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1 DOCUEMENTOS\CENTRAL ARCHIVO  2 0 1 7\CENTRAL  # 08 AGOSTO 2017\"/>
    </mc:Choice>
  </mc:AlternateContent>
  <xr:revisionPtr revIDLastSave="0" documentId="13_ncr:1_{F07D8EF7-D29E-4DE8-82CF-07284EAD20A3}" xr6:coauthVersionLast="45" xr6:coauthVersionMax="45" xr10:uidLastSave="{00000000-0000-0000-0000-000000000000}"/>
  <bookViews>
    <workbookView xWindow="9030" yWindow="1110" windowWidth="14070" windowHeight="1152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78" i="1" l="1"/>
  <c r="G3158" i="1"/>
  <c r="G3069" i="1"/>
  <c r="G3045" i="1"/>
  <c r="G2370" i="1"/>
  <c r="G2301" i="1"/>
  <c r="G3095" i="1" l="1"/>
  <c r="G3054" i="1"/>
  <c r="G3035" i="1"/>
  <c r="G2877" i="1"/>
  <c r="G1290" i="1"/>
  <c r="G3284" i="1" l="1"/>
  <c r="G2760" i="1"/>
  <c r="G2327" i="1"/>
  <c r="G48" i="1"/>
  <c r="G3302" i="1" l="1"/>
  <c r="G3037" i="1"/>
  <c r="G2944" i="1" l="1"/>
  <c r="G2748" i="1"/>
  <c r="G2783" i="1" l="1"/>
  <c r="G2206" i="1"/>
  <c r="G2027" i="1"/>
  <c r="G861" i="1"/>
  <c r="G481" i="1"/>
  <c r="H3789" i="1" l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U3126" i="1"/>
  <c r="U3125" i="1"/>
  <c r="U3124" i="1"/>
  <c r="U3123" i="1"/>
  <c r="U3122" i="1"/>
  <c r="U3121" i="1"/>
  <c r="U3120" i="1"/>
  <c r="U3119" i="1"/>
  <c r="U3118" i="1"/>
  <c r="U3037" i="1"/>
  <c r="U3117" i="1"/>
  <c r="U3116" i="1"/>
  <c r="U3115" i="1"/>
  <c r="U3114" i="1"/>
  <c r="U3113" i="1"/>
  <c r="U3112" i="1"/>
  <c r="U3111" i="1"/>
  <c r="U3110" i="1"/>
  <c r="U3109" i="1"/>
  <c r="U3108" i="1"/>
  <c r="U3036" i="1"/>
  <c r="U3107" i="1"/>
  <c r="U3106" i="1"/>
  <c r="U3105" i="1"/>
  <c r="U3789" i="1"/>
  <c r="U3788" i="1"/>
  <c r="U3104" i="1"/>
  <c r="U3787" i="1"/>
  <c r="U3786" i="1"/>
  <c r="U3785" i="1"/>
  <c r="U3784" i="1"/>
  <c r="U3783" i="1"/>
  <c r="U3782" i="1"/>
  <c r="U3781" i="1"/>
  <c r="U3780" i="1"/>
  <c r="U3779" i="1"/>
  <c r="U3778" i="1"/>
  <c r="U3103" i="1"/>
  <c r="U3777" i="1"/>
  <c r="U3776" i="1"/>
  <c r="U3775" i="1"/>
  <c r="U3774" i="1"/>
  <c r="U3773" i="1"/>
  <c r="U3772" i="1"/>
  <c r="U3771" i="1"/>
  <c r="U3770" i="1"/>
  <c r="U3769" i="1"/>
  <c r="U3768" i="1"/>
  <c r="U3102" i="1"/>
  <c r="U3767" i="1"/>
  <c r="U3766" i="1"/>
  <c r="U3765" i="1"/>
  <c r="U3764" i="1"/>
  <c r="U3763" i="1"/>
  <c r="U3762" i="1"/>
  <c r="U3761" i="1"/>
  <c r="U3760" i="1"/>
  <c r="U3759" i="1"/>
  <c r="U3758" i="1"/>
  <c r="U3101" i="1"/>
  <c r="U3757" i="1"/>
  <c r="U3756" i="1"/>
  <c r="U3755" i="1"/>
  <c r="U3754" i="1"/>
  <c r="U3753" i="1"/>
  <c r="U3752" i="1"/>
  <c r="U3751" i="1"/>
  <c r="U3750" i="1"/>
  <c r="U3749" i="1"/>
  <c r="U3748" i="1"/>
  <c r="U3100" i="1"/>
  <c r="U3747" i="1"/>
  <c r="U3746" i="1"/>
  <c r="U3745" i="1"/>
  <c r="U3744" i="1"/>
  <c r="U3743" i="1"/>
  <c r="U3742" i="1"/>
  <c r="U3741" i="1"/>
  <c r="U3740" i="1"/>
  <c r="U3739" i="1"/>
  <c r="U3738" i="1"/>
  <c r="U3099" i="1"/>
  <c r="U3737" i="1"/>
  <c r="U3736" i="1"/>
  <c r="U3735" i="1"/>
  <c r="U3734" i="1"/>
  <c r="U3733" i="1"/>
  <c r="U3732" i="1"/>
  <c r="U3731" i="1"/>
  <c r="U3730" i="1"/>
  <c r="U3729" i="1"/>
  <c r="U3728" i="1"/>
  <c r="U3098" i="1"/>
  <c r="U3035" i="1"/>
  <c r="U3727" i="1"/>
  <c r="U3726" i="1"/>
  <c r="U3725" i="1"/>
  <c r="U3724" i="1"/>
  <c r="U3723" i="1"/>
  <c r="U3722" i="1"/>
  <c r="U3721" i="1"/>
  <c r="U3720" i="1"/>
  <c r="U3719" i="1"/>
  <c r="U3718" i="1"/>
  <c r="U3097" i="1"/>
  <c r="U3717" i="1"/>
  <c r="U3716" i="1"/>
  <c r="U3715" i="1"/>
  <c r="U3714" i="1"/>
  <c r="U3713" i="1"/>
  <c r="U3712" i="1"/>
  <c r="U3711" i="1"/>
  <c r="U3710" i="1"/>
  <c r="U3709" i="1"/>
  <c r="U3708" i="1"/>
  <c r="U3096" i="1"/>
  <c r="U3707" i="1"/>
  <c r="U3706" i="1"/>
  <c r="U3705" i="1"/>
  <c r="U3704" i="1"/>
  <c r="U3703" i="1"/>
  <c r="U3702" i="1"/>
  <c r="U3701" i="1"/>
  <c r="U3700" i="1"/>
  <c r="U3699" i="1"/>
  <c r="U3698" i="1"/>
  <c r="U3095" i="1"/>
  <c r="U3697" i="1"/>
  <c r="U3696" i="1"/>
  <c r="U3695" i="1"/>
  <c r="U3694" i="1"/>
  <c r="U3693" i="1"/>
  <c r="U3692" i="1"/>
  <c r="U3691" i="1"/>
  <c r="U3690" i="1"/>
  <c r="U3689" i="1"/>
  <c r="U3688" i="1"/>
  <c r="U3094" i="1"/>
  <c r="U3687" i="1"/>
  <c r="U3686" i="1"/>
  <c r="U3685" i="1"/>
  <c r="U3684" i="1"/>
  <c r="U3683" i="1"/>
  <c r="U3682" i="1"/>
  <c r="U3681" i="1"/>
  <c r="U3680" i="1"/>
  <c r="U3679" i="1"/>
  <c r="U3678" i="1"/>
  <c r="U3093" i="1"/>
  <c r="U3677" i="1"/>
  <c r="U3676" i="1"/>
  <c r="U3675" i="1"/>
  <c r="U3674" i="1"/>
  <c r="U3673" i="1"/>
  <c r="U3672" i="1"/>
  <c r="U3671" i="1"/>
  <c r="U3670" i="1"/>
  <c r="U3669" i="1"/>
  <c r="U3668" i="1"/>
  <c r="U3092" i="1"/>
  <c r="U3667" i="1"/>
  <c r="U3666" i="1"/>
  <c r="U3665" i="1"/>
  <c r="U3664" i="1"/>
  <c r="U3663" i="1"/>
  <c r="U3662" i="1"/>
  <c r="U3661" i="1"/>
  <c r="U3660" i="1"/>
  <c r="U3659" i="1"/>
  <c r="U3658" i="1"/>
  <c r="U3091" i="1"/>
  <c r="U3657" i="1"/>
  <c r="U3656" i="1"/>
  <c r="U3655" i="1"/>
  <c r="U3654" i="1"/>
  <c r="U3653" i="1"/>
  <c r="U3652" i="1"/>
  <c r="U3651" i="1"/>
  <c r="U3650" i="1"/>
  <c r="U3649" i="1"/>
  <c r="U3648" i="1"/>
  <c r="U3090" i="1"/>
  <c r="U3647" i="1"/>
  <c r="U3646" i="1"/>
  <c r="U3645" i="1"/>
  <c r="U3644" i="1"/>
  <c r="U3643" i="1"/>
  <c r="U3642" i="1"/>
  <c r="U3641" i="1"/>
  <c r="U3640" i="1"/>
  <c r="U3639" i="1"/>
  <c r="U3638" i="1"/>
  <c r="U3089" i="1"/>
  <c r="U3637" i="1"/>
  <c r="U3636" i="1"/>
  <c r="U3635" i="1"/>
  <c r="U3634" i="1"/>
  <c r="U3633" i="1"/>
  <c r="U3632" i="1"/>
  <c r="U3631" i="1"/>
  <c r="U3630" i="1"/>
  <c r="U3629" i="1"/>
  <c r="U3628" i="1"/>
  <c r="U3088" i="1"/>
  <c r="U3034" i="1"/>
  <c r="U3627" i="1"/>
  <c r="U3626" i="1"/>
  <c r="U3625" i="1"/>
  <c r="U3624" i="1"/>
  <c r="U3623" i="1"/>
  <c r="U3622" i="1"/>
  <c r="U3621" i="1"/>
  <c r="U3620" i="1"/>
  <c r="U3619" i="1"/>
  <c r="U3618" i="1"/>
  <c r="U3087" i="1"/>
  <c r="U3617" i="1"/>
  <c r="U3616" i="1"/>
  <c r="U3615" i="1"/>
  <c r="U3614" i="1"/>
  <c r="U3613" i="1"/>
  <c r="U3612" i="1"/>
  <c r="U3611" i="1"/>
  <c r="U3610" i="1"/>
  <c r="U3609" i="1"/>
  <c r="U3608" i="1"/>
  <c r="U3086" i="1"/>
  <c r="U3607" i="1"/>
  <c r="U3606" i="1"/>
  <c r="U3605" i="1"/>
  <c r="U3604" i="1"/>
  <c r="U3603" i="1"/>
  <c r="U3602" i="1"/>
  <c r="U3601" i="1"/>
  <c r="U3600" i="1"/>
  <c r="U3599" i="1"/>
  <c r="U3598" i="1"/>
  <c r="U3085" i="1"/>
  <c r="U3597" i="1"/>
  <c r="U3596" i="1"/>
  <c r="U3595" i="1"/>
  <c r="U3594" i="1"/>
  <c r="U3593" i="1"/>
  <c r="U3592" i="1"/>
  <c r="U3591" i="1"/>
  <c r="U3590" i="1"/>
  <c r="U3589" i="1"/>
  <c r="U3588" i="1"/>
  <c r="U3084" i="1"/>
  <c r="U3587" i="1"/>
  <c r="U3586" i="1"/>
  <c r="U3585" i="1"/>
  <c r="U3584" i="1"/>
  <c r="U3583" i="1"/>
  <c r="U3582" i="1"/>
  <c r="U3581" i="1"/>
  <c r="U3580" i="1"/>
  <c r="U3579" i="1"/>
  <c r="U3578" i="1"/>
  <c r="U3083" i="1"/>
  <c r="U3577" i="1"/>
  <c r="U3576" i="1"/>
  <c r="U3575" i="1"/>
  <c r="U3574" i="1"/>
  <c r="U3573" i="1"/>
  <c r="U3572" i="1"/>
  <c r="U3571" i="1"/>
  <c r="U3570" i="1"/>
  <c r="U3569" i="1"/>
  <c r="U3568" i="1"/>
  <c r="U3082" i="1"/>
  <c r="U3567" i="1"/>
  <c r="U3566" i="1"/>
  <c r="U3565" i="1"/>
  <c r="U3564" i="1"/>
  <c r="U3563" i="1"/>
  <c r="U3562" i="1"/>
  <c r="U3561" i="1"/>
  <c r="U3560" i="1"/>
  <c r="U3559" i="1"/>
  <c r="U3558" i="1"/>
  <c r="U3081" i="1"/>
  <c r="U3557" i="1"/>
  <c r="U3556" i="1"/>
  <c r="U3555" i="1"/>
  <c r="U3554" i="1"/>
  <c r="U3553" i="1"/>
  <c r="U3552" i="1"/>
  <c r="U3551" i="1"/>
  <c r="U3550" i="1"/>
  <c r="U3549" i="1"/>
  <c r="U3548" i="1"/>
  <c r="U3080" i="1"/>
  <c r="U3547" i="1"/>
  <c r="U3546" i="1"/>
  <c r="U3545" i="1"/>
  <c r="U3544" i="1"/>
  <c r="U3543" i="1"/>
  <c r="U3542" i="1"/>
  <c r="U3541" i="1"/>
  <c r="U3540" i="1"/>
  <c r="U3539" i="1"/>
  <c r="U3538" i="1"/>
  <c r="U3079" i="1"/>
  <c r="U3537" i="1"/>
  <c r="U3536" i="1"/>
  <c r="U3535" i="1"/>
  <c r="U3534" i="1"/>
  <c r="U3533" i="1"/>
  <c r="U3532" i="1"/>
  <c r="U3531" i="1"/>
  <c r="U3530" i="1"/>
  <c r="U3529" i="1"/>
  <c r="U3528" i="1"/>
  <c r="U3078" i="1"/>
  <c r="U3033" i="1"/>
  <c r="U3527" i="1"/>
  <c r="U3526" i="1"/>
  <c r="U3525" i="1"/>
  <c r="U3524" i="1"/>
  <c r="U3523" i="1"/>
  <c r="U3522" i="1"/>
  <c r="U3521" i="1"/>
  <c r="U3520" i="1"/>
  <c r="U3519" i="1"/>
  <c r="U3518" i="1"/>
  <c r="U3077" i="1"/>
  <c r="U3517" i="1"/>
  <c r="U3516" i="1"/>
  <c r="U3515" i="1"/>
  <c r="U3514" i="1"/>
  <c r="U3513" i="1"/>
  <c r="U3512" i="1"/>
  <c r="U3511" i="1"/>
  <c r="U3510" i="1"/>
  <c r="U3509" i="1"/>
  <c r="U3508" i="1"/>
  <c r="U3076" i="1"/>
  <c r="U3507" i="1"/>
  <c r="U3506" i="1"/>
  <c r="U3505" i="1"/>
  <c r="U3504" i="1"/>
  <c r="U3503" i="1"/>
  <c r="U3502" i="1"/>
  <c r="U3501" i="1"/>
  <c r="U3500" i="1"/>
  <c r="U3499" i="1"/>
  <c r="U3498" i="1"/>
  <c r="U3075" i="1"/>
  <c r="U3497" i="1"/>
  <c r="U3496" i="1"/>
  <c r="U3495" i="1"/>
  <c r="U3494" i="1"/>
  <c r="U3493" i="1"/>
  <c r="U3492" i="1"/>
  <c r="U3491" i="1"/>
  <c r="U3490" i="1"/>
  <c r="U3489" i="1"/>
  <c r="U3488" i="1"/>
  <c r="U3074" i="1"/>
  <c r="U3487" i="1"/>
  <c r="U3486" i="1"/>
  <c r="U3485" i="1"/>
  <c r="U3484" i="1"/>
  <c r="U3483" i="1"/>
  <c r="U3482" i="1"/>
  <c r="U3481" i="1"/>
  <c r="U3480" i="1"/>
  <c r="U3479" i="1"/>
  <c r="U3478" i="1"/>
  <c r="U3073" i="1"/>
  <c r="U3477" i="1"/>
  <c r="U3476" i="1"/>
  <c r="U3475" i="1"/>
  <c r="U3474" i="1"/>
  <c r="U3473" i="1"/>
  <c r="U3472" i="1"/>
  <c r="U3471" i="1"/>
  <c r="U3470" i="1"/>
  <c r="U3469" i="1"/>
  <c r="U3468" i="1"/>
  <c r="U3072" i="1"/>
  <c r="U3467" i="1"/>
  <c r="U3466" i="1"/>
  <c r="U3465" i="1"/>
  <c r="U3464" i="1"/>
  <c r="U3463" i="1"/>
  <c r="U3462" i="1"/>
  <c r="U3461" i="1"/>
  <c r="U3460" i="1"/>
  <c r="U3459" i="1"/>
  <c r="U3458" i="1"/>
  <c r="U3071" i="1"/>
  <c r="U3457" i="1"/>
  <c r="U3456" i="1"/>
  <c r="U3455" i="1"/>
  <c r="U3454" i="1"/>
  <c r="U3453" i="1"/>
  <c r="U3452" i="1"/>
  <c r="U3451" i="1"/>
  <c r="U3450" i="1"/>
  <c r="U3449" i="1"/>
  <c r="U3448" i="1"/>
  <c r="U3070" i="1"/>
  <c r="U3447" i="1"/>
  <c r="U3446" i="1"/>
  <c r="U3445" i="1"/>
  <c r="U3444" i="1"/>
  <c r="U3443" i="1"/>
  <c r="U3442" i="1"/>
  <c r="U3441" i="1"/>
  <c r="U3440" i="1"/>
  <c r="U3439" i="1"/>
  <c r="U3438" i="1"/>
  <c r="U3069" i="1"/>
  <c r="U3437" i="1"/>
  <c r="U3436" i="1"/>
  <c r="U3435" i="1"/>
  <c r="U3434" i="1"/>
  <c r="U3433" i="1"/>
  <c r="U3432" i="1"/>
  <c r="U3431" i="1"/>
  <c r="U3430" i="1"/>
  <c r="U3429" i="1"/>
  <c r="U3428" i="1"/>
  <c r="U3068" i="1"/>
  <c r="U3032" i="1"/>
  <c r="U3427" i="1"/>
  <c r="U3426" i="1"/>
  <c r="U3425" i="1"/>
  <c r="U3424" i="1"/>
  <c r="U3423" i="1"/>
  <c r="U3422" i="1"/>
  <c r="U3421" i="1"/>
  <c r="U3420" i="1"/>
  <c r="U3419" i="1"/>
  <c r="U3418" i="1"/>
  <c r="U3067" i="1"/>
  <c r="U3417" i="1"/>
  <c r="U3416" i="1"/>
  <c r="U3415" i="1"/>
  <c r="U3414" i="1"/>
  <c r="U3413" i="1"/>
  <c r="U3412" i="1"/>
  <c r="U3411" i="1"/>
  <c r="U3410" i="1"/>
  <c r="U3409" i="1"/>
  <c r="U3408" i="1"/>
  <c r="U3066" i="1"/>
  <c r="U3407" i="1"/>
  <c r="U3406" i="1"/>
  <c r="U3405" i="1"/>
  <c r="U3404" i="1"/>
  <c r="U3403" i="1"/>
  <c r="U3402" i="1"/>
  <c r="U3401" i="1"/>
  <c r="U3400" i="1"/>
  <c r="U3399" i="1"/>
  <c r="U3398" i="1"/>
  <c r="U3065" i="1"/>
  <c r="U3397" i="1"/>
  <c r="U3396" i="1"/>
  <c r="U3395" i="1"/>
  <c r="U3394" i="1"/>
  <c r="U3393" i="1"/>
  <c r="U3392" i="1"/>
  <c r="U3391" i="1"/>
  <c r="U3390" i="1"/>
  <c r="U3389" i="1"/>
  <c r="U3388" i="1"/>
  <c r="U3064" i="1"/>
  <c r="U3387" i="1"/>
  <c r="U3386" i="1"/>
  <c r="U3385" i="1"/>
  <c r="U3384" i="1"/>
  <c r="U3383" i="1"/>
  <c r="U3382" i="1"/>
  <c r="U3381" i="1"/>
  <c r="U3380" i="1"/>
  <c r="U3379" i="1"/>
  <c r="U3378" i="1"/>
  <c r="U3063" i="1"/>
  <c r="U3377" i="1"/>
  <c r="U3376" i="1"/>
  <c r="U3375" i="1"/>
  <c r="U3374" i="1"/>
  <c r="U3373" i="1"/>
  <c r="U3372" i="1"/>
  <c r="U3371" i="1"/>
  <c r="U3370" i="1"/>
  <c r="U3369" i="1"/>
  <c r="U3368" i="1"/>
  <c r="U3062" i="1"/>
  <c r="U3367" i="1"/>
  <c r="U3366" i="1"/>
  <c r="U3365" i="1"/>
  <c r="U3364" i="1"/>
  <c r="U3363" i="1"/>
  <c r="U3362" i="1"/>
  <c r="U3361" i="1"/>
  <c r="U3360" i="1"/>
  <c r="U3359" i="1"/>
  <c r="U3358" i="1"/>
  <c r="U3061" i="1"/>
  <c r="U3357" i="1"/>
  <c r="U3356" i="1"/>
  <c r="U3355" i="1"/>
  <c r="U3354" i="1"/>
  <c r="U3353" i="1"/>
  <c r="U3352" i="1"/>
  <c r="U3351" i="1"/>
  <c r="U3350" i="1"/>
  <c r="U3349" i="1"/>
  <c r="U3348" i="1"/>
  <c r="U3060" i="1"/>
  <c r="U3347" i="1"/>
  <c r="U3346" i="1"/>
  <c r="U3345" i="1"/>
  <c r="U3344" i="1"/>
  <c r="U3343" i="1"/>
  <c r="U3342" i="1"/>
  <c r="U3341" i="1"/>
  <c r="U3340" i="1"/>
  <c r="U3339" i="1"/>
  <c r="U3338" i="1"/>
  <c r="U3059" i="1"/>
  <c r="U3337" i="1"/>
  <c r="U3336" i="1"/>
  <c r="U3335" i="1"/>
  <c r="U3334" i="1"/>
  <c r="U3333" i="1"/>
  <c r="U3332" i="1"/>
  <c r="U3331" i="1"/>
  <c r="U3330" i="1"/>
  <c r="U3329" i="1"/>
  <c r="U3328" i="1"/>
  <c r="U3058" i="1"/>
  <c r="U3031" i="1"/>
  <c r="U3327" i="1"/>
  <c r="U3326" i="1"/>
  <c r="U3325" i="1"/>
  <c r="U3324" i="1"/>
  <c r="U3323" i="1"/>
  <c r="U3322" i="1"/>
  <c r="U3321" i="1"/>
  <c r="U3320" i="1"/>
  <c r="U3319" i="1"/>
  <c r="U3318" i="1"/>
  <c r="U3057" i="1"/>
  <c r="U3317" i="1"/>
  <c r="U3316" i="1"/>
  <c r="U3315" i="1"/>
  <c r="U3314" i="1"/>
  <c r="U3313" i="1"/>
  <c r="U3312" i="1"/>
  <c r="U3311" i="1"/>
  <c r="U3310" i="1"/>
  <c r="U3309" i="1"/>
  <c r="U3308" i="1"/>
  <c r="U3056" i="1"/>
  <c r="U3307" i="1"/>
  <c r="U3306" i="1"/>
  <c r="U3305" i="1"/>
  <c r="U3304" i="1"/>
  <c r="U3303" i="1"/>
  <c r="U3302" i="1"/>
  <c r="U3301" i="1"/>
  <c r="U3300" i="1"/>
  <c r="U3299" i="1"/>
  <c r="U3298" i="1"/>
  <c r="U3055" i="1"/>
  <c r="U3297" i="1"/>
  <c r="U3296" i="1"/>
  <c r="U3295" i="1"/>
  <c r="U3294" i="1"/>
  <c r="U3293" i="1"/>
  <c r="U3292" i="1"/>
  <c r="U3291" i="1"/>
  <c r="U3290" i="1"/>
  <c r="U3289" i="1"/>
  <c r="U3288" i="1"/>
  <c r="U3054" i="1"/>
  <c r="U3287" i="1"/>
  <c r="U3286" i="1"/>
  <c r="U3285" i="1"/>
  <c r="U3284" i="1"/>
  <c r="U3283" i="1"/>
  <c r="U3282" i="1"/>
  <c r="U3281" i="1"/>
  <c r="U3280" i="1"/>
  <c r="U3279" i="1"/>
  <c r="U3278" i="1"/>
  <c r="U3053" i="1"/>
  <c r="U3277" i="1"/>
  <c r="U3276" i="1"/>
  <c r="U3275" i="1"/>
  <c r="U3274" i="1"/>
  <c r="U3273" i="1"/>
  <c r="U3272" i="1"/>
  <c r="U3271" i="1"/>
  <c r="U3270" i="1"/>
  <c r="U3269" i="1"/>
  <c r="U3268" i="1"/>
  <c r="U3052" i="1"/>
  <c r="U3267" i="1"/>
  <c r="U3266" i="1"/>
  <c r="U3265" i="1"/>
  <c r="U3264" i="1"/>
  <c r="U3263" i="1"/>
  <c r="U3262" i="1"/>
  <c r="U3261" i="1"/>
  <c r="U3260" i="1"/>
  <c r="U3259" i="1"/>
  <c r="U3258" i="1"/>
  <c r="U3051" i="1"/>
  <c r="U3257" i="1"/>
  <c r="U3256" i="1"/>
  <c r="U3255" i="1"/>
  <c r="U3254" i="1"/>
  <c r="U3253" i="1"/>
  <c r="U3252" i="1"/>
  <c r="U3251" i="1"/>
  <c r="U3250" i="1"/>
  <c r="U3249" i="1"/>
  <c r="U3248" i="1"/>
  <c r="U3050" i="1"/>
  <c r="U3247" i="1"/>
  <c r="U3246" i="1"/>
  <c r="U3245" i="1"/>
  <c r="U3244" i="1"/>
  <c r="U3243" i="1"/>
  <c r="U3242" i="1"/>
  <c r="U3241" i="1"/>
  <c r="U3240" i="1"/>
  <c r="U3239" i="1"/>
  <c r="U3238" i="1"/>
  <c r="U3049" i="1"/>
  <c r="U3237" i="1"/>
  <c r="U3236" i="1"/>
  <c r="U3235" i="1"/>
  <c r="U3234" i="1"/>
  <c r="U3233" i="1"/>
  <c r="U3232" i="1"/>
  <c r="U3231" i="1"/>
  <c r="U3230" i="1"/>
  <c r="U3229" i="1"/>
  <c r="U3228" i="1"/>
  <c r="U3048" i="1"/>
  <c r="U3030" i="1"/>
  <c r="U3227" i="1"/>
  <c r="U3226" i="1"/>
  <c r="U3225" i="1"/>
  <c r="U3224" i="1"/>
  <c r="U3223" i="1"/>
  <c r="U3222" i="1"/>
  <c r="U3221" i="1"/>
  <c r="U3220" i="1"/>
  <c r="U3219" i="1"/>
  <c r="U3218" i="1"/>
  <c r="U3047" i="1"/>
  <c r="U3217" i="1"/>
  <c r="U3216" i="1"/>
  <c r="U3215" i="1"/>
  <c r="U3214" i="1"/>
  <c r="U3213" i="1"/>
  <c r="U3212" i="1"/>
  <c r="U3211" i="1"/>
  <c r="U3210" i="1"/>
  <c r="U3209" i="1"/>
  <c r="U3208" i="1"/>
  <c r="U3046" i="1"/>
  <c r="U3207" i="1"/>
  <c r="U3206" i="1"/>
  <c r="U3205" i="1"/>
  <c r="U3204" i="1"/>
  <c r="U3203" i="1"/>
  <c r="U3202" i="1"/>
  <c r="U3201" i="1"/>
  <c r="U3200" i="1"/>
  <c r="U3199" i="1"/>
  <c r="U3198" i="1"/>
  <c r="U3045" i="1"/>
  <c r="U3197" i="1"/>
  <c r="U3196" i="1"/>
  <c r="U3195" i="1"/>
  <c r="U3194" i="1"/>
  <c r="U3193" i="1"/>
  <c r="U3192" i="1"/>
  <c r="U3191" i="1"/>
  <c r="U3190" i="1"/>
  <c r="U3189" i="1"/>
  <c r="U3188" i="1"/>
  <c r="U3044" i="1"/>
  <c r="U3187" i="1"/>
  <c r="U3186" i="1"/>
  <c r="U3185" i="1"/>
  <c r="U3184" i="1"/>
  <c r="U3183" i="1"/>
  <c r="U3182" i="1"/>
  <c r="U3181" i="1"/>
  <c r="U3180" i="1"/>
  <c r="U3179" i="1"/>
  <c r="U3178" i="1"/>
  <c r="U3043" i="1"/>
  <c r="U3177" i="1"/>
  <c r="U3176" i="1"/>
  <c r="U3175" i="1"/>
  <c r="U3174" i="1"/>
  <c r="U3173" i="1"/>
  <c r="U3172" i="1"/>
  <c r="U3171" i="1"/>
  <c r="U3170" i="1"/>
  <c r="U3169" i="1"/>
  <c r="U3168" i="1"/>
  <c r="U3042" i="1"/>
  <c r="U3167" i="1"/>
  <c r="U3166" i="1"/>
  <c r="U3165" i="1"/>
  <c r="U3164" i="1"/>
  <c r="U3163" i="1"/>
  <c r="U3162" i="1"/>
  <c r="U3161" i="1"/>
  <c r="U3160" i="1"/>
  <c r="U3159" i="1"/>
  <c r="U3158" i="1"/>
  <c r="U3041" i="1"/>
  <c r="U3157" i="1"/>
  <c r="U3156" i="1"/>
  <c r="U3155" i="1"/>
  <c r="U3154" i="1"/>
  <c r="U3153" i="1"/>
  <c r="U3152" i="1"/>
  <c r="U3151" i="1"/>
  <c r="U3150" i="1"/>
  <c r="U3149" i="1"/>
  <c r="U3148" i="1"/>
  <c r="U3040" i="1"/>
  <c r="U3147" i="1"/>
  <c r="U3146" i="1"/>
  <c r="U3145" i="1"/>
  <c r="U3144" i="1"/>
  <c r="U3143" i="1"/>
  <c r="U3142" i="1"/>
  <c r="U3141" i="1"/>
  <c r="U3140" i="1"/>
  <c r="U3139" i="1"/>
  <c r="U3138" i="1"/>
  <c r="U3039" i="1"/>
  <c r="U3137" i="1"/>
  <c r="U3136" i="1"/>
  <c r="U3135" i="1"/>
  <c r="U3134" i="1"/>
  <c r="U3133" i="1"/>
  <c r="U3132" i="1"/>
  <c r="U3131" i="1"/>
  <c r="U3130" i="1"/>
  <c r="U3129" i="1"/>
  <c r="U3128" i="1"/>
  <c r="U3038" i="1"/>
  <c r="U3029" i="1"/>
  <c r="G2785" i="1" l="1"/>
  <c r="G2777" i="1"/>
  <c r="G2622" i="1"/>
  <c r="G2448" i="1"/>
  <c r="G2324" i="1"/>
  <c r="G2322" i="1"/>
  <c r="G2665" i="1" l="1"/>
  <c r="G2533" i="1"/>
  <c r="G2465" i="1"/>
  <c r="G2330" i="1"/>
  <c r="G1133" i="1"/>
  <c r="G2291" i="1" l="1"/>
  <c r="G1670" i="1"/>
  <c r="G1253" i="1"/>
  <c r="G2329" i="1" l="1"/>
  <c r="G2238" i="1"/>
  <c r="G2183" i="1"/>
  <c r="G1919" i="1"/>
  <c r="G784" i="1"/>
  <c r="G2150" i="1" l="1"/>
  <c r="G2125" i="1"/>
  <c r="G2038" i="1"/>
  <c r="G2033" i="1"/>
  <c r="G1923" i="1" l="1"/>
  <c r="G1907" i="1"/>
  <c r="G1880" i="1"/>
  <c r="G1878" i="1"/>
  <c r="G1847" i="1"/>
  <c r="G1621" i="1"/>
  <c r="G2015" i="1" l="1"/>
  <c r="G1877" i="1"/>
  <c r="G1861" i="1"/>
  <c r="G1779" i="1"/>
  <c r="G1730" i="1"/>
  <c r="G1408" i="1"/>
  <c r="G816" i="1"/>
  <c r="G1782" i="1" l="1"/>
  <c r="G1672" i="1"/>
  <c r="G1666" i="1"/>
  <c r="G1415" i="1"/>
  <c r="G826" i="1"/>
  <c r="G1679" i="1" l="1"/>
  <c r="G1515" i="1"/>
  <c r="G1422" i="1"/>
  <c r="G1419" i="1"/>
  <c r="G1309" i="1" l="1"/>
  <c r="G1250" i="1"/>
  <c r="G1236" i="1"/>
  <c r="G1468" i="1" l="1"/>
  <c r="G1245" i="1"/>
  <c r="G1120" i="1"/>
  <c r="G903" i="1"/>
  <c r="G887" i="1"/>
  <c r="G1442" i="1" l="1"/>
  <c r="G956" i="1" l="1"/>
  <c r="G542" i="1"/>
  <c r="G989" i="1" l="1"/>
  <c r="G896" i="1"/>
  <c r="G386" i="1"/>
  <c r="G268" i="1"/>
  <c r="G220" i="1"/>
  <c r="G939" i="1" l="1"/>
  <c r="G881" i="1"/>
  <c r="G785" i="1"/>
  <c r="G553" i="1"/>
  <c r="G535" i="1"/>
  <c r="G169" i="1"/>
  <c r="G558" i="1" l="1"/>
  <c r="G547" i="1"/>
  <c r="G842" i="1" l="1"/>
  <c r="G435" i="1"/>
  <c r="G428" i="1"/>
  <c r="G411" i="1"/>
  <c r="G391" i="1"/>
  <c r="G387" i="1"/>
  <c r="G158" i="1"/>
  <c r="G263" i="1" l="1"/>
  <c r="G256" i="1"/>
  <c r="G189" i="1"/>
  <c r="G673" i="1" l="1"/>
  <c r="G276" i="1" l="1"/>
  <c r="G248" i="1"/>
  <c r="G127" i="1"/>
  <c r="G60" i="1" l="1"/>
  <c r="G15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ntasDiaAgos17" type="4" refreshedVersion="0" background="1">
    <webPr xml="1" sourceData="1" url="C:\Users\pc\Pictures\VENTAS OBRADOR 2015\Reportes Ventas\VentasDiaAgos17.xml" htmlTables="1" htmlFormat="all"/>
  </connection>
</connections>
</file>

<file path=xl/sharedStrings.xml><?xml version="1.0" encoding="utf-8"?>
<sst xmlns="http://schemas.openxmlformats.org/spreadsheetml/2006/main" count="15658" uniqueCount="4210">
  <si>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</si>
  <si>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</si>
  <si>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</si>
  <si>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</si>
  <si>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</si>
  <si>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</si>
  <si>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</si>
  <si>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</si>
  <si>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</si>
  <si>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16/08/2017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</si>
  <si>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</si>
  <si>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</si>
  <si>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</si>
  <si>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</si>
  <si>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</si>
  <si>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</si>
  <si>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</si>
  <si>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D-21974</t>
  </si>
  <si>
    <t>D-21975</t>
  </si>
  <si>
    <t>D-21976</t>
  </si>
  <si>
    <t>D-21977</t>
  </si>
  <si>
    <t>D-21978</t>
  </si>
  <si>
    <t>D-21979</t>
  </si>
  <si>
    <t>D-21980</t>
  </si>
  <si>
    <t>D-21981</t>
  </si>
  <si>
    <t>D-21982</t>
  </si>
  <si>
    <t>D-21983</t>
  </si>
  <si>
    <t>D-21984</t>
  </si>
  <si>
    <t>D-21985</t>
  </si>
  <si>
    <t>D-21986</t>
  </si>
  <si>
    <t>D-21987</t>
  </si>
  <si>
    <t>D-21988</t>
  </si>
  <si>
    <t>D-21989</t>
  </si>
  <si>
    <t>D-21990</t>
  </si>
  <si>
    <t>D-21991</t>
  </si>
  <si>
    <t>D-21992</t>
  </si>
  <si>
    <t>D-21993</t>
  </si>
  <si>
    <t>D-21994</t>
  </si>
  <si>
    <t>D-21995</t>
  </si>
  <si>
    <t>D-21996</t>
  </si>
  <si>
    <t>D-21997</t>
  </si>
  <si>
    <t>D-21998</t>
  </si>
  <si>
    <t>D-21999</t>
  </si>
  <si>
    <t>D-22000</t>
  </si>
  <si>
    <t>D-22001</t>
  </si>
  <si>
    <t>D-22002</t>
  </si>
  <si>
    <t>D-22003</t>
  </si>
  <si>
    <t>D-22004</t>
  </si>
  <si>
    <t>D-22005</t>
  </si>
  <si>
    <t>D-22006</t>
  </si>
  <si>
    <t>D-22007</t>
  </si>
  <si>
    <t>D-22008</t>
  </si>
  <si>
    <t>D-22009</t>
  </si>
  <si>
    <t>D-22010</t>
  </si>
  <si>
    <t>D-22011</t>
  </si>
  <si>
    <t>D-22012</t>
  </si>
  <si>
    <t>D-22013</t>
  </si>
  <si>
    <t>D-22014</t>
  </si>
  <si>
    <t>D-22015</t>
  </si>
  <si>
    <t>D-22016</t>
  </si>
  <si>
    <t>D-22017</t>
  </si>
  <si>
    <t>D-22018</t>
  </si>
  <si>
    <t>D-22019</t>
  </si>
  <si>
    <t>D-22020</t>
  </si>
  <si>
    <t>D-22021</t>
  </si>
  <si>
    <t>D-22022</t>
  </si>
  <si>
    <t>D-22023</t>
  </si>
  <si>
    <t>D-22024</t>
  </si>
  <si>
    <t>D-22025</t>
  </si>
  <si>
    <t>D-22026</t>
  </si>
  <si>
    <t>D-22027</t>
  </si>
  <si>
    <t>D-22028</t>
  </si>
  <si>
    <t>D-22029</t>
  </si>
  <si>
    <t>D-22030</t>
  </si>
  <si>
    <t>D-22031</t>
  </si>
  <si>
    <t>D-22032</t>
  </si>
  <si>
    <t>D-22033</t>
  </si>
  <si>
    <t>D-22034</t>
  </si>
  <si>
    <t>D-22035</t>
  </si>
  <si>
    <t>D-22036</t>
  </si>
  <si>
    <t>D-22037</t>
  </si>
  <si>
    <t>D-22038</t>
  </si>
  <si>
    <t>D-22039</t>
  </si>
  <si>
    <t>D-22040</t>
  </si>
  <si>
    <t>D-22041</t>
  </si>
  <si>
    <t>D-22042</t>
  </si>
  <si>
    <t>D-22043</t>
  </si>
  <si>
    <t>D-22044</t>
  </si>
  <si>
    <t>D-22045</t>
  </si>
  <si>
    <t>D-22046</t>
  </si>
  <si>
    <t>D-22047</t>
  </si>
  <si>
    <t>D-22048</t>
  </si>
  <si>
    <t>D-22049</t>
  </si>
  <si>
    <t>D-22050</t>
  </si>
  <si>
    <t>D-22051</t>
  </si>
  <si>
    <t>D-22052</t>
  </si>
  <si>
    <t>D-22053</t>
  </si>
  <si>
    <t>D-22054</t>
  </si>
  <si>
    <t>D-22055</t>
  </si>
  <si>
    <t>D-22056</t>
  </si>
  <si>
    <t>D-22057</t>
  </si>
  <si>
    <t>D-22058</t>
  </si>
  <si>
    <t>D-22059</t>
  </si>
  <si>
    <t>D-22060</t>
  </si>
  <si>
    <t>D-22061</t>
  </si>
  <si>
    <t>D-22062</t>
  </si>
  <si>
    <t>D-22063</t>
  </si>
  <si>
    <t>D-22064</t>
  </si>
  <si>
    <t>D-22065</t>
  </si>
  <si>
    <t>D-22066</t>
  </si>
  <si>
    <t>D-22067</t>
  </si>
  <si>
    <t>D-22068</t>
  </si>
  <si>
    <t>D-22069</t>
  </si>
  <si>
    <t>D-22070</t>
  </si>
  <si>
    <t>D-22071</t>
  </si>
  <si>
    <t>D-22072</t>
  </si>
  <si>
    <t>D-22073</t>
  </si>
  <si>
    <t>D-22074</t>
  </si>
  <si>
    <t>D-22075</t>
  </si>
  <si>
    <t>D-22076</t>
  </si>
  <si>
    <t>D-22077</t>
  </si>
  <si>
    <t>D-22078</t>
  </si>
  <si>
    <t>D-22079</t>
  </si>
  <si>
    <t>D-22080</t>
  </si>
  <si>
    <t>D-22081</t>
  </si>
  <si>
    <t>D-22082</t>
  </si>
  <si>
    <t>D-22083</t>
  </si>
  <si>
    <t>D-22084</t>
  </si>
  <si>
    <t>D-22085</t>
  </si>
  <si>
    <t>D-22086</t>
  </si>
  <si>
    <t>D-22087</t>
  </si>
  <si>
    <t>D-22088</t>
  </si>
  <si>
    <t>D-22089</t>
  </si>
  <si>
    <t>D-22090</t>
  </si>
  <si>
    <t>D-22091</t>
  </si>
  <si>
    <t>D-22092</t>
  </si>
  <si>
    <t>D-22093</t>
  </si>
  <si>
    <t>D-22094</t>
  </si>
  <si>
    <t>D-22095</t>
  </si>
  <si>
    <t>D-22096</t>
  </si>
  <si>
    <t>D-22097</t>
  </si>
  <si>
    <t>D-22098</t>
  </si>
  <si>
    <t>D-22099</t>
  </si>
  <si>
    <t>D-22100</t>
  </si>
  <si>
    <t>D-22101</t>
  </si>
  <si>
    <t>D-22102</t>
  </si>
  <si>
    <t>D-22103</t>
  </si>
  <si>
    <t>D-22104</t>
  </si>
  <si>
    <t>D-22105</t>
  </si>
  <si>
    <t>D-22106</t>
  </si>
  <si>
    <t>D-22107</t>
  </si>
  <si>
    <t>D-22108</t>
  </si>
  <si>
    <t>D-22109</t>
  </si>
  <si>
    <t>D-22110</t>
  </si>
  <si>
    <t>D-22111</t>
  </si>
  <si>
    <t>D-22112</t>
  </si>
  <si>
    <t>D-22113</t>
  </si>
  <si>
    <t>D-22114</t>
  </si>
  <si>
    <t>D-22115</t>
  </si>
  <si>
    <t>D-22116</t>
  </si>
  <si>
    <t>D-22117</t>
  </si>
  <si>
    <t>D-22118</t>
  </si>
  <si>
    <t>D-22119</t>
  </si>
  <si>
    <t>D-22120</t>
  </si>
  <si>
    <t>D-22121</t>
  </si>
  <si>
    <t>D-22122</t>
  </si>
  <si>
    <t>D-22123</t>
  </si>
  <si>
    <t>D-22124</t>
  </si>
  <si>
    <t>D-22125</t>
  </si>
  <si>
    <t>D-22126</t>
  </si>
  <si>
    <t>D-22127</t>
  </si>
  <si>
    <t>D-22128</t>
  </si>
  <si>
    <t>D-22129</t>
  </si>
  <si>
    <t>D-22130</t>
  </si>
  <si>
    <t>D-22131</t>
  </si>
  <si>
    <t>D-22132</t>
  </si>
  <si>
    <t>D-22133</t>
  </si>
  <si>
    <t>D-22134</t>
  </si>
  <si>
    <t>D-22135</t>
  </si>
  <si>
    <t>D-22136</t>
  </si>
  <si>
    <t>D-22137</t>
  </si>
  <si>
    <t>D-22138</t>
  </si>
  <si>
    <t>D-22139</t>
  </si>
  <si>
    <t>D-22140</t>
  </si>
  <si>
    <t>D-22141</t>
  </si>
  <si>
    <t>D-22142</t>
  </si>
  <si>
    <t>D-22143</t>
  </si>
  <si>
    <t>D-22144</t>
  </si>
  <si>
    <t>D-22145</t>
  </si>
  <si>
    <t>D-22146</t>
  </si>
  <si>
    <t>D-22147</t>
  </si>
  <si>
    <t>D-22148</t>
  </si>
  <si>
    <t>D-22149</t>
  </si>
  <si>
    <t>D-22150</t>
  </si>
  <si>
    <t>D-22151</t>
  </si>
  <si>
    <t>D-22152</t>
  </si>
  <si>
    <t>D-22153</t>
  </si>
  <si>
    <t>D-22154</t>
  </si>
  <si>
    <t>D-22155</t>
  </si>
  <si>
    <t>D-22156</t>
  </si>
  <si>
    <t>D-22157</t>
  </si>
  <si>
    <t>D-22158</t>
  </si>
  <si>
    <t>D-22159</t>
  </si>
  <si>
    <t>D-22160</t>
  </si>
  <si>
    <t>D-22161</t>
  </si>
  <si>
    <t>D-22162</t>
  </si>
  <si>
    <t>D-22163</t>
  </si>
  <si>
    <t>D-22164</t>
  </si>
  <si>
    <t>D-22165</t>
  </si>
  <si>
    <t>D-22166</t>
  </si>
  <si>
    <t>D-22167</t>
  </si>
  <si>
    <t>D-22168</t>
  </si>
  <si>
    <t>D-22169</t>
  </si>
  <si>
    <t>D-22170</t>
  </si>
  <si>
    <t>D-22171</t>
  </si>
  <si>
    <t>D-22172</t>
  </si>
  <si>
    <t>D-22173</t>
  </si>
  <si>
    <t>D-22174</t>
  </si>
  <si>
    <t>D-22175</t>
  </si>
  <si>
    <t>D-22176</t>
  </si>
  <si>
    <t>D-22177</t>
  </si>
  <si>
    <t>D-22178</t>
  </si>
  <si>
    <t>D-22179</t>
  </si>
  <si>
    <t>D-22180</t>
  </si>
  <si>
    <t>D-22181</t>
  </si>
  <si>
    <t>D-22182</t>
  </si>
  <si>
    <t>D-22183</t>
  </si>
  <si>
    <t>D-22184</t>
  </si>
  <si>
    <t>D-22185</t>
  </si>
  <si>
    <t>D-22186</t>
  </si>
  <si>
    <t>D-22187</t>
  </si>
  <si>
    <t>D-22188</t>
  </si>
  <si>
    <t>D-22189</t>
  </si>
  <si>
    <t>D-22190</t>
  </si>
  <si>
    <t>D-22191</t>
  </si>
  <si>
    <t>D-22192</t>
  </si>
  <si>
    <t>D-22193</t>
  </si>
  <si>
    <t>D-22194</t>
  </si>
  <si>
    <t>D-22195</t>
  </si>
  <si>
    <t>D-22196</t>
  </si>
  <si>
    <t>D-22197</t>
  </si>
  <si>
    <t>D-22198</t>
  </si>
  <si>
    <t>D-22199</t>
  </si>
  <si>
    <t>D-22200</t>
  </si>
  <si>
    <t>D-22201</t>
  </si>
  <si>
    <t>D-22202</t>
  </si>
  <si>
    <t>D-22203</t>
  </si>
  <si>
    <t>D-22204</t>
  </si>
  <si>
    <t>D-22205</t>
  </si>
  <si>
    <t>D-22206</t>
  </si>
  <si>
    <t>D-22207</t>
  </si>
  <si>
    <t>D-22208</t>
  </si>
  <si>
    <t>D-22209</t>
  </si>
  <si>
    <t>D-22210</t>
  </si>
  <si>
    <t>D-22211</t>
  </si>
  <si>
    <t>D-22212</t>
  </si>
  <si>
    <t>D-22213</t>
  </si>
  <si>
    <t>D-22214</t>
  </si>
  <si>
    <t>D-22215</t>
  </si>
  <si>
    <t>D-22216</t>
  </si>
  <si>
    <t>D-22217</t>
  </si>
  <si>
    <t>D-22218</t>
  </si>
  <si>
    <t>D-22219</t>
  </si>
  <si>
    <t>D-22220</t>
  </si>
  <si>
    <t>D-22221</t>
  </si>
  <si>
    <t>D-22222</t>
  </si>
  <si>
    <t>D-22223</t>
  </si>
  <si>
    <t>D-22224</t>
  </si>
  <si>
    <t>D-22225</t>
  </si>
  <si>
    <t>D-22226</t>
  </si>
  <si>
    <t>D-22227</t>
  </si>
  <si>
    <t>D-22228</t>
  </si>
  <si>
    <t>D-22229</t>
  </si>
  <si>
    <t>D-22230</t>
  </si>
  <si>
    <t>D-22231</t>
  </si>
  <si>
    <t>D-22232</t>
  </si>
  <si>
    <t>D-22233</t>
  </si>
  <si>
    <t>D-22234</t>
  </si>
  <si>
    <t>D-22235</t>
  </si>
  <si>
    <t>D-22236</t>
  </si>
  <si>
    <t>D-22237</t>
  </si>
  <si>
    <t>D-22238</t>
  </si>
  <si>
    <t>D-22239</t>
  </si>
  <si>
    <t>D-22240</t>
  </si>
  <si>
    <t>D-22241</t>
  </si>
  <si>
    <t>D-22242</t>
  </si>
  <si>
    <t>D-22243</t>
  </si>
  <si>
    <t>D-22244</t>
  </si>
  <si>
    <t>D-22245</t>
  </si>
  <si>
    <t>D-22246</t>
  </si>
  <si>
    <t>D-22247</t>
  </si>
  <si>
    <t>D-22248</t>
  </si>
  <si>
    <t>D-22249</t>
  </si>
  <si>
    <t>D-22250</t>
  </si>
  <si>
    <t>D-22251</t>
  </si>
  <si>
    <t>D-22252</t>
  </si>
  <si>
    <t>D-22253</t>
  </si>
  <si>
    <t>D-22254</t>
  </si>
  <si>
    <t>D-22255</t>
  </si>
  <si>
    <t>D-22256</t>
  </si>
  <si>
    <t>D-22257</t>
  </si>
  <si>
    <t>D-22258</t>
  </si>
  <si>
    <t>D-22259</t>
  </si>
  <si>
    <t>D-22260</t>
  </si>
  <si>
    <t>D-22261</t>
  </si>
  <si>
    <t>D-22262</t>
  </si>
  <si>
    <t>D-22263</t>
  </si>
  <si>
    <t>D-22264</t>
  </si>
  <si>
    <t>D-22265</t>
  </si>
  <si>
    <t>D-22266</t>
  </si>
  <si>
    <t>D-22267</t>
  </si>
  <si>
    <t>D-22268</t>
  </si>
  <si>
    <t>D-22269</t>
  </si>
  <si>
    <t>D-22270</t>
  </si>
  <si>
    <t>D-22271</t>
  </si>
  <si>
    <t>D-22272</t>
  </si>
  <si>
    <t>D-22273</t>
  </si>
  <si>
    <t>D-22274</t>
  </si>
  <si>
    <t>D-22275</t>
  </si>
  <si>
    <t>D-22276</t>
  </si>
  <si>
    <t>D-22277</t>
  </si>
  <si>
    <t>D-22278</t>
  </si>
  <si>
    <t>D-22279</t>
  </si>
  <si>
    <t>D-22280</t>
  </si>
  <si>
    <t>D-22281</t>
  </si>
  <si>
    <t>D-22282</t>
  </si>
  <si>
    <t>D-22283</t>
  </si>
  <si>
    <t>D-22284</t>
  </si>
  <si>
    <t>D-22285</t>
  </si>
  <si>
    <t>D-22286</t>
  </si>
  <si>
    <t>D-22287</t>
  </si>
  <si>
    <t>D-22288</t>
  </si>
  <si>
    <t>D-22289</t>
  </si>
  <si>
    <t>D-22290</t>
  </si>
  <si>
    <t>D-22291</t>
  </si>
  <si>
    <t>D-22292</t>
  </si>
  <si>
    <t>D-22293</t>
  </si>
  <si>
    <t>D-22294</t>
  </si>
  <si>
    <t>D-22295</t>
  </si>
  <si>
    <t>D-22296</t>
  </si>
  <si>
    <t>D-22297</t>
  </si>
  <si>
    <t>D-22298</t>
  </si>
  <si>
    <t>D-22299</t>
  </si>
  <si>
    <t>D-22300</t>
  </si>
  <si>
    <t>D-22301</t>
  </si>
  <si>
    <t>D-22302</t>
  </si>
  <si>
    <t>D-22303</t>
  </si>
  <si>
    <t>D-22304</t>
  </si>
  <si>
    <t>D-22305</t>
  </si>
  <si>
    <t>D-22306</t>
  </si>
  <si>
    <t>D-22307</t>
  </si>
  <si>
    <t>D-22308</t>
  </si>
  <si>
    <t>D-22309</t>
  </si>
  <si>
    <t>D-22310</t>
  </si>
  <si>
    <t>D-22311</t>
  </si>
  <si>
    <t>D-22312</t>
  </si>
  <si>
    <t>D-22313</t>
  </si>
  <si>
    <t>D-22314</t>
  </si>
  <si>
    <t>D-22315</t>
  </si>
  <si>
    <t>D-22316</t>
  </si>
  <si>
    <t>D-22317</t>
  </si>
  <si>
    <t>D-22318</t>
  </si>
  <si>
    <t>D-22319</t>
  </si>
  <si>
    <t>D-22320</t>
  </si>
  <si>
    <t>D-22321</t>
  </si>
  <si>
    <t>D-22322</t>
  </si>
  <si>
    <t>D-22323</t>
  </si>
  <si>
    <t>D-22324</t>
  </si>
  <si>
    <t>D-22325</t>
  </si>
  <si>
    <t>D-22326</t>
  </si>
  <si>
    <t>D-22327</t>
  </si>
  <si>
    <t>D-22328</t>
  </si>
  <si>
    <t>D-22329</t>
  </si>
  <si>
    <t>D-22330</t>
  </si>
  <si>
    <t>D-22331</t>
  </si>
  <si>
    <t>D-22332</t>
  </si>
  <si>
    <t>D-22333</t>
  </si>
  <si>
    <t>D-22334</t>
  </si>
  <si>
    <t>D-22335</t>
  </si>
  <si>
    <t>D-22336</t>
  </si>
  <si>
    <t>D-22337</t>
  </si>
  <si>
    <t>D-22338</t>
  </si>
  <si>
    <t>D-22339</t>
  </si>
  <si>
    <t>D-22340</t>
  </si>
  <si>
    <t>D-22341</t>
  </si>
  <si>
    <t>D-22342</t>
  </si>
  <si>
    <t>D-22343</t>
  </si>
  <si>
    <t>D-22344</t>
  </si>
  <si>
    <t>D-22345</t>
  </si>
  <si>
    <t>D-22346</t>
  </si>
  <si>
    <t>D-22347</t>
  </si>
  <si>
    <t>D-22348</t>
  </si>
  <si>
    <t>D-22349</t>
  </si>
  <si>
    <t>D-22350</t>
  </si>
  <si>
    <t>D-22351</t>
  </si>
  <si>
    <t>D-22352</t>
  </si>
  <si>
    <t>D-22353</t>
  </si>
  <si>
    <t>D-22354</t>
  </si>
  <si>
    <t>D-22355</t>
  </si>
  <si>
    <t>D-22356</t>
  </si>
  <si>
    <t>D-22357</t>
  </si>
  <si>
    <t>D-22358</t>
  </si>
  <si>
    <t>D-22359</t>
  </si>
  <si>
    <t>D-22360</t>
  </si>
  <si>
    <t>D-22361</t>
  </si>
  <si>
    <t>D-22362</t>
  </si>
  <si>
    <t>D-22363</t>
  </si>
  <si>
    <t>D-22364</t>
  </si>
  <si>
    <t>D-22365</t>
  </si>
  <si>
    <t>D-22366</t>
  </si>
  <si>
    <t>D-22367</t>
  </si>
  <si>
    <t>D-22368</t>
  </si>
  <si>
    <t>D-22369</t>
  </si>
  <si>
    <t>D-22370</t>
  </si>
  <si>
    <t>D-22371</t>
  </si>
  <si>
    <t>D-22372</t>
  </si>
  <si>
    <t>D-22373</t>
  </si>
  <si>
    <t>D-22374</t>
  </si>
  <si>
    <t>D-22375</t>
  </si>
  <si>
    <t>D-22376</t>
  </si>
  <si>
    <t>D-22377</t>
  </si>
  <si>
    <t>D-22378</t>
  </si>
  <si>
    <t>D-22379</t>
  </si>
  <si>
    <t>D-22380</t>
  </si>
  <si>
    <t>D-22381</t>
  </si>
  <si>
    <t>D-22382</t>
  </si>
  <si>
    <t>D-22383</t>
  </si>
  <si>
    <t>D-22384</t>
  </si>
  <si>
    <t>D-22385</t>
  </si>
  <si>
    <t>D-22386</t>
  </si>
  <si>
    <t>D-22387</t>
  </si>
  <si>
    <t>D-22388</t>
  </si>
  <si>
    <t>D-22389</t>
  </si>
  <si>
    <t>D-22390</t>
  </si>
  <si>
    <t>D-22391</t>
  </si>
  <si>
    <t>D-22392</t>
  </si>
  <si>
    <t>D-22393</t>
  </si>
  <si>
    <t>D-22394</t>
  </si>
  <si>
    <t>D-22395</t>
  </si>
  <si>
    <t>D-22396</t>
  </si>
  <si>
    <t>D-22397</t>
  </si>
  <si>
    <t>D-22398</t>
  </si>
  <si>
    <t>D-22399</t>
  </si>
  <si>
    <t>D-22400</t>
  </si>
  <si>
    <t>D-22401</t>
  </si>
  <si>
    <t>D-22402</t>
  </si>
  <si>
    <t>D-22403</t>
  </si>
  <si>
    <t>D-22404</t>
  </si>
  <si>
    <t>D-22405</t>
  </si>
  <si>
    <t>D-22406</t>
  </si>
  <si>
    <t>D-22407</t>
  </si>
  <si>
    <t>D-22408</t>
  </si>
  <si>
    <t>D-22409</t>
  </si>
  <si>
    <t>D-22410</t>
  </si>
  <si>
    <t>D-22411</t>
  </si>
  <si>
    <t>D-22412</t>
  </si>
  <si>
    <t>D-22413</t>
  </si>
  <si>
    <t>D-22414</t>
  </si>
  <si>
    <t>D-22415</t>
  </si>
  <si>
    <t>D-22416</t>
  </si>
  <si>
    <t>D-22417</t>
  </si>
  <si>
    <t>D-22418</t>
  </si>
  <si>
    <t>D-22419</t>
  </si>
  <si>
    <t>D-22420</t>
  </si>
  <si>
    <t>D-22421</t>
  </si>
  <si>
    <t>D-22422</t>
  </si>
  <si>
    <t>D-22423</t>
  </si>
  <si>
    <t>D-22424</t>
  </si>
  <si>
    <t>D-22425</t>
  </si>
  <si>
    <t>D-22426</t>
  </si>
  <si>
    <t>D-22427</t>
  </si>
  <si>
    <t>D-22428</t>
  </si>
  <si>
    <t>D-22429</t>
  </si>
  <si>
    <t>D-22430</t>
  </si>
  <si>
    <t>D-22431</t>
  </si>
  <si>
    <t>D-22432</t>
  </si>
  <si>
    <t>D-22433</t>
  </si>
  <si>
    <t>D-22434</t>
  </si>
  <si>
    <t>D-22435</t>
  </si>
  <si>
    <t>D-22436</t>
  </si>
  <si>
    <t>D-22437</t>
  </si>
  <si>
    <t>D-22438</t>
  </si>
  <si>
    <t>D-22439</t>
  </si>
  <si>
    <t>D-22440</t>
  </si>
  <si>
    <t>D-22441</t>
  </si>
  <si>
    <t>D-22442</t>
  </si>
  <si>
    <t>D-22443</t>
  </si>
  <si>
    <t>D-22444</t>
  </si>
  <si>
    <t>D-22445</t>
  </si>
  <si>
    <t>D-22446</t>
  </si>
  <si>
    <t>D-22447</t>
  </si>
  <si>
    <t>D-22448</t>
  </si>
  <si>
    <t>D-22449</t>
  </si>
  <si>
    <t>D-22450</t>
  </si>
  <si>
    <t>D-22451</t>
  </si>
  <si>
    <t>D-22452</t>
  </si>
  <si>
    <t>D-22453</t>
  </si>
  <si>
    <t>D-22454</t>
  </si>
  <si>
    <t>D-22455</t>
  </si>
  <si>
    <t>D-22456</t>
  </si>
  <si>
    <t>D-22457</t>
  </si>
  <si>
    <t>D-22458</t>
  </si>
  <si>
    <t>D-22459</t>
  </si>
  <si>
    <t>D-22460</t>
  </si>
  <si>
    <t>D-22461</t>
  </si>
  <si>
    <t>D-22462</t>
  </si>
  <si>
    <t>D-22463</t>
  </si>
  <si>
    <t>D-22464</t>
  </si>
  <si>
    <t>D-22465</t>
  </si>
  <si>
    <t>D-22466</t>
  </si>
  <si>
    <t>D-22467</t>
  </si>
  <si>
    <t>D-22468</t>
  </si>
  <si>
    <t>D-22469</t>
  </si>
  <si>
    <t>D-22470</t>
  </si>
  <si>
    <t>D-22471</t>
  </si>
  <si>
    <t>D-22472</t>
  </si>
  <si>
    <t>D-22473</t>
  </si>
  <si>
    <t>D-22474</t>
  </si>
  <si>
    <t>D-22475</t>
  </si>
  <si>
    <t>D-22476</t>
  </si>
  <si>
    <t>D-22477</t>
  </si>
  <si>
    <t>D-22478</t>
  </si>
  <si>
    <t>D-22479</t>
  </si>
  <si>
    <t>D-22480</t>
  </si>
  <si>
    <t>D-22481</t>
  </si>
  <si>
    <t>D-22482</t>
  </si>
  <si>
    <t>D-22483</t>
  </si>
  <si>
    <t>D-22484</t>
  </si>
  <si>
    <t>D-22485</t>
  </si>
  <si>
    <t>D-22486</t>
  </si>
  <si>
    <t>D-22487</t>
  </si>
  <si>
    <t>D-22488</t>
  </si>
  <si>
    <t>D-22489</t>
  </si>
  <si>
    <t>D-22490</t>
  </si>
  <si>
    <t>D-22491</t>
  </si>
  <si>
    <t>D-22492</t>
  </si>
  <si>
    <t>D-22493</t>
  </si>
  <si>
    <t>D-22494</t>
  </si>
  <si>
    <t>D-22495</t>
  </si>
  <si>
    <t>D-22496</t>
  </si>
  <si>
    <t>D-22497</t>
  </si>
  <si>
    <t>D-22498</t>
  </si>
  <si>
    <t>D-22499</t>
  </si>
  <si>
    <t>D-22500</t>
  </si>
  <si>
    <t>D-22501</t>
  </si>
  <si>
    <t>D-22502</t>
  </si>
  <si>
    <t>D-22503</t>
  </si>
  <si>
    <t>D-22504</t>
  </si>
  <si>
    <t>D-22505</t>
  </si>
  <si>
    <t>D-22506</t>
  </si>
  <si>
    <t>D-22507</t>
  </si>
  <si>
    <t>D-22508</t>
  </si>
  <si>
    <t>D-22509</t>
  </si>
  <si>
    <t>D-22510</t>
  </si>
  <si>
    <t>D-22511</t>
  </si>
  <si>
    <t>D-22512</t>
  </si>
  <si>
    <t>D-22513</t>
  </si>
  <si>
    <t>D-22514</t>
  </si>
  <si>
    <t>D-22515</t>
  </si>
  <si>
    <t>D-22516</t>
  </si>
  <si>
    <t>D-22517</t>
  </si>
  <si>
    <t>D-22518</t>
  </si>
  <si>
    <t>D-22519</t>
  </si>
  <si>
    <t>D-22520</t>
  </si>
  <si>
    <t>D-22521</t>
  </si>
  <si>
    <t>D-22522</t>
  </si>
  <si>
    <t>D-22523</t>
  </si>
  <si>
    <t>D-22524</t>
  </si>
  <si>
    <t>D-22525</t>
  </si>
  <si>
    <t>D-22526</t>
  </si>
  <si>
    <t>D-22527</t>
  </si>
  <si>
    <t>D-22528</t>
  </si>
  <si>
    <t>D-22529</t>
  </si>
  <si>
    <t>D-22530</t>
  </si>
  <si>
    <t>D-22531</t>
  </si>
  <si>
    <t>D-22532</t>
  </si>
  <si>
    <t>D-22533</t>
  </si>
  <si>
    <t>D-22534</t>
  </si>
  <si>
    <t>D-22535</t>
  </si>
  <si>
    <t>D-22536</t>
  </si>
  <si>
    <t>D-22537</t>
  </si>
  <si>
    <t>D-22538</t>
  </si>
  <si>
    <t>D-22539</t>
  </si>
  <si>
    <t>D-22540</t>
  </si>
  <si>
    <t>D-22541</t>
  </si>
  <si>
    <t>D-22542</t>
  </si>
  <si>
    <t>D-22543</t>
  </si>
  <si>
    <t>D-22544</t>
  </si>
  <si>
    <t>D-22545</t>
  </si>
  <si>
    <t>D-22546</t>
  </si>
  <si>
    <t>D-22547</t>
  </si>
  <si>
    <t>D-22548</t>
  </si>
  <si>
    <t>D-22549</t>
  </si>
  <si>
    <t>D-22550</t>
  </si>
  <si>
    <t>D-22551</t>
  </si>
  <si>
    <t>D-22552</t>
  </si>
  <si>
    <t>D-22553</t>
  </si>
  <si>
    <t>D-22554</t>
  </si>
  <si>
    <t>D-22555</t>
  </si>
  <si>
    <t>D-22556</t>
  </si>
  <si>
    <t>D-22557</t>
  </si>
  <si>
    <t>D-22558</t>
  </si>
  <si>
    <t>D-22559</t>
  </si>
  <si>
    <t>D-22560</t>
  </si>
  <si>
    <t>D-22561</t>
  </si>
  <si>
    <t>D-22562</t>
  </si>
  <si>
    <t>D-22563</t>
  </si>
  <si>
    <t>D-22564</t>
  </si>
  <si>
    <t>D-22565</t>
  </si>
  <si>
    <t>D-22566</t>
  </si>
  <si>
    <t>D-22567</t>
  </si>
  <si>
    <t>D-22568</t>
  </si>
  <si>
    <t>D-22569</t>
  </si>
  <si>
    <t>D-22570</t>
  </si>
  <si>
    <t>D-22571</t>
  </si>
  <si>
    <t>D-22572</t>
  </si>
  <si>
    <t>D-22573</t>
  </si>
  <si>
    <t>D-22574</t>
  </si>
  <si>
    <t>D-22575</t>
  </si>
  <si>
    <t>D-22576</t>
  </si>
  <si>
    <t>D-22577</t>
  </si>
  <si>
    <t>D-22578</t>
  </si>
  <si>
    <t>D-22579</t>
  </si>
  <si>
    <t>D-22580</t>
  </si>
  <si>
    <t>D-22581</t>
  </si>
  <si>
    <t>D-22582</t>
  </si>
  <si>
    <t>D-22583</t>
  </si>
  <si>
    <t>D-22584</t>
  </si>
  <si>
    <t>D-22585</t>
  </si>
  <si>
    <t>D-22586</t>
  </si>
  <si>
    <t>D-22587</t>
  </si>
  <si>
    <t>D-22588</t>
  </si>
  <si>
    <t>D-22589</t>
  </si>
  <si>
    <t>D-22590</t>
  </si>
  <si>
    <t>D-22591</t>
  </si>
  <si>
    <t>D-22592</t>
  </si>
  <si>
    <t>D-22593</t>
  </si>
  <si>
    <t>D-22594</t>
  </si>
  <si>
    <t>D-22595</t>
  </si>
  <si>
    <t>D-22596</t>
  </si>
  <si>
    <t>D-22597</t>
  </si>
  <si>
    <t>D-22598</t>
  </si>
  <si>
    <t>D-22599</t>
  </si>
  <si>
    <t>D-22600</t>
  </si>
  <si>
    <t>D-22601</t>
  </si>
  <si>
    <t>D-22602</t>
  </si>
  <si>
    <t>D-22603</t>
  </si>
  <si>
    <t>D-22604</t>
  </si>
  <si>
    <t>D-22605</t>
  </si>
  <si>
    <t>D-22606</t>
  </si>
  <si>
    <t>D-22607</t>
  </si>
  <si>
    <t>D-22608</t>
  </si>
  <si>
    <t>D-22609</t>
  </si>
  <si>
    <t>D-22610</t>
  </si>
  <si>
    <t>D-22611</t>
  </si>
  <si>
    <t>D-22612</t>
  </si>
  <si>
    <t>D-22613</t>
  </si>
  <si>
    <t>D-22614</t>
  </si>
  <si>
    <t>D-22615</t>
  </si>
  <si>
    <t>D-22616</t>
  </si>
  <si>
    <t>D-22617</t>
  </si>
  <si>
    <t>D-22618</t>
  </si>
  <si>
    <t>D-22619</t>
  </si>
  <si>
    <t>D-22620</t>
  </si>
  <si>
    <t>D-22621</t>
  </si>
  <si>
    <t>D-22622</t>
  </si>
  <si>
    <t>D-22623</t>
  </si>
  <si>
    <t>D-22624</t>
  </si>
  <si>
    <t>D-22625</t>
  </si>
  <si>
    <t>D-22626</t>
  </si>
  <si>
    <t>D-22627</t>
  </si>
  <si>
    <t>D-22628</t>
  </si>
  <si>
    <t>D-22629</t>
  </si>
  <si>
    <t>D-22630</t>
  </si>
  <si>
    <t>D-22631</t>
  </si>
  <si>
    <t>D-22632</t>
  </si>
  <si>
    <t>D-22633</t>
  </si>
  <si>
    <t>D-22634</t>
  </si>
  <si>
    <t>D-22635</t>
  </si>
  <si>
    <t>D-22636</t>
  </si>
  <si>
    <t>D-22637</t>
  </si>
  <si>
    <t>D-22638</t>
  </si>
  <si>
    <t>D-22639</t>
  </si>
  <si>
    <t>D-22640</t>
  </si>
  <si>
    <t>D-22641</t>
  </si>
  <si>
    <t>D-22642</t>
  </si>
  <si>
    <t>D-22643</t>
  </si>
  <si>
    <t>D-22644</t>
  </si>
  <si>
    <t>D-22645</t>
  </si>
  <si>
    <t>D-22646</t>
  </si>
  <si>
    <t>D-22647</t>
  </si>
  <si>
    <t>D-22648</t>
  </si>
  <si>
    <t>D-22649</t>
  </si>
  <si>
    <t>D-22650</t>
  </si>
  <si>
    <t>D-22651</t>
  </si>
  <si>
    <t>D-22652</t>
  </si>
  <si>
    <t>D-22653</t>
  </si>
  <si>
    <t>D-22654</t>
  </si>
  <si>
    <t>D-22655</t>
  </si>
  <si>
    <t>D-22656</t>
  </si>
  <si>
    <t>D-22657</t>
  </si>
  <si>
    <t>D-22658</t>
  </si>
  <si>
    <t>D-22659</t>
  </si>
  <si>
    <t>D-22660</t>
  </si>
  <si>
    <t>D-22661</t>
  </si>
  <si>
    <t>D-22662</t>
  </si>
  <si>
    <t>D-22663</t>
  </si>
  <si>
    <t>D-22664</t>
  </si>
  <si>
    <t>D-22665</t>
  </si>
  <si>
    <t>D-22666</t>
  </si>
  <si>
    <t>D-22667</t>
  </si>
  <si>
    <t>D-22668</t>
  </si>
  <si>
    <t>D-22669</t>
  </si>
  <si>
    <t>D-22670</t>
  </si>
  <si>
    <t>D-22671</t>
  </si>
  <si>
    <t>D-22672</t>
  </si>
  <si>
    <t>D-22673</t>
  </si>
  <si>
    <t>D-22674</t>
  </si>
  <si>
    <t>D-22675</t>
  </si>
  <si>
    <t>D-22676</t>
  </si>
  <si>
    <t>D-22677</t>
  </si>
  <si>
    <t>D-22678</t>
  </si>
  <si>
    <t>D-22679</t>
  </si>
  <si>
    <t>D-22680</t>
  </si>
  <si>
    <t>D-22681</t>
  </si>
  <si>
    <t>D-22682</t>
  </si>
  <si>
    <t>D-22683</t>
  </si>
  <si>
    <t>D-22684</t>
  </si>
  <si>
    <t>D-22685</t>
  </si>
  <si>
    <t>D-22686</t>
  </si>
  <si>
    <t>D-22687</t>
  </si>
  <si>
    <t>D-22688</t>
  </si>
  <si>
    <t>D-22689</t>
  </si>
  <si>
    <t>D-22690</t>
  </si>
  <si>
    <t>D-22691</t>
  </si>
  <si>
    <t>D-22692</t>
  </si>
  <si>
    <t>D-22693</t>
  </si>
  <si>
    <t>D-22694</t>
  </si>
  <si>
    <t>D-22695</t>
  </si>
  <si>
    <t>D-22696</t>
  </si>
  <si>
    <t>D-22697</t>
  </si>
  <si>
    <t>D-22698</t>
  </si>
  <si>
    <t>D-22699</t>
  </si>
  <si>
    <t>D-22700</t>
  </si>
  <si>
    <t>D-22701</t>
  </si>
  <si>
    <t>D-22702</t>
  </si>
  <si>
    <t>D-22703</t>
  </si>
  <si>
    <t>D-22704</t>
  </si>
  <si>
    <t>D-22705</t>
  </si>
  <si>
    <t>D-22706</t>
  </si>
  <si>
    <t>D-22707</t>
  </si>
  <si>
    <t>D-22708</t>
  </si>
  <si>
    <t>D-22709</t>
  </si>
  <si>
    <t>D-22710</t>
  </si>
  <si>
    <t>D-22711</t>
  </si>
  <si>
    <t>D-22712</t>
  </si>
  <si>
    <t>D-22713</t>
  </si>
  <si>
    <t>D-22714</t>
  </si>
  <si>
    <t>D-22715</t>
  </si>
  <si>
    <t>D-22716</t>
  </si>
  <si>
    <t>D-22717</t>
  </si>
  <si>
    <t>D-22718</t>
  </si>
  <si>
    <t>D-22719</t>
  </si>
  <si>
    <t>D-22720</t>
  </si>
  <si>
    <t>D-22721</t>
  </si>
  <si>
    <t>D-22722</t>
  </si>
  <si>
    <t>D-22723</t>
  </si>
  <si>
    <t>D-22724</t>
  </si>
  <si>
    <t>D-22725</t>
  </si>
  <si>
    <t>D-22726</t>
  </si>
  <si>
    <t>D-22727</t>
  </si>
  <si>
    <t>D-22728</t>
  </si>
  <si>
    <t>D-22729</t>
  </si>
  <si>
    <t>D-22730</t>
  </si>
  <si>
    <t>D-22731</t>
  </si>
  <si>
    <t>D-22732</t>
  </si>
  <si>
    <t>D-22733</t>
  </si>
  <si>
    <t>D-22734</t>
  </si>
  <si>
    <t>D-22735</t>
  </si>
  <si>
    <t>D-22736</t>
  </si>
  <si>
    <t>D-22737</t>
  </si>
  <si>
    <t>D-22738</t>
  </si>
  <si>
    <t>D-22739</t>
  </si>
  <si>
    <t>D-22740</t>
  </si>
  <si>
    <t>D-22741</t>
  </si>
  <si>
    <t>D-22742</t>
  </si>
  <si>
    <t>D-22743</t>
  </si>
  <si>
    <t>D-22744</t>
  </si>
  <si>
    <t>D-22745</t>
  </si>
  <si>
    <t>D-22746</t>
  </si>
  <si>
    <t>D-22747</t>
  </si>
  <si>
    <t>D-22748</t>
  </si>
  <si>
    <t>D-22749</t>
  </si>
  <si>
    <t>D-22750</t>
  </si>
  <si>
    <t>D-22751</t>
  </si>
  <si>
    <t>D-22752</t>
  </si>
  <si>
    <t>D-22753</t>
  </si>
  <si>
    <t>D-22754</t>
  </si>
  <si>
    <t>D-22755</t>
  </si>
  <si>
    <t>D-22756</t>
  </si>
  <si>
    <t>D-22757</t>
  </si>
  <si>
    <t>D-22758</t>
  </si>
  <si>
    <t>D-22759</t>
  </si>
  <si>
    <t>D-22760</t>
  </si>
  <si>
    <t>D-22761</t>
  </si>
  <si>
    <t>D-22762</t>
  </si>
  <si>
    <t>D-22763</t>
  </si>
  <si>
    <t>D-22764</t>
  </si>
  <si>
    <t>D-22765</t>
  </si>
  <si>
    <t>D-22766</t>
  </si>
  <si>
    <t>D-22767</t>
  </si>
  <si>
    <t>D-22768</t>
  </si>
  <si>
    <t>D-22769</t>
  </si>
  <si>
    <t>D-22770</t>
  </si>
  <si>
    <t>D-22771</t>
  </si>
  <si>
    <t>D-22772</t>
  </si>
  <si>
    <t>D-22773</t>
  </si>
  <si>
    <t>D-22774</t>
  </si>
  <si>
    <t>D-22775</t>
  </si>
  <si>
    <t>D-22776</t>
  </si>
  <si>
    <t>D-22777</t>
  </si>
  <si>
    <t>D-22778</t>
  </si>
  <si>
    <t>D-22779</t>
  </si>
  <si>
    <t>D-22780</t>
  </si>
  <si>
    <t>D-22781</t>
  </si>
  <si>
    <t>D-22782</t>
  </si>
  <si>
    <t>D-22783</t>
  </si>
  <si>
    <t>D-22784</t>
  </si>
  <si>
    <t>D-22785</t>
  </si>
  <si>
    <t>D-22786</t>
  </si>
  <si>
    <t>D-22787</t>
  </si>
  <si>
    <t>D-22788</t>
  </si>
  <si>
    <t>D-22789</t>
  </si>
  <si>
    <t>D-22790</t>
  </si>
  <si>
    <t>D-22791</t>
  </si>
  <si>
    <t>D-22792</t>
  </si>
  <si>
    <t>D-22793</t>
  </si>
  <si>
    <t>D-22794</t>
  </si>
  <si>
    <t>D-22795</t>
  </si>
  <si>
    <t>D-22796</t>
  </si>
  <si>
    <t>D-22797</t>
  </si>
  <si>
    <t>D-22798</t>
  </si>
  <si>
    <t>D-22799</t>
  </si>
  <si>
    <t>D-22800</t>
  </si>
  <si>
    <t>D-22801</t>
  </si>
  <si>
    <t>D-22802</t>
  </si>
  <si>
    <t>D-22803</t>
  </si>
  <si>
    <t>D-22804</t>
  </si>
  <si>
    <t>D-22805</t>
  </si>
  <si>
    <t>D-22806</t>
  </si>
  <si>
    <t>D-22807</t>
  </si>
  <si>
    <t>D-22808</t>
  </si>
  <si>
    <t>D-22809</t>
  </si>
  <si>
    <t>D-22810</t>
  </si>
  <si>
    <t>D-22811</t>
  </si>
  <si>
    <t>D-22812</t>
  </si>
  <si>
    <t>D-22813</t>
  </si>
  <si>
    <t>D-22814</t>
  </si>
  <si>
    <t>D-22815</t>
  </si>
  <si>
    <t>D-22816</t>
  </si>
  <si>
    <t>D-22817</t>
  </si>
  <si>
    <t>D-22818</t>
  </si>
  <si>
    <t>D-22819</t>
  </si>
  <si>
    <t>D-22820</t>
  </si>
  <si>
    <t>D-22821</t>
  </si>
  <si>
    <t>D-22822</t>
  </si>
  <si>
    <t>D-22823</t>
  </si>
  <si>
    <t>D-22824</t>
  </si>
  <si>
    <t>D-22825</t>
  </si>
  <si>
    <t>D-22826</t>
  </si>
  <si>
    <t>D-22827</t>
  </si>
  <si>
    <t>D-22828</t>
  </si>
  <si>
    <t>D-22829</t>
  </si>
  <si>
    <t>D-22830</t>
  </si>
  <si>
    <t>D-22831</t>
  </si>
  <si>
    <t>D-22832</t>
  </si>
  <si>
    <t>D-22833</t>
  </si>
  <si>
    <t>D-22834</t>
  </si>
  <si>
    <t>D-22835</t>
  </si>
  <si>
    <t>D-22836</t>
  </si>
  <si>
    <t>D-22837</t>
  </si>
  <si>
    <t>D-22838</t>
  </si>
  <si>
    <t>D-22839</t>
  </si>
  <si>
    <t>D-22840</t>
  </si>
  <si>
    <t>D-22841</t>
  </si>
  <si>
    <t>D-22842</t>
  </si>
  <si>
    <t>D-22843</t>
  </si>
  <si>
    <t>D-22844</t>
  </si>
  <si>
    <t>D-22845</t>
  </si>
  <si>
    <t>D-22846</t>
  </si>
  <si>
    <t>D-22847</t>
  </si>
  <si>
    <t>D-22848</t>
  </si>
  <si>
    <t>D-22849</t>
  </si>
  <si>
    <t>D-22850</t>
  </si>
  <si>
    <t>D-22851</t>
  </si>
  <si>
    <t>D-22852</t>
  </si>
  <si>
    <t>D-22853</t>
  </si>
  <si>
    <t>D-22854</t>
  </si>
  <si>
    <t>D-22855</t>
  </si>
  <si>
    <t>D-22856</t>
  </si>
  <si>
    <t>D-22857</t>
  </si>
  <si>
    <t>D-22858</t>
  </si>
  <si>
    <t>D-22859</t>
  </si>
  <si>
    <t>D-22860</t>
  </si>
  <si>
    <t>D-22861</t>
  </si>
  <si>
    <t>D-22862</t>
  </si>
  <si>
    <t>D-22863</t>
  </si>
  <si>
    <t>D-22864</t>
  </si>
  <si>
    <t>D-22865</t>
  </si>
  <si>
    <t>D-22866</t>
  </si>
  <si>
    <t>D-22867</t>
  </si>
  <si>
    <t>D-22868</t>
  </si>
  <si>
    <t>D-22869</t>
  </si>
  <si>
    <t>D-22870</t>
  </si>
  <si>
    <t>D-22871</t>
  </si>
  <si>
    <t>D-22872</t>
  </si>
  <si>
    <t>D-22873</t>
  </si>
  <si>
    <t>D-22874</t>
  </si>
  <si>
    <t>D-22875</t>
  </si>
  <si>
    <t>D-22876</t>
  </si>
  <si>
    <t>D-22877</t>
  </si>
  <si>
    <t>D-22878</t>
  </si>
  <si>
    <t>D-22879</t>
  </si>
  <si>
    <t>D-22880</t>
  </si>
  <si>
    <t>D-22881</t>
  </si>
  <si>
    <t>D-22882</t>
  </si>
  <si>
    <t>D-22883</t>
  </si>
  <si>
    <t>D-22884</t>
  </si>
  <si>
    <t>D-22885</t>
  </si>
  <si>
    <t>D-22886</t>
  </si>
  <si>
    <t>D-22887</t>
  </si>
  <si>
    <t>D-22888</t>
  </si>
  <si>
    <t>D-22889</t>
  </si>
  <si>
    <t>D-22890</t>
  </si>
  <si>
    <t>D-22891</t>
  </si>
  <si>
    <t>D-22892</t>
  </si>
  <si>
    <t>D-22893</t>
  </si>
  <si>
    <t>D-22894</t>
  </si>
  <si>
    <t>D-22895</t>
  </si>
  <si>
    <t>D-22896</t>
  </si>
  <si>
    <t>D-22897</t>
  </si>
  <si>
    <t>D-22898</t>
  </si>
  <si>
    <t>D-22899</t>
  </si>
  <si>
    <t>D-22900</t>
  </si>
  <si>
    <t>D-22901</t>
  </si>
  <si>
    <t>D-22902</t>
  </si>
  <si>
    <t>D-22903</t>
  </si>
  <si>
    <t>D-22904</t>
  </si>
  <si>
    <t>D-22905</t>
  </si>
  <si>
    <t>D-22906</t>
  </si>
  <si>
    <t>D-22907</t>
  </si>
  <si>
    <t>D-22908</t>
  </si>
  <si>
    <t>D-22909</t>
  </si>
  <si>
    <t>D-22910</t>
  </si>
  <si>
    <t>D-22911</t>
  </si>
  <si>
    <t>D-22912</t>
  </si>
  <si>
    <t>D-22913</t>
  </si>
  <si>
    <t>D-22914</t>
  </si>
  <si>
    <t>D-22915</t>
  </si>
  <si>
    <t>D-22916</t>
  </si>
  <si>
    <t>D-22917</t>
  </si>
  <si>
    <t>D-22918</t>
  </si>
  <si>
    <t>D-22919</t>
  </si>
  <si>
    <t>D-22920</t>
  </si>
  <si>
    <t>D-22921</t>
  </si>
  <si>
    <t>D-22922</t>
  </si>
  <si>
    <t>D-22923</t>
  </si>
  <si>
    <t>D-22924</t>
  </si>
  <si>
    <t>D-22925</t>
  </si>
  <si>
    <t>D-22926</t>
  </si>
  <si>
    <t>D-22927</t>
  </si>
  <si>
    <t>D-22928</t>
  </si>
  <si>
    <t>D-22929</t>
  </si>
  <si>
    <t>D-22930</t>
  </si>
  <si>
    <t>D-22931</t>
  </si>
  <si>
    <t>D-22932</t>
  </si>
  <si>
    <t>D-22933</t>
  </si>
  <si>
    <t>D-22934</t>
  </si>
  <si>
    <t>D-22935</t>
  </si>
  <si>
    <t>D-22936</t>
  </si>
  <si>
    <t>D-22937</t>
  </si>
  <si>
    <t>D-22938</t>
  </si>
  <si>
    <t>D-22939</t>
  </si>
  <si>
    <t>D-22940</t>
  </si>
  <si>
    <t>D-22941</t>
  </si>
  <si>
    <t>D-22942</t>
  </si>
  <si>
    <t>D-22943</t>
  </si>
  <si>
    <t>D-22944</t>
  </si>
  <si>
    <t>D-22945</t>
  </si>
  <si>
    <t>D-22946</t>
  </si>
  <si>
    <t>D-22947</t>
  </si>
  <si>
    <t>D-22948</t>
  </si>
  <si>
    <t>D-22949</t>
  </si>
  <si>
    <t>D-22950</t>
  </si>
  <si>
    <t>D-22951</t>
  </si>
  <si>
    <t>D-22952</t>
  </si>
  <si>
    <t>D-22953</t>
  </si>
  <si>
    <t>D-22954</t>
  </si>
  <si>
    <t>D-22955</t>
  </si>
  <si>
    <t>D-22956</t>
  </si>
  <si>
    <t>D-22957</t>
  </si>
  <si>
    <t>D-22958</t>
  </si>
  <si>
    <t>D-22959</t>
  </si>
  <si>
    <t>D-22960</t>
  </si>
  <si>
    <t>D-22961</t>
  </si>
  <si>
    <t>D-22962</t>
  </si>
  <si>
    <t>D-22963</t>
  </si>
  <si>
    <t>D-22964</t>
  </si>
  <si>
    <t>D-22965</t>
  </si>
  <si>
    <t>D-22966</t>
  </si>
  <si>
    <t>D-22967</t>
  </si>
  <si>
    <t>D-22968</t>
  </si>
  <si>
    <t>D-22969</t>
  </si>
  <si>
    <t>D-22970</t>
  </si>
  <si>
    <t>D-22971</t>
  </si>
  <si>
    <t>D-22972</t>
  </si>
  <si>
    <t>D-22973</t>
  </si>
  <si>
    <t>D-22974</t>
  </si>
  <si>
    <t>D-22975</t>
  </si>
  <si>
    <t>D-22976</t>
  </si>
  <si>
    <t>D-22977</t>
  </si>
  <si>
    <t>D-22978</t>
  </si>
  <si>
    <t>D-22979</t>
  </si>
  <si>
    <t>D-22980</t>
  </si>
  <si>
    <t>D-22981</t>
  </si>
  <si>
    <t>D-22982</t>
  </si>
  <si>
    <t>D-22983</t>
  </si>
  <si>
    <t>D-22984</t>
  </si>
  <si>
    <t>D-22985</t>
  </si>
  <si>
    <t>D-22986</t>
  </si>
  <si>
    <t>D-22987</t>
  </si>
  <si>
    <t>D-22988</t>
  </si>
  <si>
    <t>D-22989</t>
  </si>
  <si>
    <t>D-22990</t>
  </si>
  <si>
    <t>D-22991</t>
  </si>
  <si>
    <t>D-22992</t>
  </si>
  <si>
    <t>D-22993</t>
  </si>
  <si>
    <t>D-22994</t>
  </si>
  <si>
    <t>D-22995</t>
  </si>
  <si>
    <t>D-22996</t>
  </si>
  <si>
    <t>D-22997</t>
  </si>
  <si>
    <t>D-22998</t>
  </si>
  <si>
    <t>D-22999</t>
  </si>
  <si>
    <t>D-23000</t>
  </si>
  <si>
    <t>D-23001</t>
  </si>
  <si>
    <t>D-23002</t>
  </si>
  <si>
    <t>D-23003</t>
  </si>
  <si>
    <t>D-23004</t>
  </si>
  <si>
    <t>D-23005</t>
  </si>
  <si>
    <t>D-23006</t>
  </si>
  <si>
    <t>D-23007</t>
  </si>
  <si>
    <t>D-23008</t>
  </si>
  <si>
    <t>D-23009</t>
  </si>
  <si>
    <t>D-23010</t>
  </si>
  <si>
    <t>D-23011</t>
  </si>
  <si>
    <t>D-23012</t>
  </si>
  <si>
    <t>D-23013</t>
  </si>
  <si>
    <t>D-23014</t>
  </si>
  <si>
    <t>D-23015</t>
  </si>
  <si>
    <t>D-23016</t>
  </si>
  <si>
    <t>D-23017</t>
  </si>
  <si>
    <t>D-23018</t>
  </si>
  <si>
    <t>D-23019</t>
  </si>
  <si>
    <t>D-23020</t>
  </si>
  <si>
    <t>D-23021</t>
  </si>
  <si>
    <t>D-23022</t>
  </si>
  <si>
    <t>D-23023</t>
  </si>
  <si>
    <t>D-23024</t>
  </si>
  <si>
    <t>D-23025</t>
  </si>
  <si>
    <t>D-23026</t>
  </si>
  <si>
    <t>D-23027</t>
  </si>
  <si>
    <t>D-23028</t>
  </si>
  <si>
    <t>D-23029</t>
  </si>
  <si>
    <t>D-23030</t>
  </si>
  <si>
    <t>D-23031</t>
  </si>
  <si>
    <t>D-23032</t>
  </si>
  <si>
    <t>D-23033</t>
  </si>
  <si>
    <t>D-23034</t>
  </si>
  <si>
    <t>D-23035</t>
  </si>
  <si>
    <t>D-23036</t>
  </si>
  <si>
    <t>D-23037</t>
  </si>
  <si>
    <t>D-23038</t>
  </si>
  <si>
    <t>D-23039</t>
  </si>
  <si>
    <t>D-23040</t>
  </si>
  <si>
    <t>D-23041</t>
  </si>
  <si>
    <t>D-23042</t>
  </si>
  <si>
    <t>D-23043</t>
  </si>
  <si>
    <t>D-23044</t>
  </si>
  <si>
    <t>D-23045</t>
  </si>
  <si>
    <t>D-23046</t>
  </si>
  <si>
    <t>D-23047</t>
  </si>
  <si>
    <t>D-23048</t>
  </si>
  <si>
    <t>D-23049</t>
  </si>
  <si>
    <t>D-23050</t>
  </si>
  <si>
    <t>D-23051</t>
  </si>
  <si>
    <t>D-23052</t>
  </si>
  <si>
    <t>D-23053</t>
  </si>
  <si>
    <t>D-23054</t>
  </si>
  <si>
    <t>D-23055</t>
  </si>
  <si>
    <t>D-23056</t>
  </si>
  <si>
    <t>D-23057</t>
  </si>
  <si>
    <t>D-23058</t>
  </si>
  <si>
    <t>D-23059</t>
  </si>
  <si>
    <t>D-23060</t>
  </si>
  <si>
    <t>D-23061</t>
  </si>
  <si>
    <t>D-23062</t>
  </si>
  <si>
    <t>D-23063</t>
  </si>
  <si>
    <t>D-23064</t>
  </si>
  <si>
    <t>D-23065</t>
  </si>
  <si>
    <t>D-23066</t>
  </si>
  <si>
    <t>D-23067</t>
  </si>
  <si>
    <t>D-23068</t>
  </si>
  <si>
    <t>D-23069</t>
  </si>
  <si>
    <t>D-23070</t>
  </si>
  <si>
    <t>D-23071</t>
  </si>
  <si>
    <t>D-23072</t>
  </si>
  <si>
    <t>D-23073</t>
  </si>
  <si>
    <t>D-23074</t>
  </si>
  <si>
    <t>D-23075</t>
  </si>
  <si>
    <t>D-23076</t>
  </si>
  <si>
    <t>D-23077</t>
  </si>
  <si>
    <t>D-23078</t>
  </si>
  <si>
    <t>D-23079</t>
  </si>
  <si>
    <t>D-23080</t>
  </si>
  <si>
    <t>D-23081</t>
  </si>
  <si>
    <t>D-23082</t>
  </si>
  <si>
    <t>D-23083</t>
  </si>
  <si>
    <t>D-23084</t>
  </si>
  <si>
    <t>D-23085</t>
  </si>
  <si>
    <t>D-23086</t>
  </si>
  <si>
    <t>D-23087</t>
  </si>
  <si>
    <t>D-23088</t>
  </si>
  <si>
    <t>D-23089</t>
  </si>
  <si>
    <t>D-23090</t>
  </si>
  <si>
    <t>D-23091</t>
  </si>
  <si>
    <t>D-23092</t>
  </si>
  <si>
    <t>D-23093</t>
  </si>
  <si>
    <t>D-23094</t>
  </si>
  <si>
    <t>D-23095</t>
  </si>
  <si>
    <t>D-23096</t>
  </si>
  <si>
    <t>D-23097</t>
  </si>
  <si>
    <t>D-23098</t>
  </si>
  <si>
    <t>D-23099</t>
  </si>
  <si>
    <t>D-23100</t>
  </si>
  <si>
    <t>D-23101</t>
  </si>
  <si>
    <t>D-23102</t>
  </si>
  <si>
    <t>D-23103</t>
  </si>
  <si>
    <t>D-23104</t>
  </si>
  <si>
    <t>D-23105</t>
  </si>
  <si>
    <t>D-23106</t>
  </si>
  <si>
    <t>D-23107</t>
  </si>
  <si>
    <t>D-23108</t>
  </si>
  <si>
    <t>D-23109</t>
  </si>
  <si>
    <t>D-23110</t>
  </si>
  <si>
    <t>D-23111</t>
  </si>
  <si>
    <t>D-23112</t>
  </si>
  <si>
    <t>D-23113</t>
  </si>
  <si>
    <t>D-23114</t>
  </si>
  <si>
    <t>D-23115</t>
  </si>
  <si>
    <t>D-23116</t>
  </si>
  <si>
    <t>D-23117</t>
  </si>
  <si>
    <t>D-23118</t>
  </si>
  <si>
    <t>D-23119</t>
  </si>
  <si>
    <t>D-23120</t>
  </si>
  <si>
    <t>D-23121</t>
  </si>
  <si>
    <t>D-23122</t>
  </si>
  <si>
    <t>D-23123</t>
  </si>
  <si>
    <t>D-23124</t>
  </si>
  <si>
    <t>D-23125</t>
  </si>
  <si>
    <t>D-23126</t>
  </si>
  <si>
    <t>D-23127</t>
  </si>
  <si>
    <t>D-23128</t>
  </si>
  <si>
    <t>D-23129</t>
  </si>
  <si>
    <t>D-23130</t>
  </si>
  <si>
    <t>D-23131</t>
  </si>
  <si>
    <t>D-23132</t>
  </si>
  <si>
    <t>D-23133</t>
  </si>
  <si>
    <t>D-23134</t>
  </si>
  <si>
    <t>D-23135</t>
  </si>
  <si>
    <t>D-23136</t>
  </si>
  <si>
    <t>D-23137</t>
  </si>
  <si>
    <t>D-23138</t>
  </si>
  <si>
    <t>D-23139</t>
  </si>
  <si>
    <t>D-23140</t>
  </si>
  <si>
    <t>D-23141</t>
  </si>
  <si>
    <t>D-23142</t>
  </si>
  <si>
    <t>D-23143</t>
  </si>
  <si>
    <t>D-23144</t>
  </si>
  <si>
    <t>D-23145</t>
  </si>
  <si>
    <t>D-23146</t>
  </si>
  <si>
    <t>D-23147</t>
  </si>
  <si>
    <t>D-23148</t>
  </si>
  <si>
    <t>D-23149</t>
  </si>
  <si>
    <t>D-23150</t>
  </si>
  <si>
    <t>D-23151</t>
  </si>
  <si>
    <t>D-23152</t>
  </si>
  <si>
    <t>D-23153</t>
  </si>
  <si>
    <t>D-23154</t>
  </si>
  <si>
    <t>D-23155</t>
  </si>
  <si>
    <t>D-23156</t>
  </si>
  <si>
    <t>D-23157</t>
  </si>
  <si>
    <t>D-23158</t>
  </si>
  <si>
    <t>D-23159</t>
  </si>
  <si>
    <t>D-23160</t>
  </si>
  <si>
    <t>D-23161</t>
  </si>
  <si>
    <t>D-23162</t>
  </si>
  <si>
    <t>D-23163</t>
  </si>
  <si>
    <t>D-23164</t>
  </si>
  <si>
    <t>D-23165</t>
  </si>
  <si>
    <t>D-23166</t>
  </si>
  <si>
    <t>D-23167</t>
  </si>
  <si>
    <t>D-23168</t>
  </si>
  <si>
    <t>D-23169</t>
  </si>
  <si>
    <t>D-23170</t>
  </si>
  <si>
    <t>D-23171</t>
  </si>
  <si>
    <t>D-23172</t>
  </si>
  <si>
    <t>D-23173</t>
  </si>
  <si>
    <t>D-23174</t>
  </si>
  <si>
    <t>D-23175</t>
  </si>
  <si>
    <t>D-23176</t>
  </si>
  <si>
    <t>D-23177</t>
  </si>
  <si>
    <t>D-23178</t>
  </si>
  <si>
    <t>D-23179</t>
  </si>
  <si>
    <t>D-23180</t>
  </si>
  <si>
    <t>D-23181</t>
  </si>
  <si>
    <t>D-23182</t>
  </si>
  <si>
    <t>D-23183</t>
  </si>
  <si>
    <t>D-23184</t>
  </si>
  <si>
    <t>D-23185</t>
  </si>
  <si>
    <t>D-23186</t>
  </si>
  <si>
    <t>D-23187</t>
  </si>
  <si>
    <t>D-23188</t>
  </si>
  <si>
    <t>D-23189</t>
  </si>
  <si>
    <t>D-23190</t>
  </si>
  <si>
    <t>D-23191</t>
  </si>
  <si>
    <t>D-23192</t>
  </si>
  <si>
    <t>D-23193</t>
  </si>
  <si>
    <t>D-23194</t>
  </si>
  <si>
    <t>D-23195</t>
  </si>
  <si>
    <t>D-23196</t>
  </si>
  <si>
    <t>D-23197</t>
  </si>
  <si>
    <t>D-23198</t>
  </si>
  <si>
    <t>D-23199</t>
  </si>
  <si>
    <t>D-23200</t>
  </si>
  <si>
    <t>D-23201</t>
  </si>
  <si>
    <t>D-23202</t>
  </si>
  <si>
    <t>D-23203</t>
  </si>
  <si>
    <t>D-23204</t>
  </si>
  <si>
    <t>D-23205</t>
  </si>
  <si>
    <t>D-23206</t>
  </si>
  <si>
    <t>D-23207</t>
  </si>
  <si>
    <t>D-23208</t>
  </si>
  <si>
    <t>D-23209</t>
  </si>
  <si>
    <t>D-23210</t>
  </si>
  <si>
    <t>D-23211</t>
  </si>
  <si>
    <t>D-23212</t>
  </si>
  <si>
    <t>D-23213</t>
  </si>
  <si>
    <t>D-23214</t>
  </si>
  <si>
    <t>D-23215</t>
  </si>
  <si>
    <t>D-23216</t>
  </si>
  <si>
    <t>D-23217</t>
  </si>
  <si>
    <t>D-23218</t>
  </si>
  <si>
    <t>D-23219</t>
  </si>
  <si>
    <t>D-23220</t>
  </si>
  <si>
    <t>D-23221</t>
  </si>
  <si>
    <t>D-23222</t>
  </si>
  <si>
    <t>D-23223</t>
  </si>
  <si>
    <t>D-23224</t>
  </si>
  <si>
    <t>D-23225</t>
  </si>
  <si>
    <t>D-23226</t>
  </si>
  <si>
    <t>D-23227</t>
  </si>
  <si>
    <t>D-23228</t>
  </si>
  <si>
    <t>D-23229</t>
  </si>
  <si>
    <t>D-23230</t>
  </si>
  <si>
    <t>D-23231</t>
  </si>
  <si>
    <t>D-23232</t>
  </si>
  <si>
    <t>D-23233</t>
  </si>
  <si>
    <t>D-23234</t>
  </si>
  <si>
    <t>D-23235</t>
  </si>
  <si>
    <t>D-23236</t>
  </si>
  <si>
    <t>D-23237</t>
  </si>
  <si>
    <t>D-23238</t>
  </si>
  <si>
    <t>D-23239</t>
  </si>
  <si>
    <t>D-23240</t>
  </si>
  <si>
    <t>D-23241</t>
  </si>
  <si>
    <t>D-23242</t>
  </si>
  <si>
    <t>D-23243</t>
  </si>
  <si>
    <t>D-23244</t>
  </si>
  <si>
    <t>D-23245</t>
  </si>
  <si>
    <t>D-23246</t>
  </si>
  <si>
    <t>D-23247</t>
  </si>
  <si>
    <t>D-23248</t>
  </si>
  <si>
    <t>D-23249</t>
  </si>
  <si>
    <t>D-23250</t>
  </si>
  <si>
    <t>D-23251</t>
  </si>
  <si>
    <t>D-23252</t>
  </si>
  <si>
    <t>D-23253</t>
  </si>
  <si>
    <t>D-23254</t>
  </si>
  <si>
    <t>D-23255</t>
  </si>
  <si>
    <t>D-23256</t>
  </si>
  <si>
    <t>D-23257</t>
  </si>
  <si>
    <t>D-23258</t>
  </si>
  <si>
    <t>D-23259</t>
  </si>
  <si>
    <t>D-23260</t>
  </si>
  <si>
    <t>D-23261</t>
  </si>
  <si>
    <t>D-23262</t>
  </si>
  <si>
    <t>D-23263</t>
  </si>
  <si>
    <t>D-23264</t>
  </si>
  <si>
    <t>D-23265</t>
  </si>
  <si>
    <t>D-23266</t>
  </si>
  <si>
    <t>D-23267</t>
  </si>
  <si>
    <t>D-23268</t>
  </si>
  <si>
    <t>D-23269</t>
  </si>
  <si>
    <t>D-23270</t>
  </si>
  <si>
    <t>D-23271</t>
  </si>
  <si>
    <t>D-23272</t>
  </si>
  <si>
    <t>D-23273</t>
  </si>
  <si>
    <t>D-23274</t>
  </si>
  <si>
    <t>D-23275</t>
  </si>
  <si>
    <t>D-23276</t>
  </si>
  <si>
    <t>D-23277</t>
  </si>
  <si>
    <t>D-23278</t>
  </si>
  <si>
    <t>D-23279</t>
  </si>
  <si>
    <t>D-23280</t>
  </si>
  <si>
    <t>D-23281</t>
  </si>
  <si>
    <t>D-23282</t>
  </si>
  <si>
    <t>D-23283</t>
  </si>
  <si>
    <t>D-23284</t>
  </si>
  <si>
    <t>D-23285</t>
  </si>
  <si>
    <t>D-23286</t>
  </si>
  <si>
    <t>D-23287</t>
  </si>
  <si>
    <t>D-23288</t>
  </si>
  <si>
    <t>D-23289</t>
  </si>
  <si>
    <t>D-23290</t>
  </si>
  <si>
    <t>D-23291</t>
  </si>
  <si>
    <t>D-23292</t>
  </si>
  <si>
    <t>D-23293</t>
  </si>
  <si>
    <t>D-23294</t>
  </si>
  <si>
    <t>D-23295</t>
  </si>
  <si>
    <t>D-23296</t>
  </si>
  <si>
    <t>D-23297</t>
  </si>
  <si>
    <t>D-23298</t>
  </si>
  <si>
    <t>D-23299</t>
  </si>
  <si>
    <t>D-23300</t>
  </si>
  <si>
    <t>D-23301</t>
  </si>
  <si>
    <t>D-23302</t>
  </si>
  <si>
    <t>D-23303</t>
  </si>
  <si>
    <t>D-23304</t>
  </si>
  <si>
    <t>D-23305</t>
  </si>
  <si>
    <t>D-23306</t>
  </si>
  <si>
    <t>D-23307</t>
  </si>
  <si>
    <t>D-23308</t>
  </si>
  <si>
    <t>D-23309</t>
  </si>
  <si>
    <t>D-23310</t>
  </si>
  <si>
    <t>D-23311</t>
  </si>
  <si>
    <t>D-23312</t>
  </si>
  <si>
    <t>D-23313</t>
  </si>
  <si>
    <t>D-23314</t>
  </si>
  <si>
    <t>D-23315</t>
  </si>
  <si>
    <t>D-23316</t>
  </si>
  <si>
    <t>D-23317</t>
  </si>
  <si>
    <t>D-23318</t>
  </si>
  <si>
    <t>D-23319</t>
  </si>
  <si>
    <t>D-23320</t>
  </si>
  <si>
    <t>D-23321</t>
  </si>
  <si>
    <t>D-23322</t>
  </si>
  <si>
    <t>D-23323</t>
  </si>
  <si>
    <t>D-23324</t>
  </si>
  <si>
    <t>D-23325</t>
  </si>
  <si>
    <t>D-23326</t>
  </si>
  <si>
    <t>D-23327</t>
  </si>
  <si>
    <t>D-23328</t>
  </si>
  <si>
    <t>D-23329</t>
  </si>
  <si>
    <t>D-23330</t>
  </si>
  <si>
    <t>D-23331</t>
  </si>
  <si>
    <t>D-23332</t>
  </si>
  <si>
    <t>D-23333</t>
  </si>
  <si>
    <t>D-23334</t>
  </si>
  <si>
    <t>D-23335</t>
  </si>
  <si>
    <t>D-23336</t>
  </si>
  <si>
    <t>D-23337</t>
  </si>
  <si>
    <t>D-23338</t>
  </si>
  <si>
    <t>D-23339</t>
  </si>
  <si>
    <t>D-23340</t>
  </si>
  <si>
    <t>D-23341</t>
  </si>
  <si>
    <t>D-23342</t>
  </si>
  <si>
    <t>D-23343</t>
  </si>
  <si>
    <t>D-23344</t>
  </si>
  <si>
    <t>D-23345</t>
  </si>
  <si>
    <t>D-23346</t>
  </si>
  <si>
    <t>D-23347</t>
  </si>
  <si>
    <t>D-23348</t>
  </si>
  <si>
    <t>D-23349</t>
  </si>
  <si>
    <t>D-23350</t>
  </si>
  <si>
    <t>D-23351</t>
  </si>
  <si>
    <t>D-23352</t>
  </si>
  <si>
    <t>D-23353</t>
  </si>
  <si>
    <t>D-23354</t>
  </si>
  <si>
    <t>D-23355</t>
  </si>
  <si>
    <t>D-23356</t>
  </si>
  <si>
    <t>D-23357</t>
  </si>
  <si>
    <t>D-23358</t>
  </si>
  <si>
    <t>D-23359</t>
  </si>
  <si>
    <t>D-23360</t>
  </si>
  <si>
    <t>D-23361</t>
  </si>
  <si>
    <t>D-23362</t>
  </si>
  <si>
    <t>D-23363</t>
  </si>
  <si>
    <t>D-23364</t>
  </si>
  <si>
    <t>D-23365</t>
  </si>
  <si>
    <t>D-23366</t>
  </si>
  <si>
    <t>D-23367</t>
  </si>
  <si>
    <t>D-23368</t>
  </si>
  <si>
    <t>D-23369</t>
  </si>
  <si>
    <t>D-23370</t>
  </si>
  <si>
    <t>D-23371</t>
  </si>
  <si>
    <t>D-23372</t>
  </si>
  <si>
    <t>D-23373</t>
  </si>
  <si>
    <t>D-23374</t>
  </si>
  <si>
    <t>D-23375</t>
  </si>
  <si>
    <t>D-23376</t>
  </si>
  <si>
    <t>D-23377</t>
  </si>
  <si>
    <t>D-23378</t>
  </si>
  <si>
    <t>D-23379</t>
  </si>
  <si>
    <t>D-23380</t>
  </si>
  <si>
    <t>D-23381</t>
  </si>
  <si>
    <t>D-23382</t>
  </si>
  <si>
    <t>D-23383</t>
  </si>
  <si>
    <t>D-23384</t>
  </si>
  <si>
    <t>D-23385</t>
  </si>
  <si>
    <t>D-23386</t>
  </si>
  <si>
    <t>D-23387</t>
  </si>
  <si>
    <t>D-23388</t>
  </si>
  <si>
    <t>D-23389</t>
  </si>
  <si>
    <t>D-23390</t>
  </si>
  <si>
    <t>D-23391</t>
  </si>
  <si>
    <t>D-23392</t>
  </si>
  <si>
    <t>D-23393</t>
  </si>
  <si>
    <t>D-23394</t>
  </si>
  <si>
    <t>D-23395</t>
  </si>
  <si>
    <t>D-23396</t>
  </si>
  <si>
    <t>D-23397</t>
  </si>
  <si>
    <t>D-23398</t>
  </si>
  <si>
    <t>D-23399</t>
  </si>
  <si>
    <t>D-23400</t>
  </si>
  <si>
    <t>D-23401</t>
  </si>
  <si>
    <t>D-23402</t>
  </si>
  <si>
    <t>D-23403</t>
  </si>
  <si>
    <t>D-23404</t>
  </si>
  <si>
    <t>D-23405</t>
  </si>
  <si>
    <t>D-23406</t>
  </si>
  <si>
    <t>D-23407</t>
  </si>
  <si>
    <t>D-23408</t>
  </si>
  <si>
    <t>D-23409</t>
  </si>
  <si>
    <t>D-23410</t>
  </si>
  <si>
    <t>D-23411</t>
  </si>
  <si>
    <t>D-23412</t>
  </si>
  <si>
    <t>D-23413</t>
  </si>
  <si>
    <t>D-23414</t>
  </si>
  <si>
    <t>D-23415</t>
  </si>
  <si>
    <t>D-23416</t>
  </si>
  <si>
    <t>D-23417</t>
  </si>
  <si>
    <t>D-23418</t>
  </si>
  <si>
    <t>D-23419</t>
  </si>
  <si>
    <t>D-23420</t>
  </si>
  <si>
    <t>D-23421</t>
  </si>
  <si>
    <t>D-23422</t>
  </si>
  <si>
    <t>D-23423</t>
  </si>
  <si>
    <t>D-23424</t>
  </si>
  <si>
    <t>D-23425</t>
  </si>
  <si>
    <t>D-23426</t>
  </si>
  <si>
    <t>D-23427</t>
  </si>
  <si>
    <t>D-23428</t>
  </si>
  <si>
    <t>D-23429</t>
  </si>
  <si>
    <t>D-23430</t>
  </si>
  <si>
    <t>D-23431</t>
  </si>
  <si>
    <t>D-23432</t>
  </si>
  <si>
    <t>D-23433</t>
  </si>
  <si>
    <t>D-23434</t>
  </si>
  <si>
    <t>D-23435</t>
  </si>
  <si>
    <t>D-23436</t>
  </si>
  <si>
    <t>D-23437</t>
  </si>
  <si>
    <t>D-23438</t>
  </si>
  <si>
    <t>D-23439</t>
  </si>
  <si>
    <t>D-23440</t>
  </si>
  <si>
    <t>D-23441</t>
  </si>
  <si>
    <t>D-23442</t>
  </si>
  <si>
    <t>D-23443</t>
  </si>
  <si>
    <t>D-23444</t>
  </si>
  <si>
    <t>D-23445</t>
  </si>
  <si>
    <t>D-23446</t>
  </si>
  <si>
    <t>D-23447</t>
  </si>
  <si>
    <t>D-23448</t>
  </si>
  <si>
    <t>D-23449</t>
  </si>
  <si>
    <t>D-23450</t>
  </si>
  <si>
    <t>D-23451</t>
  </si>
  <si>
    <t>D-23452</t>
  </si>
  <si>
    <t>D-23453</t>
  </si>
  <si>
    <t>D-23454</t>
  </si>
  <si>
    <t>D-23455</t>
  </si>
  <si>
    <t>D-23456</t>
  </si>
  <si>
    <t>D-23457</t>
  </si>
  <si>
    <t>D-23458</t>
  </si>
  <si>
    <t>D-23459</t>
  </si>
  <si>
    <t>D-23460</t>
  </si>
  <si>
    <t>D-23461</t>
  </si>
  <si>
    <t>D-23462</t>
  </si>
  <si>
    <t>D-23463</t>
  </si>
  <si>
    <t>D-23464</t>
  </si>
  <si>
    <t>D-23465</t>
  </si>
  <si>
    <t>D-23466</t>
  </si>
  <si>
    <t>D-23467</t>
  </si>
  <si>
    <t>D-23468</t>
  </si>
  <si>
    <t>D-23469</t>
  </si>
  <si>
    <t>D-23470</t>
  </si>
  <si>
    <t>D-23471</t>
  </si>
  <si>
    <t>D-23472</t>
  </si>
  <si>
    <t>D-23473</t>
  </si>
  <si>
    <t>D-23474</t>
  </si>
  <si>
    <t>D-23475</t>
  </si>
  <si>
    <t>D-23476</t>
  </si>
  <si>
    <t>D-23477</t>
  </si>
  <si>
    <t>D-23478</t>
  </si>
  <si>
    <t>D-23479</t>
  </si>
  <si>
    <t>D-23480</t>
  </si>
  <si>
    <t>D-23481</t>
  </si>
  <si>
    <t>D-23482</t>
  </si>
  <si>
    <t>D-23483</t>
  </si>
  <si>
    <t>D-23484</t>
  </si>
  <si>
    <t>D-23485</t>
  </si>
  <si>
    <t>D-23486</t>
  </si>
  <si>
    <t>D-23487</t>
  </si>
  <si>
    <t>D-23488</t>
  </si>
  <si>
    <t>D-23489</t>
  </si>
  <si>
    <t>D-23490</t>
  </si>
  <si>
    <t>D-23491</t>
  </si>
  <si>
    <t>D-23492</t>
  </si>
  <si>
    <t>D-23493</t>
  </si>
  <si>
    <t>D-23494</t>
  </si>
  <si>
    <t>D-23495</t>
  </si>
  <si>
    <t>D-23496</t>
  </si>
  <si>
    <t>D-23497</t>
  </si>
  <si>
    <t>D-23498</t>
  </si>
  <si>
    <t>D-23499</t>
  </si>
  <si>
    <t>D-23500</t>
  </si>
  <si>
    <t>D-23501</t>
  </si>
  <si>
    <t>D-23502</t>
  </si>
  <si>
    <t>D-23503</t>
  </si>
  <si>
    <t>D-23504</t>
  </si>
  <si>
    <t>D-23505</t>
  </si>
  <si>
    <t>D-23506</t>
  </si>
  <si>
    <t>D-23507</t>
  </si>
  <si>
    <t>D-23508</t>
  </si>
  <si>
    <t>D-23509</t>
  </si>
  <si>
    <t>D-23510</t>
  </si>
  <si>
    <t>D-23511</t>
  </si>
  <si>
    <t>D-23512</t>
  </si>
  <si>
    <t>D-23513</t>
  </si>
  <si>
    <t>D-23514</t>
  </si>
  <si>
    <t>D-23515</t>
  </si>
  <si>
    <t>D-23516</t>
  </si>
  <si>
    <t>D-23517</t>
  </si>
  <si>
    <t>D-23518</t>
  </si>
  <si>
    <t>D-23519</t>
  </si>
  <si>
    <t>D-23520</t>
  </si>
  <si>
    <t>D-23521</t>
  </si>
  <si>
    <t>D-23522</t>
  </si>
  <si>
    <t>D-23523</t>
  </si>
  <si>
    <t>D-23524</t>
  </si>
  <si>
    <t>D-23525</t>
  </si>
  <si>
    <t>D-23526</t>
  </si>
  <si>
    <t>D-23527</t>
  </si>
  <si>
    <t>D-23528</t>
  </si>
  <si>
    <t>D-23529</t>
  </si>
  <si>
    <t>D-23530</t>
  </si>
  <si>
    <t>D-23531</t>
  </si>
  <si>
    <t>D-23532</t>
  </si>
  <si>
    <t>D-23533</t>
  </si>
  <si>
    <t>D-23534</t>
  </si>
  <si>
    <t>D-23535</t>
  </si>
  <si>
    <t>D-23536</t>
  </si>
  <si>
    <t>D-23537</t>
  </si>
  <si>
    <t>D-23538</t>
  </si>
  <si>
    <t>D-23539</t>
  </si>
  <si>
    <t>D-23540</t>
  </si>
  <si>
    <t>D-23541</t>
  </si>
  <si>
    <t>D-23542</t>
  </si>
  <si>
    <t>D-23543</t>
  </si>
  <si>
    <t>D-23544</t>
  </si>
  <si>
    <t>D-23545</t>
  </si>
  <si>
    <t>D-23546</t>
  </si>
  <si>
    <t>D-23547</t>
  </si>
  <si>
    <t>D-23548</t>
  </si>
  <si>
    <t>D-23549</t>
  </si>
  <si>
    <t>D-23550</t>
  </si>
  <si>
    <t>D-23551</t>
  </si>
  <si>
    <t>D-23552</t>
  </si>
  <si>
    <t>D-23553</t>
  </si>
  <si>
    <t>D-23554</t>
  </si>
  <si>
    <t>D-23555</t>
  </si>
  <si>
    <t>D-23556</t>
  </si>
  <si>
    <t>D-23557</t>
  </si>
  <si>
    <t>D-23558</t>
  </si>
  <si>
    <t>D-23559</t>
  </si>
  <si>
    <t>D-23560</t>
  </si>
  <si>
    <t>D-23561</t>
  </si>
  <si>
    <t>D-23562</t>
  </si>
  <si>
    <t>D-23563</t>
  </si>
  <si>
    <t>D-23564</t>
  </si>
  <si>
    <t>D-23565</t>
  </si>
  <si>
    <t>D-23566</t>
  </si>
  <si>
    <t>D-23567</t>
  </si>
  <si>
    <t>D-23568</t>
  </si>
  <si>
    <t>D-23569</t>
  </si>
  <si>
    <t>D-23570</t>
  </si>
  <si>
    <t>D-23571</t>
  </si>
  <si>
    <t>D-23572</t>
  </si>
  <si>
    <t>D-23573</t>
  </si>
  <si>
    <t>D-23574</t>
  </si>
  <si>
    <t>D-23575</t>
  </si>
  <si>
    <t>D-23576</t>
  </si>
  <si>
    <t>D-23577</t>
  </si>
  <si>
    <t>D-23578</t>
  </si>
  <si>
    <t>D-23579</t>
  </si>
  <si>
    <t>D-23580</t>
  </si>
  <si>
    <t>D-23581</t>
  </si>
  <si>
    <t>D-23582</t>
  </si>
  <si>
    <t>D-23583</t>
  </si>
  <si>
    <t>D-23584</t>
  </si>
  <si>
    <t>D-23585</t>
  </si>
  <si>
    <t>D-23586</t>
  </si>
  <si>
    <t>D-23587</t>
  </si>
  <si>
    <t>D-23588</t>
  </si>
  <si>
    <t>D-23589</t>
  </si>
  <si>
    <t>D-23590</t>
  </si>
  <si>
    <t>D-23591</t>
  </si>
  <si>
    <t>D-23592</t>
  </si>
  <si>
    <t>D-23593</t>
  </si>
  <si>
    <t>D-23594</t>
  </si>
  <si>
    <t>D-23595</t>
  </si>
  <si>
    <t>D-23596</t>
  </si>
  <si>
    <t>D-23597</t>
  </si>
  <si>
    <t>D-23598</t>
  </si>
  <si>
    <t>D-23599</t>
  </si>
  <si>
    <t>D-23600</t>
  </si>
  <si>
    <t>D-23601</t>
  </si>
  <si>
    <t>D-23602</t>
  </si>
  <si>
    <t>D-23603</t>
  </si>
  <si>
    <t>D-23604</t>
  </si>
  <si>
    <t>D-23605</t>
  </si>
  <si>
    <t>D-23606</t>
  </si>
  <si>
    <t>D-23607</t>
  </si>
  <si>
    <t>D-23608</t>
  </si>
  <si>
    <t>D-23609</t>
  </si>
  <si>
    <t>D-23610</t>
  </si>
  <si>
    <t>D-23611</t>
  </si>
  <si>
    <t>D-23612</t>
  </si>
  <si>
    <t>D-23613</t>
  </si>
  <si>
    <t>D-23614</t>
  </si>
  <si>
    <t>D-23615</t>
  </si>
  <si>
    <t>D-23616</t>
  </si>
  <si>
    <t>D-23617</t>
  </si>
  <si>
    <t>D-23618</t>
  </si>
  <si>
    <t>D-23619</t>
  </si>
  <si>
    <t>D-23620</t>
  </si>
  <si>
    <t>D-23621</t>
  </si>
  <si>
    <t>D-23622</t>
  </si>
  <si>
    <t>D-23623</t>
  </si>
  <si>
    <t>D-23624</t>
  </si>
  <si>
    <t>D-23625</t>
  </si>
  <si>
    <t>D-23626</t>
  </si>
  <si>
    <t>D-23627</t>
  </si>
  <si>
    <t>D-23628</t>
  </si>
  <si>
    <t>D-23629</t>
  </si>
  <si>
    <t>D-23630</t>
  </si>
  <si>
    <t>D-23631</t>
  </si>
  <si>
    <t>D-23632</t>
  </si>
  <si>
    <t>D-23633</t>
  </si>
  <si>
    <t>D-23634</t>
  </si>
  <si>
    <t>D-23635</t>
  </si>
  <si>
    <t>D-23636</t>
  </si>
  <si>
    <t>D-23637</t>
  </si>
  <si>
    <t>D-23638</t>
  </si>
  <si>
    <t>D-23639</t>
  </si>
  <si>
    <t>D-23640</t>
  </si>
  <si>
    <t>D-23641</t>
  </si>
  <si>
    <t>D-23642</t>
  </si>
  <si>
    <t>D-23643</t>
  </si>
  <si>
    <t>D-23644</t>
  </si>
  <si>
    <t>D-23645</t>
  </si>
  <si>
    <t>D-23646</t>
  </si>
  <si>
    <t>D-23647</t>
  </si>
  <si>
    <t>D-23648</t>
  </si>
  <si>
    <t>D-23649</t>
  </si>
  <si>
    <t>D-23650</t>
  </si>
  <si>
    <t>D-23651</t>
  </si>
  <si>
    <t>D-23652</t>
  </si>
  <si>
    <t>D-23653</t>
  </si>
  <si>
    <t>D-23654</t>
  </si>
  <si>
    <t>D-23655</t>
  </si>
  <si>
    <t>D-23656</t>
  </si>
  <si>
    <t>D-23657</t>
  </si>
  <si>
    <t>D-23658</t>
  </si>
  <si>
    <t>D-23659</t>
  </si>
  <si>
    <t>D-23660</t>
  </si>
  <si>
    <t>D-23661</t>
  </si>
  <si>
    <t>D-23662</t>
  </si>
  <si>
    <t>D-23663</t>
  </si>
  <si>
    <t>D-23664</t>
  </si>
  <si>
    <t>D-23665</t>
  </si>
  <si>
    <t>D-23666</t>
  </si>
  <si>
    <t>D-23667</t>
  </si>
  <si>
    <t>D-23668</t>
  </si>
  <si>
    <t>D-23669</t>
  </si>
  <si>
    <t>D-23670</t>
  </si>
  <si>
    <t>D-23671</t>
  </si>
  <si>
    <t>D-23672</t>
  </si>
  <si>
    <t>D-23673</t>
  </si>
  <si>
    <t>D-23674</t>
  </si>
  <si>
    <t>D-23675</t>
  </si>
  <si>
    <t>D-23676</t>
  </si>
  <si>
    <t>D-23677</t>
  </si>
  <si>
    <t>D-23678</t>
  </si>
  <si>
    <t>D-23679</t>
  </si>
  <si>
    <t>D-23680</t>
  </si>
  <si>
    <t>D-23681</t>
  </si>
  <si>
    <t>D-23682</t>
  </si>
  <si>
    <t>D-23683</t>
  </si>
  <si>
    <t>D-23684</t>
  </si>
  <si>
    <t>D-23685</t>
  </si>
  <si>
    <t>D-23686</t>
  </si>
  <si>
    <t>D-23687</t>
  </si>
  <si>
    <t>D-23688</t>
  </si>
  <si>
    <t>D-23689</t>
  </si>
  <si>
    <t>D-23690</t>
  </si>
  <si>
    <t>D-23691</t>
  </si>
  <si>
    <t>D-23692</t>
  </si>
  <si>
    <t>D-23693</t>
  </si>
  <si>
    <t>D-23694</t>
  </si>
  <si>
    <t>D-23695</t>
  </si>
  <si>
    <t>D-23696</t>
  </si>
  <si>
    <t>D-23697</t>
  </si>
  <si>
    <t>D-23698</t>
  </si>
  <si>
    <t>D-23699</t>
  </si>
  <si>
    <t>D-23700</t>
  </si>
  <si>
    <t>D-23701</t>
  </si>
  <si>
    <t>D-23702</t>
  </si>
  <si>
    <t>D-23703</t>
  </si>
  <si>
    <t>D-23704</t>
  </si>
  <si>
    <t>D-23705</t>
  </si>
  <si>
    <t>D-23706</t>
  </si>
  <si>
    <t>D-23707</t>
  </si>
  <si>
    <t>D-23708</t>
  </si>
  <si>
    <t>D-23709</t>
  </si>
  <si>
    <t>D-23710</t>
  </si>
  <si>
    <t>D-23711</t>
  </si>
  <si>
    <t>D-23712</t>
  </si>
  <si>
    <t>D-23713</t>
  </si>
  <si>
    <t>D-23714</t>
  </si>
  <si>
    <t>D-23715</t>
  </si>
  <si>
    <t>D-23716</t>
  </si>
  <si>
    <t>D-23717</t>
  </si>
  <si>
    <t>D-23718</t>
  </si>
  <si>
    <t>D-23719</t>
  </si>
  <si>
    <t>D-23720</t>
  </si>
  <si>
    <t>D-23721</t>
  </si>
  <si>
    <t>D-23722</t>
  </si>
  <si>
    <t>D-23723</t>
  </si>
  <si>
    <t>D-23724</t>
  </si>
  <si>
    <t>D-23725</t>
  </si>
  <si>
    <t>D-23726</t>
  </si>
  <si>
    <t>D-23727</t>
  </si>
  <si>
    <t>D-23728</t>
  </si>
  <si>
    <t>D-23729</t>
  </si>
  <si>
    <t>D-23730</t>
  </si>
  <si>
    <t>D-23731</t>
  </si>
  <si>
    <t>D-23732</t>
  </si>
  <si>
    <t>D-23733</t>
  </si>
  <si>
    <t>D-23734</t>
  </si>
  <si>
    <t>D-23735</t>
  </si>
  <si>
    <t>D-23736</t>
  </si>
  <si>
    <t>D-23737</t>
  </si>
  <si>
    <t>D-23738</t>
  </si>
  <si>
    <t>D-23739</t>
  </si>
  <si>
    <t>D-23740</t>
  </si>
  <si>
    <t>D-23741</t>
  </si>
  <si>
    <t>D-23742</t>
  </si>
  <si>
    <t>D-23743</t>
  </si>
  <si>
    <t>D-23744</t>
  </si>
  <si>
    <t>D-23745</t>
  </si>
  <si>
    <t>D-23746</t>
  </si>
  <si>
    <t>D-23747</t>
  </si>
  <si>
    <t>D-23748</t>
  </si>
  <si>
    <t>D-23749</t>
  </si>
  <si>
    <t>D-23750</t>
  </si>
  <si>
    <t>D-23751</t>
  </si>
  <si>
    <t>D-23752</t>
  </si>
  <si>
    <t>D-23753</t>
  </si>
  <si>
    <t>D-23754</t>
  </si>
  <si>
    <t>D-23755</t>
  </si>
  <si>
    <t>D-23756</t>
  </si>
  <si>
    <t>D-23757</t>
  </si>
  <si>
    <t>D-23758</t>
  </si>
  <si>
    <t>D-23759</t>
  </si>
  <si>
    <t>D-23760</t>
  </si>
  <si>
    <t>D-23761</t>
  </si>
  <si>
    <t>D-23762</t>
  </si>
  <si>
    <t>D-23763</t>
  </si>
  <si>
    <t>D-23764</t>
  </si>
  <si>
    <t>D-23765</t>
  </si>
  <si>
    <t>D-23766</t>
  </si>
  <si>
    <t>D-23767</t>
  </si>
  <si>
    <t>D-23768</t>
  </si>
  <si>
    <t>D-23769</t>
  </si>
  <si>
    <t>D-23770</t>
  </si>
  <si>
    <t>D-23771</t>
  </si>
  <si>
    <t>D-23772</t>
  </si>
  <si>
    <t>D-23773</t>
  </si>
  <si>
    <t>D-23774</t>
  </si>
  <si>
    <t>D-23775</t>
  </si>
  <si>
    <t>D-23776</t>
  </si>
  <si>
    <t>D-23777</t>
  </si>
  <si>
    <t>D-23778</t>
  </si>
  <si>
    <t>D-23779</t>
  </si>
  <si>
    <t>D-23780</t>
  </si>
  <si>
    <t>D-23781</t>
  </si>
  <si>
    <t>D-23782</t>
  </si>
  <si>
    <t>D-23783</t>
  </si>
  <si>
    <t>D-23784</t>
  </si>
  <si>
    <t>D-23785</t>
  </si>
  <si>
    <t>D-23786</t>
  </si>
  <si>
    <t>D-23787</t>
  </si>
  <si>
    <t>D-23788</t>
  </si>
  <si>
    <t>D-23789</t>
  </si>
  <si>
    <t>D-23790</t>
  </si>
  <si>
    <t>D-23791</t>
  </si>
  <si>
    <t>D-23792</t>
  </si>
  <si>
    <t>D-23793</t>
  </si>
  <si>
    <t>D-23794</t>
  </si>
  <si>
    <t>D-23795</t>
  </si>
  <si>
    <t>D-23796</t>
  </si>
  <si>
    <t>D-23797</t>
  </si>
  <si>
    <t>D-23798</t>
  </si>
  <si>
    <t>D-23799</t>
  </si>
  <si>
    <t>D-23800</t>
  </si>
  <si>
    <t>D-23801</t>
  </si>
  <si>
    <t>D-23802</t>
  </si>
  <si>
    <t>D-23803</t>
  </si>
  <si>
    <t>D-23804</t>
  </si>
  <si>
    <t>D-23805</t>
  </si>
  <si>
    <t>D-23806</t>
  </si>
  <si>
    <t>D-23807</t>
  </si>
  <si>
    <t>D-23808</t>
  </si>
  <si>
    <t>D-23809</t>
  </si>
  <si>
    <t>D-23810</t>
  </si>
  <si>
    <t>D-23811</t>
  </si>
  <si>
    <t>D-23812</t>
  </si>
  <si>
    <t>D-23813</t>
  </si>
  <si>
    <t>D-23814</t>
  </si>
  <si>
    <t>D-23815</t>
  </si>
  <si>
    <t>D-23816</t>
  </si>
  <si>
    <t>D-23817</t>
  </si>
  <si>
    <t>D-23818</t>
  </si>
  <si>
    <t>D-23819</t>
  </si>
  <si>
    <t>D-23820</t>
  </si>
  <si>
    <t>D-23821</t>
  </si>
  <si>
    <t>D-23822</t>
  </si>
  <si>
    <t>D-23823</t>
  </si>
  <si>
    <t>D-23824</t>
  </si>
  <si>
    <t>D-23825</t>
  </si>
  <si>
    <t>D-23826</t>
  </si>
  <si>
    <t>D-23827</t>
  </si>
  <si>
    <t>D-23828</t>
  </si>
  <si>
    <t>D-23829</t>
  </si>
  <si>
    <t>D-23830</t>
  </si>
  <si>
    <t>D-23831</t>
  </si>
  <si>
    <t>D-23832</t>
  </si>
  <si>
    <t>D-23833</t>
  </si>
  <si>
    <t>D-23834</t>
  </si>
  <si>
    <t>D-23835</t>
  </si>
  <si>
    <t>D-23836</t>
  </si>
  <si>
    <t>D-23837</t>
  </si>
  <si>
    <t>D-23838</t>
  </si>
  <si>
    <t>D-23839</t>
  </si>
  <si>
    <t>D-23840</t>
  </si>
  <si>
    <t>D-23841</t>
  </si>
  <si>
    <t>D-23842</t>
  </si>
  <si>
    <t>D-23843</t>
  </si>
  <si>
    <t>D-23844</t>
  </si>
  <si>
    <t>D-23845</t>
  </si>
  <si>
    <t>D-23846</t>
  </si>
  <si>
    <t>D-23847</t>
  </si>
  <si>
    <t>D-23848</t>
  </si>
  <si>
    <t>D-23849</t>
  </si>
  <si>
    <t>D-23850</t>
  </si>
  <si>
    <t>D-23851</t>
  </si>
  <si>
    <t>D-23852</t>
  </si>
  <si>
    <t>D-23853</t>
  </si>
  <si>
    <t>D-23854</t>
  </si>
  <si>
    <t>D-23855</t>
  </si>
  <si>
    <t>D-23856</t>
  </si>
  <si>
    <t>D-23857</t>
  </si>
  <si>
    <t>D-23858</t>
  </si>
  <si>
    <t>D-23859</t>
  </si>
  <si>
    <t>D-23860</t>
  </si>
  <si>
    <t>D-23861</t>
  </si>
  <si>
    <t>D-23862</t>
  </si>
  <si>
    <t>D-23863</t>
  </si>
  <si>
    <t>D-23864</t>
  </si>
  <si>
    <t>D-23865</t>
  </si>
  <si>
    <t>D-23866</t>
  </si>
  <si>
    <t>D-23867</t>
  </si>
  <si>
    <t>D-23868</t>
  </si>
  <si>
    <t>D-23869</t>
  </si>
  <si>
    <t>D-23870</t>
  </si>
  <si>
    <t>D-23871</t>
  </si>
  <si>
    <t>D-23872</t>
  </si>
  <si>
    <t>D-23873</t>
  </si>
  <si>
    <t>D-23874</t>
  </si>
  <si>
    <t>D-23875</t>
  </si>
  <si>
    <t>D-23876</t>
  </si>
  <si>
    <t>D-23877</t>
  </si>
  <si>
    <t>D-23878</t>
  </si>
  <si>
    <t>D-23879</t>
  </si>
  <si>
    <t>D-23880</t>
  </si>
  <si>
    <t>D-23881</t>
  </si>
  <si>
    <t>D-23882</t>
  </si>
  <si>
    <t>D-23883</t>
  </si>
  <si>
    <t>D-23884</t>
  </si>
  <si>
    <t>D-23885</t>
  </si>
  <si>
    <t>D-23886</t>
  </si>
  <si>
    <t>D-23887</t>
  </si>
  <si>
    <t>D-23888</t>
  </si>
  <si>
    <t>D-23889</t>
  </si>
  <si>
    <t>D-23890</t>
  </si>
  <si>
    <t>D-23891</t>
  </si>
  <si>
    <t>D-23892</t>
  </si>
  <si>
    <t>D-23893</t>
  </si>
  <si>
    <t>D-23894</t>
  </si>
  <si>
    <t>D-23895</t>
  </si>
  <si>
    <t>D-23896</t>
  </si>
  <si>
    <t>D-23897</t>
  </si>
  <si>
    <t>D-23898</t>
  </si>
  <si>
    <t>D-23899</t>
  </si>
  <si>
    <t>D-23900</t>
  </si>
  <si>
    <t>D-23901</t>
  </si>
  <si>
    <t>D-23902</t>
  </si>
  <si>
    <t>D-23903</t>
  </si>
  <si>
    <t>D-23904</t>
  </si>
  <si>
    <t>D-23905</t>
  </si>
  <si>
    <t>D-23906</t>
  </si>
  <si>
    <t>D-23907</t>
  </si>
  <si>
    <t>D-23908</t>
  </si>
  <si>
    <t>D-23909</t>
  </si>
  <si>
    <t>D-23910</t>
  </si>
  <si>
    <t>D-23911</t>
  </si>
  <si>
    <t>D-23912</t>
  </si>
  <si>
    <t>D-23913</t>
  </si>
  <si>
    <t>D-23914</t>
  </si>
  <si>
    <t>D-23915</t>
  </si>
  <si>
    <t>D-23916</t>
  </si>
  <si>
    <t>D-23917</t>
  </si>
  <si>
    <t>D-23918</t>
  </si>
  <si>
    <t>D-23919</t>
  </si>
  <si>
    <t>D-23920</t>
  </si>
  <si>
    <t>D-23921</t>
  </si>
  <si>
    <t>D-23922</t>
  </si>
  <si>
    <t>D-23923</t>
  </si>
  <si>
    <t>D-23924</t>
  </si>
  <si>
    <t>D-23925</t>
  </si>
  <si>
    <t>D-23926</t>
  </si>
  <si>
    <t>D-23927</t>
  </si>
  <si>
    <t>D-23928</t>
  </si>
  <si>
    <t>D-23929</t>
  </si>
  <si>
    <t>D-23930</t>
  </si>
  <si>
    <t>D-23931</t>
  </si>
  <si>
    <t>D-23932</t>
  </si>
  <si>
    <t>D-23933</t>
  </si>
  <si>
    <t>D-23934</t>
  </si>
  <si>
    <t>D-23935</t>
  </si>
  <si>
    <t>D-23936</t>
  </si>
  <si>
    <t>D-23937</t>
  </si>
  <si>
    <t>D-23938</t>
  </si>
  <si>
    <t>D-23939</t>
  </si>
  <si>
    <t>D-23940</t>
  </si>
  <si>
    <t>D-23941</t>
  </si>
  <si>
    <t>D-23942</t>
  </si>
  <si>
    <t>D-23943</t>
  </si>
  <si>
    <t>D-23944</t>
  </si>
  <si>
    <t>D-23945</t>
  </si>
  <si>
    <t>D-23946</t>
  </si>
  <si>
    <t>D-23947</t>
  </si>
  <si>
    <t>D-23948</t>
  </si>
  <si>
    <t>D-23949</t>
  </si>
  <si>
    <t>D-23950</t>
  </si>
  <si>
    <t>D-23951</t>
  </si>
  <si>
    <t>D-23952</t>
  </si>
  <si>
    <t>D-23953</t>
  </si>
  <si>
    <t>D-23954</t>
  </si>
  <si>
    <t>D-23955</t>
  </si>
  <si>
    <t>D-23956</t>
  </si>
  <si>
    <t>D-23957</t>
  </si>
  <si>
    <t>D-23958</t>
  </si>
  <si>
    <t>D-23959</t>
  </si>
  <si>
    <t>D-23960</t>
  </si>
  <si>
    <t>D-23961</t>
  </si>
  <si>
    <t>D-23962</t>
  </si>
  <si>
    <t>D-23963</t>
  </si>
  <si>
    <t>D-23964</t>
  </si>
  <si>
    <t>D-23965</t>
  </si>
  <si>
    <t>D-23966</t>
  </si>
  <si>
    <t>D-23967</t>
  </si>
  <si>
    <t>D-23968</t>
  </si>
  <si>
    <t>D-23969</t>
  </si>
  <si>
    <t>D-23970</t>
  </si>
  <si>
    <t>D-23971</t>
  </si>
  <si>
    <t>D-23972</t>
  </si>
  <si>
    <t>D-23973</t>
  </si>
  <si>
    <t>D-23974</t>
  </si>
  <si>
    <t>D-23975</t>
  </si>
  <si>
    <t>D-23976</t>
  </si>
  <si>
    <t>D-23977</t>
  </si>
  <si>
    <t>D-23978</t>
  </si>
  <si>
    <t>D-23979</t>
  </si>
  <si>
    <t>D-23980</t>
  </si>
  <si>
    <t>D-23981</t>
  </si>
  <si>
    <t>D-23982</t>
  </si>
  <si>
    <t>D-23983</t>
  </si>
  <si>
    <t>D-23984</t>
  </si>
  <si>
    <t>D-23985</t>
  </si>
  <si>
    <t>D-23986</t>
  </si>
  <si>
    <t>D-23987</t>
  </si>
  <si>
    <t>D-23988</t>
  </si>
  <si>
    <t>D-23989</t>
  </si>
  <si>
    <t>D-23990</t>
  </si>
  <si>
    <t>D-23991</t>
  </si>
  <si>
    <t>D-23992</t>
  </si>
  <si>
    <t>D-23993</t>
  </si>
  <si>
    <t>D-23994</t>
  </si>
  <si>
    <t>D-23995</t>
  </si>
  <si>
    <t>D-23996</t>
  </si>
  <si>
    <t>D-23997</t>
  </si>
  <si>
    <t>D-23998</t>
  </si>
  <si>
    <t>D-23999</t>
  </si>
  <si>
    <t>D-24000</t>
  </si>
  <si>
    <t>D-24001</t>
  </si>
  <si>
    <t>D-24002</t>
  </si>
  <si>
    <t>D-24003</t>
  </si>
  <si>
    <t>D-24004</t>
  </si>
  <si>
    <t>D-24005</t>
  </si>
  <si>
    <t>D-24006</t>
  </si>
  <si>
    <t>D-24007</t>
  </si>
  <si>
    <t>D-24008</t>
  </si>
  <si>
    <t>D-24009</t>
  </si>
  <si>
    <t>D-24010</t>
  </si>
  <si>
    <t>D-24011</t>
  </si>
  <si>
    <t>D-24012</t>
  </si>
  <si>
    <t>D-24013</t>
  </si>
  <si>
    <t>D-24014</t>
  </si>
  <si>
    <t>D-24015</t>
  </si>
  <si>
    <t>D-24016</t>
  </si>
  <si>
    <t>D-24017</t>
  </si>
  <si>
    <t>D-24018</t>
  </si>
  <si>
    <t>D-24019</t>
  </si>
  <si>
    <t>D-24020</t>
  </si>
  <si>
    <t>D-24021</t>
  </si>
  <si>
    <t>D-24022</t>
  </si>
  <si>
    <t>D-24023</t>
  </si>
  <si>
    <t>D-24024</t>
  </si>
  <si>
    <t>D-24025</t>
  </si>
  <si>
    <t>D-24026</t>
  </si>
  <si>
    <t>D-24027</t>
  </si>
  <si>
    <t>D-24028</t>
  </si>
  <si>
    <t>D-24029</t>
  </si>
  <si>
    <t>D-24030</t>
  </si>
  <si>
    <t>D-24031</t>
  </si>
  <si>
    <t>D-24032</t>
  </si>
  <si>
    <t>D-24033</t>
  </si>
  <si>
    <t>D-24034</t>
  </si>
  <si>
    <t>D-24035</t>
  </si>
  <si>
    <t>D-24036</t>
  </si>
  <si>
    <t>D-24037</t>
  </si>
  <si>
    <t>D-24038</t>
  </si>
  <si>
    <t>D-24039</t>
  </si>
  <si>
    <t>D-24040</t>
  </si>
  <si>
    <t>D-24041</t>
  </si>
  <si>
    <t>D-24042</t>
  </si>
  <si>
    <t>D-24043</t>
  </si>
  <si>
    <t>D-24044</t>
  </si>
  <si>
    <t>D-24045</t>
  </si>
  <si>
    <t>D-24046</t>
  </si>
  <si>
    <t>D-24047</t>
  </si>
  <si>
    <t>D-24048</t>
  </si>
  <si>
    <t>D-24049</t>
  </si>
  <si>
    <t>D-24050</t>
  </si>
  <si>
    <t>D-24051</t>
  </si>
  <si>
    <t>D-24052</t>
  </si>
  <si>
    <t>D-24053</t>
  </si>
  <si>
    <t>D-24054</t>
  </si>
  <si>
    <t>D-24055</t>
  </si>
  <si>
    <t>D-24056</t>
  </si>
  <si>
    <t>D-24057</t>
  </si>
  <si>
    <t>D-24058</t>
  </si>
  <si>
    <t>D-24059</t>
  </si>
  <si>
    <t>D-24060</t>
  </si>
  <si>
    <t>D-24061</t>
  </si>
  <si>
    <t>D-24062</t>
  </si>
  <si>
    <t>D-24063</t>
  </si>
  <si>
    <t>D-24064</t>
  </si>
  <si>
    <t>D-24065</t>
  </si>
  <si>
    <t>D-24066</t>
  </si>
  <si>
    <t>D-24067</t>
  </si>
  <si>
    <t>D-24068</t>
  </si>
  <si>
    <t>D-24069</t>
  </si>
  <si>
    <t>D-24070</t>
  </si>
  <si>
    <t>D-24071</t>
  </si>
  <si>
    <t>D-24072</t>
  </si>
  <si>
    <t>D-24073</t>
  </si>
  <si>
    <t>D-24074</t>
  </si>
  <si>
    <t>D-24075</t>
  </si>
  <si>
    <t>D-24076</t>
  </si>
  <si>
    <t>D-24077</t>
  </si>
  <si>
    <t>D-24078</t>
  </si>
  <si>
    <t>D-24079</t>
  </si>
  <si>
    <t>D-24080</t>
  </si>
  <si>
    <t>D-24081</t>
  </si>
  <si>
    <t>D-24082</t>
  </si>
  <si>
    <t>D-24083</t>
  </si>
  <si>
    <t>D-24084</t>
  </si>
  <si>
    <t>D-24085</t>
  </si>
  <si>
    <t>D-24086</t>
  </si>
  <si>
    <t>D-24087</t>
  </si>
  <si>
    <t>D-24088</t>
  </si>
  <si>
    <t>D-24089</t>
  </si>
  <si>
    <t>D-24090</t>
  </si>
  <si>
    <t>D-24091</t>
  </si>
  <si>
    <t>D-24092</t>
  </si>
  <si>
    <t>D-24093</t>
  </si>
  <si>
    <t>D-24094</t>
  </si>
  <si>
    <t>D-24095</t>
  </si>
  <si>
    <t>D-24096</t>
  </si>
  <si>
    <t>D-24097</t>
  </si>
  <si>
    <t>D-24098</t>
  </si>
  <si>
    <t>D-24099</t>
  </si>
  <si>
    <t>D-24100</t>
  </si>
  <si>
    <t>D-24101</t>
  </si>
  <si>
    <t>D-24102</t>
  </si>
  <si>
    <t>D-24103</t>
  </si>
  <si>
    <t>D-24104</t>
  </si>
  <si>
    <t>D-24105</t>
  </si>
  <si>
    <t>D-24106</t>
  </si>
  <si>
    <t>D-24107</t>
  </si>
  <si>
    <t>D-24108</t>
  </si>
  <si>
    <t>D-24109</t>
  </si>
  <si>
    <t>D-24110</t>
  </si>
  <si>
    <t>D-24111</t>
  </si>
  <si>
    <t>D-24112</t>
  </si>
  <si>
    <t>D-24113</t>
  </si>
  <si>
    <t>D-24114</t>
  </si>
  <si>
    <t>D-24115</t>
  </si>
  <si>
    <t>D-24116</t>
  </si>
  <si>
    <t>D-24117</t>
  </si>
  <si>
    <t>D-24118</t>
  </si>
  <si>
    <t>D-24119</t>
  </si>
  <si>
    <t>D-24120</t>
  </si>
  <si>
    <t>D-24121</t>
  </si>
  <si>
    <t>D-24122</t>
  </si>
  <si>
    <t>D-24123</t>
  </si>
  <si>
    <t>D-24124</t>
  </si>
  <si>
    <t>D-24125</t>
  </si>
  <si>
    <t>D-24126</t>
  </si>
  <si>
    <t>D-24127</t>
  </si>
  <si>
    <t>D-24128</t>
  </si>
  <si>
    <t>D-24129</t>
  </si>
  <si>
    <t>D-24130</t>
  </si>
  <si>
    <t>D-24131</t>
  </si>
  <si>
    <t>D-24132</t>
  </si>
  <si>
    <t>D-24133</t>
  </si>
  <si>
    <t>D-24134</t>
  </si>
  <si>
    <t>D-24135</t>
  </si>
  <si>
    <t>D-24136</t>
  </si>
  <si>
    <t>D-24137</t>
  </si>
  <si>
    <t>D-24138</t>
  </si>
  <si>
    <t>D-24139</t>
  </si>
  <si>
    <t>D-24140</t>
  </si>
  <si>
    <t>D-24141</t>
  </si>
  <si>
    <t>D-24142</t>
  </si>
  <si>
    <t>D-24143</t>
  </si>
  <si>
    <t>D-24144</t>
  </si>
  <si>
    <t>D-24145</t>
  </si>
  <si>
    <t>D-24146</t>
  </si>
  <si>
    <t>D-24147</t>
  </si>
  <si>
    <t>D-24148</t>
  </si>
  <si>
    <t>D-24149</t>
  </si>
  <si>
    <t>D-24150</t>
  </si>
  <si>
    <t>D-24151</t>
  </si>
  <si>
    <t>D-24152</t>
  </si>
  <si>
    <t>D-24153</t>
  </si>
  <si>
    <t>D-24154</t>
  </si>
  <si>
    <t>D-24155</t>
  </si>
  <si>
    <t>D-24156</t>
  </si>
  <si>
    <t>D-24157</t>
  </si>
  <si>
    <t>D-24158</t>
  </si>
  <si>
    <t>D-24159</t>
  </si>
  <si>
    <t>D-24160</t>
  </si>
  <si>
    <t>D-24161</t>
  </si>
  <si>
    <t>D-24162</t>
  </si>
  <si>
    <t>D-24163</t>
  </si>
  <si>
    <t>D-24164</t>
  </si>
  <si>
    <t>D-24165</t>
  </si>
  <si>
    <t>D-24166</t>
  </si>
  <si>
    <t>D-24167</t>
  </si>
  <si>
    <t>D-24168</t>
  </si>
  <si>
    <t>D-24169</t>
  </si>
  <si>
    <t>D-24170</t>
  </si>
  <si>
    <t>D-24171</t>
  </si>
  <si>
    <t>D-24172</t>
  </si>
  <si>
    <t>D-24173</t>
  </si>
  <si>
    <t>D-24174</t>
  </si>
  <si>
    <t>D-24175</t>
  </si>
  <si>
    <t>D-24176</t>
  </si>
  <si>
    <t>D-24177</t>
  </si>
  <si>
    <t>D-24178</t>
  </si>
  <si>
    <t>D-24179</t>
  </si>
  <si>
    <t>D-24180</t>
  </si>
  <si>
    <t>D-24181</t>
  </si>
  <si>
    <t>D-24182</t>
  </si>
  <si>
    <t>D-24183</t>
  </si>
  <si>
    <t>D-24184</t>
  </si>
  <si>
    <t>D-24185</t>
  </si>
  <si>
    <t>D-24186</t>
  </si>
  <si>
    <t>D-24187</t>
  </si>
  <si>
    <t>D-24188</t>
  </si>
  <si>
    <t>D-24189</t>
  </si>
  <si>
    <t>D-24190</t>
  </si>
  <si>
    <t>D-24191</t>
  </si>
  <si>
    <t>D-24192</t>
  </si>
  <si>
    <t>D-24193</t>
  </si>
  <si>
    <t>D-24194</t>
  </si>
  <si>
    <t>D-24195</t>
  </si>
  <si>
    <t>D-24196</t>
  </si>
  <si>
    <t>D-24197</t>
  </si>
  <si>
    <t>D-24198</t>
  </si>
  <si>
    <t>D-24199</t>
  </si>
  <si>
    <t>D-24200</t>
  </si>
  <si>
    <t>D-24201</t>
  </si>
  <si>
    <t>D-24202</t>
  </si>
  <si>
    <t>D-24203</t>
  </si>
  <si>
    <t>D-24204</t>
  </si>
  <si>
    <t>D-24205</t>
  </si>
  <si>
    <t>D-24206</t>
  </si>
  <si>
    <t>D-24207</t>
  </si>
  <si>
    <t>D-24208</t>
  </si>
  <si>
    <t>D-24209</t>
  </si>
  <si>
    <t>D-24210</t>
  </si>
  <si>
    <t>D-24211</t>
  </si>
  <si>
    <t>D-24212</t>
  </si>
  <si>
    <t>D-24213</t>
  </si>
  <si>
    <t>D-24214</t>
  </si>
  <si>
    <t>D-24215</t>
  </si>
  <si>
    <t>D-24216</t>
  </si>
  <si>
    <t>D-24217</t>
  </si>
  <si>
    <t>D-24218</t>
  </si>
  <si>
    <t>D-24219</t>
  </si>
  <si>
    <t>D-24220</t>
  </si>
  <si>
    <t>D-24221</t>
  </si>
  <si>
    <t>D-24222</t>
  </si>
  <si>
    <t>D-24223</t>
  </si>
  <si>
    <t>D-24224</t>
  </si>
  <si>
    <t>D-24225</t>
  </si>
  <si>
    <t>D-24226</t>
  </si>
  <si>
    <t>D-24227</t>
  </si>
  <si>
    <t>D-24228</t>
  </si>
  <si>
    <t>D-24229</t>
  </si>
  <si>
    <t>D-24230</t>
  </si>
  <si>
    <t>D-24231</t>
  </si>
  <si>
    <t>D-24232</t>
  </si>
  <si>
    <t>D-24233</t>
  </si>
  <si>
    <t>D-24234</t>
  </si>
  <si>
    <t>D-24235</t>
  </si>
  <si>
    <t>D-24236</t>
  </si>
  <si>
    <t>D-24237</t>
  </si>
  <si>
    <t>D-24238</t>
  </si>
  <si>
    <t>D-24239</t>
  </si>
  <si>
    <t>D-24240</t>
  </si>
  <si>
    <t>D-24241</t>
  </si>
  <si>
    <t>D-24242</t>
  </si>
  <si>
    <t>D-24243</t>
  </si>
  <si>
    <t>D-24244</t>
  </si>
  <si>
    <t>D-24245</t>
  </si>
  <si>
    <t>D-24246</t>
  </si>
  <si>
    <t>D-24247</t>
  </si>
  <si>
    <t>D-24248</t>
  </si>
  <si>
    <t>D-24249</t>
  </si>
  <si>
    <t>D-24250</t>
  </si>
  <si>
    <t>D-24251</t>
  </si>
  <si>
    <t>D-24252</t>
  </si>
  <si>
    <t>D-24253</t>
  </si>
  <si>
    <t>D-24254</t>
  </si>
  <si>
    <t>D-24255</t>
  </si>
  <si>
    <t>D-24256</t>
  </si>
  <si>
    <t>D-24257</t>
  </si>
  <si>
    <t>D-24258</t>
  </si>
  <si>
    <t>D-24259</t>
  </si>
  <si>
    <t>D-24260</t>
  </si>
  <si>
    <t>D-24261</t>
  </si>
  <si>
    <t>D-24262</t>
  </si>
  <si>
    <t>D-24263</t>
  </si>
  <si>
    <t>D-24264</t>
  </si>
  <si>
    <t>D-24265</t>
  </si>
  <si>
    <t>D-24266</t>
  </si>
  <si>
    <t>D-24267</t>
  </si>
  <si>
    <t>D-24268</t>
  </si>
  <si>
    <t>D-24269</t>
  </si>
  <si>
    <t>D-24270</t>
  </si>
  <si>
    <t>D-24271</t>
  </si>
  <si>
    <t>D-24272</t>
  </si>
  <si>
    <t>D-24273</t>
  </si>
  <si>
    <t>D-24274</t>
  </si>
  <si>
    <t>D-24275</t>
  </si>
  <si>
    <t>D-24276</t>
  </si>
  <si>
    <t>D-24277</t>
  </si>
  <si>
    <t>D-24278</t>
  </si>
  <si>
    <t>D-24279</t>
  </si>
  <si>
    <t>D-24280</t>
  </si>
  <si>
    <t>D-24281</t>
  </si>
  <si>
    <t>D-24282</t>
  </si>
  <si>
    <t>D-24283</t>
  </si>
  <si>
    <t>D-24284</t>
  </si>
  <si>
    <t>D-24285</t>
  </si>
  <si>
    <t>D-24286</t>
  </si>
  <si>
    <t>D-24287</t>
  </si>
  <si>
    <t>D-24288</t>
  </si>
  <si>
    <t>D-24289</t>
  </si>
  <si>
    <t>D-24290</t>
  </si>
  <si>
    <t>D-24291</t>
  </si>
  <si>
    <t>D-24292</t>
  </si>
  <si>
    <t>D-24293</t>
  </si>
  <si>
    <t>D-24294</t>
  </si>
  <si>
    <t>D-24295</t>
  </si>
  <si>
    <t>D-24296</t>
  </si>
  <si>
    <t>D-24297</t>
  </si>
  <si>
    <t>D-24298</t>
  </si>
  <si>
    <t>D-24299</t>
  </si>
  <si>
    <t>D-24300</t>
  </si>
  <si>
    <t>D-24301</t>
  </si>
  <si>
    <t>D-24302</t>
  </si>
  <si>
    <t>D-24303</t>
  </si>
  <si>
    <t>D-24304</t>
  </si>
  <si>
    <t>D-24305</t>
  </si>
  <si>
    <t>D-24306</t>
  </si>
  <si>
    <t>D-24307</t>
  </si>
  <si>
    <t>D-24308</t>
  </si>
  <si>
    <t>D-24309</t>
  </si>
  <si>
    <t>D-24310</t>
  </si>
  <si>
    <t>D-24311</t>
  </si>
  <si>
    <t>D-24312</t>
  </si>
  <si>
    <t>D-24313</t>
  </si>
  <si>
    <t>D-24314</t>
  </si>
  <si>
    <t>D-24315</t>
  </si>
  <si>
    <t>D-24316</t>
  </si>
  <si>
    <t>D-24317</t>
  </si>
  <si>
    <t>D-24318</t>
  </si>
  <si>
    <t>D-24319</t>
  </si>
  <si>
    <t>D-24320</t>
  </si>
  <si>
    <t>D-24321</t>
  </si>
  <si>
    <t>D-24322</t>
  </si>
  <si>
    <t>D-24323</t>
  </si>
  <si>
    <t>D-24324</t>
  </si>
  <si>
    <t>D-24325</t>
  </si>
  <si>
    <t>D-24326</t>
  </si>
  <si>
    <t>D-24327</t>
  </si>
  <si>
    <t>D-24328</t>
  </si>
  <si>
    <t>D-24329</t>
  </si>
  <si>
    <t>D-24330</t>
  </si>
  <si>
    <t>D-24331</t>
  </si>
  <si>
    <t>D-24332</t>
  </si>
  <si>
    <t>D-24333</t>
  </si>
  <si>
    <t>D-24334</t>
  </si>
  <si>
    <t>D-24335</t>
  </si>
  <si>
    <t>D-24336</t>
  </si>
  <si>
    <t>D-24337</t>
  </si>
  <si>
    <t>D-24338</t>
  </si>
  <si>
    <t>D-24339</t>
  </si>
  <si>
    <t>D-24340</t>
  </si>
  <si>
    <t>D-24341</t>
  </si>
  <si>
    <t>D-24342</t>
  </si>
  <si>
    <t>D-24343</t>
  </si>
  <si>
    <t>D-24344</t>
  </si>
  <si>
    <t>D-24345</t>
  </si>
  <si>
    <t>D-24346</t>
  </si>
  <si>
    <t>D-24347</t>
  </si>
  <si>
    <t>D-24348</t>
  </si>
  <si>
    <t>D-24349</t>
  </si>
  <si>
    <t>D-24350</t>
  </si>
  <si>
    <t>D-24351</t>
  </si>
  <si>
    <t>D-24352</t>
  </si>
  <si>
    <t>D-24353</t>
  </si>
  <si>
    <t>D-24354</t>
  </si>
  <si>
    <t>D-24355</t>
  </si>
  <si>
    <t>D-24356</t>
  </si>
  <si>
    <t>D-24357</t>
  </si>
  <si>
    <t>D-24358</t>
  </si>
  <si>
    <t>D-24359</t>
  </si>
  <si>
    <t>D-24360</t>
  </si>
  <si>
    <t>D-24361</t>
  </si>
  <si>
    <t>D-24362</t>
  </si>
  <si>
    <t>D-24363</t>
  </si>
  <si>
    <t>D-24364</t>
  </si>
  <si>
    <t>D-24365</t>
  </si>
  <si>
    <t>D-24366</t>
  </si>
  <si>
    <t>D-24367</t>
  </si>
  <si>
    <t>D-24368</t>
  </si>
  <si>
    <t>D-24369</t>
  </si>
  <si>
    <t>D-24370</t>
  </si>
  <si>
    <t>D-24371</t>
  </si>
  <si>
    <t>D-24372</t>
  </si>
  <si>
    <t>D-24373</t>
  </si>
  <si>
    <t>D-24374</t>
  </si>
  <si>
    <t>D-24375</t>
  </si>
  <si>
    <t>D-24376</t>
  </si>
  <si>
    <t>D-24377</t>
  </si>
  <si>
    <t>D-24378</t>
  </si>
  <si>
    <t>D-24379</t>
  </si>
  <si>
    <t>D-24380</t>
  </si>
  <si>
    <t>D-24381</t>
  </si>
  <si>
    <t>D-24382</t>
  </si>
  <si>
    <t>D-24383</t>
  </si>
  <si>
    <t>D-24384</t>
  </si>
  <si>
    <t>D-24385</t>
  </si>
  <si>
    <t>D-24386</t>
  </si>
  <si>
    <t>D-24387</t>
  </si>
  <si>
    <t>D-24388</t>
  </si>
  <si>
    <t>D-24389</t>
  </si>
  <si>
    <t>D-24390</t>
  </si>
  <si>
    <t>D-24391</t>
  </si>
  <si>
    <t>D-24392</t>
  </si>
  <si>
    <t>D-24393</t>
  </si>
  <si>
    <t>D-24394</t>
  </si>
  <si>
    <t>D-24395</t>
  </si>
  <si>
    <t>D-24396</t>
  </si>
  <si>
    <t>D-24397</t>
  </si>
  <si>
    <t>D-24398</t>
  </si>
  <si>
    <t>D-24399</t>
  </si>
  <si>
    <t>D-24400</t>
  </si>
  <si>
    <t>D-24401</t>
  </si>
  <si>
    <t>D-24402</t>
  </si>
  <si>
    <t>D-24403</t>
  </si>
  <si>
    <t>D-24404</t>
  </si>
  <si>
    <t>D-24405</t>
  </si>
  <si>
    <t>D-24406</t>
  </si>
  <si>
    <t>D-24407</t>
  </si>
  <si>
    <t>D-24408</t>
  </si>
  <si>
    <t>D-24409</t>
  </si>
  <si>
    <t>D-24410</t>
  </si>
  <si>
    <t>D-24411</t>
  </si>
  <si>
    <t>D-24412</t>
  </si>
  <si>
    <t>D-24413</t>
  </si>
  <si>
    <t>D-24414</t>
  </si>
  <si>
    <t>D-24415</t>
  </si>
  <si>
    <t>D-24416</t>
  </si>
  <si>
    <t>D-24417</t>
  </si>
  <si>
    <t>D-24418</t>
  </si>
  <si>
    <t>D-24419</t>
  </si>
  <si>
    <t>D-24420</t>
  </si>
  <si>
    <t>D-24421</t>
  </si>
  <si>
    <t>D-24422</t>
  </si>
  <si>
    <t>D-24423</t>
  </si>
  <si>
    <t>D-24424</t>
  </si>
  <si>
    <t>D-24425</t>
  </si>
  <si>
    <t>D-24426</t>
  </si>
  <si>
    <t>D-24427</t>
  </si>
  <si>
    <t>D-24428</t>
  </si>
  <si>
    <t>D-24429</t>
  </si>
  <si>
    <t>D-24430</t>
  </si>
  <si>
    <t>D-24431</t>
  </si>
  <si>
    <t>D-24432</t>
  </si>
  <si>
    <t>D-24433</t>
  </si>
  <si>
    <t>D-24434</t>
  </si>
  <si>
    <t>D-24435</t>
  </si>
  <si>
    <t>D-24436</t>
  </si>
  <si>
    <t>D-24437</t>
  </si>
  <si>
    <t>D-24438</t>
  </si>
  <si>
    <t>D-24439</t>
  </si>
  <si>
    <t>D-24440</t>
  </si>
  <si>
    <t>D-24441</t>
  </si>
  <si>
    <t>D-24442</t>
  </si>
  <si>
    <t>D-24443</t>
  </si>
  <si>
    <t>D-24444</t>
  </si>
  <si>
    <t>D-24445</t>
  </si>
  <si>
    <t>D-24446</t>
  </si>
  <si>
    <t>D-24447</t>
  </si>
  <si>
    <t>D-24448</t>
  </si>
  <si>
    <t>D-24449</t>
  </si>
  <si>
    <t>D-24450</t>
  </si>
  <si>
    <t>D-24451</t>
  </si>
  <si>
    <t>D-24452</t>
  </si>
  <si>
    <t>D-24453</t>
  </si>
  <si>
    <t>D-24454</t>
  </si>
  <si>
    <t>D-24455</t>
  </si>
  <si>
    <t>D-24456</t>
  </si>
  <si>
    <t>D-24457</t>
  </si>
  <si>
    <t>D-24458</t>
  </si>
  <si>
    <t>D-24459</t>
  </si>
  <si>
    <t>D-24460</t>
  </si>
  <si>
    <t>D-24461</t>
  </si>
  <si>
    <t>D-24462</t>
  </si>
  <si>
    <t>D-24463</t>
  </si>
  <si>
    <t>D-24464</t>
  </si>
  <si>
    <t>D-24465</t>
  </si>
  <si>
    <t>D-24466</t>
  </si>
  <si>
    <t>D-24467</t>
  </si>
  <si>
    <t>D-24468</t>
  </si>
  <si>
    <t>D-24469</t>
  </si>
  <si>
    <t>D-24470</t>
  </si>
  <si>
    <t>D-24471</t>
  </si>
  <si>
    <t>D-24472</t>
  </si>
  <si>
    <t>D-24473</t>
  </si>
  <si>
    <t>D-24474</t>
  </si>
  <si>
    <t>D-24475</t>
  </si>
  <si>
    <t>D-24476</t>
  </si>
  <si>
    <t>D-24477</t>
  </si>
  <si>
    <t>D-24478</t>
  </si>
  <si>
    <t>D-24479</t>
  </si>
  <si>
    <t>D-24480</t>
  </si>
  <si>
    <t>D-24481</t>
  </si>
  <si>
    <t>D-24482</t>
  </si>
  <si>
    <t>D-24483</t>
  </si>
  <si>
    <t>D-24484</t>
  </si>
  <si>
    <t>D-24485</t>
  </si>
  <si>
    <t>D-24486</t>
  </si>
  <si>
    <t>D-24487</t>
  </si>
  <si>
    <t>D-24488</t>
  </si>
  <si>
    <t>D-24489</t>
  </si>
  <si>
    <t>D-24490</t>
  </si>
  <si>
    <t>D-24491</t>
  </si>
  <si>
    <t>D-24492</t>
  </si>
  <si>
    <t>D-24493</t>
  </si>
  <si>
    <t>D-24494</t>
  </si>
  <si>
    <t>D-24495</t>
  </si>
  <si>
    <t>D-24496</t>
  </si>
  <si>
    <t>D-24497</t>
  </si>
  <si>
    <t>D-24498</t>
  </si>
  <si>
    <t>D-24499</t>
  </si>
  <si>
    <t>D-24500</t>
  </si>
  <si>
    <t>D-24501</t>
  </si>
  <si>
    <t>D-24502</t>
  </si>
  <si>
    <t>D-24503</t>
  </si>
  <si>
    <t>D-24504</t>
  </si>
  <si>
    <t>D-24505</t>
  </si>
  <si>
    <t>D-24506</t>
  </si>
  <si>
    <t>D-24507</t>
  </si>
  <si>
    <t>D-24508</t>
  </si>
  <si>
    <t>D-24509</t>
  </si>
  <si>
    <t>D-24510</t>
  </si>
  <si>
    <t>D-24511</t>
  </si>
  <si>
    <t>D-24512</t>
  </si>
  <si>
    <t>D-24513</t>
  </si>
  <si>
    <t>D-24514</t>
  </si>
  <si>
    <t>D-24515</t>
  </si>
  <si>
    <t>D-24516</t>
  </si>
  <si>
    <t>D-24517</t>
  </si>
  <si>
    <t>D-24518</t>
  </si>
  <si>
    <t>D-24519</t>
  </si>
  <si>
    <t>D-24520</t>
  </si>
  <si>
    <t>D-24521</t>
  </si>
  <si>
    <t>D-24522</t>
  </si>
  <si>
    <t>D-24523</t>
  </si>
  <si>
    <t>D-24524</t>
  </si>
  <si>
    <t>D-24525</t>
  </si>
  <si>
    <t>D-24526</t>
  </si>
  <si>
    <t>D-24527</t>
  </si>
  <si>
    <t>D-24528</t>
  </si>
  <si>
    <t>D-24529</t>
  </si>
  <si>
    <t>D-24530</t>
  </si>
  <si>
    <t>D-24531</t>
  </si>
  <si>
    <t>D-24532</t>
  </si>
  <si>
    <t>D-24533</t>
  </si>
  <si>
    <t>D-24534</t>
  </si>
  <si>
    <t>D-24535</t>
  </si>
  <si>
    <t>D-24536</t>
  </si>
  <si>
    <t>D-24537</t>
  </si>
  <si>
    <t>D-24538</t>
  </si>
  <si>
    <t>D-24539</t>
  </si>
  <si>
    <t>D-24540</t>
  </si>
  <si>
    <t>D-24541</t>
  </si>
  <si>
    <t>D-24542</t>
  </si>
  <si>
    <t>D-24543</t>
  </si>
  <si>
    <t>D-24544</t>
  </si>
  <si>
    <t>D-24545</t>
  </si>
  <si>
    <t>D-24546</t>
  </si>
  <si>
    <t>D-24547</t>
  </si>
  <si>
    <t>D-24548</t>
  </si>
  <si>
    <t>D-24549</t>
  </si>
  <si>
    <t>D-24550</t>
  </si>
  <si>
    <t>D-24551</t>
  </si>
  <si>
    <t>D-24552</t>
  </si>
  <si>
    <t>D-24553</t>
  </si>
  <si>
    <t>D-24554</t>
  </si>
  <si>
    <t>D-24555</t>
  </si>
  <si>
    <t>D-24556</t>
  </si>
  <si>
    <t>D-24557</t>
  </si>
  <si>
    <t>D-24558</t>
  </si>
  <si>
    <t>D-24559</t>
  </si>
  <si>
    <t>D-24560</t>
  </si>
  <si>
    <t>D-24561</t>
  </si>
  <si>
    <t>D-24562</t>
  </si>
  <si>
    <t>D-24563</t>
  </si>
  <si>
    <t>D-24564</t>
  </si>
  <si>
    <t>D-24565</t>
  </si>
  <si>
    <t>D-24566</t>
  </si>
  <si>
    <t>D-24567</t>
  </si>
  <si>
    <t>D-24568</t>
  </si>
  <si>
    <t>D-24569</t>
  </si>
  <si>
    <t>D-24570</t>
  </si>
  <si>
    <t>D-24571</t>
  </si>
  <si>
    <t>D-24572</t>
  </si>
  <si>
    <t>D-24573</t>
  </si>
  <si>
    <t>D-24574</t>
  </si>
  <si>
    <t>D-24575</t>
  </si>
  <si>
    <t>D-24576</t>
  </si>
  <si>
    <t>D-24577</t>
  </si>
  <si>
    <t>D-24578</t>
  </si>
  <si>
    <t>D-24579</t>
  </si>
  <si>
    <t>D-24580</t>
  </si>
  <si>
    <t>D-24581</t>
  </si>
  <si>
    <t>D-24582</t>
  </si>
  <si>
    <t>D-24583</t>
  </si>
  <si>
    <t>D-24584</t>
  </si>
  <si>
    <t>D-24585</t>
  </si>
  <si>
    <t>D-24586</t>
  </si>
  <si>
    <t>D-24587</t>
  </si>
  <si>
    <t>D-24588</t>
  </si>
  <si>
    <t>D-24589</t>
  </si>
  <si>
    <t>D-24590</t>
  </si>
  <si>
    <t>D-24591</t>
  </si>
  <si>
    <t>D-24592</t>
  </si>
  <si>
    <t>D-24593</t>
  </si>
  <si>
    <t>D-24594</t>
  </si>
  <si>
    <t>D-24595</t>
  </si>
  <si>
    <t>D-24596</t>
  </si>
  <si>
    <t>D-24597</t>
  </si>
  <si>
    <t>D-24598</t>
  </si>
  <si>
    <t>D-24599</t>
  </si>
  <si>
    <t>D-24600</t>
  </si>
  <si>
    <t>D-24601</t>
  </si>
  <si>
    <t>D-24602</t>
  </si>
  <si>
    <t>D-24603</t>
  </si>
  <si>
    <t>D-24604</t>
  </si>
  <si>
    <t>D-24605</t>
  </si>
  <si>
    <t>D-24606</t>
  </si>
  <si>
    <t>D-24607</t>
  </si>
  <si>
    <t>D-24608</t>
  </si>
  <si>
    <t>D-24609</t>
  </si>
  <si>
    <t>D-24610</t>
  </si>
  <si>
    <t>D-24611</t>
  </si>
  <si>
    <t>D-24612</t>
  </si>
  <si>
    <t>D-24613</t>
  </si>
  <si>
    <t>D-24614</t>
  </si>
  <si>
    <t>D-24615</t>
  </si>
  <si>
    <t>D-24616</t>
  </si>
  <si>
    <t>D-24617</t>
  </si>
  <si>
    <t>D-24618</t>
  </si>
  <si>
    <t>D-24619</t>
  </si>
  <si>
    <t>D-24620</t>
  </si>
  <si>
    <t>D-24621</t>
  </si>
  <si>
    <t>D-24622</t>
  </si>
  <si>
    <t>D-24623</t>
  </si>
  <si>
    <t>D-24624</t>
  </si>
  <si>
    <t>D-24625</t>
  </si>
  <si>
    <t>D-24626</t>
  </si>
  <si>
    <t>D-24627</t>
  </si>
  <si>
    <t>D-24628</t>
  </si>
  <si>
    <t>D-24629</t>
  </si>
  <si>
    <t>D-24630</t>
  </si>
  <si>
    <t>D-24631</t>
  </si>
  <si>
    <t>D-24632</t>
  </si>
  <si>
    <t>D-24633</t>
  </si>
  <si>
    <t>D-24634</t>
  </si>
  <si>
    <t>D-24635</t>
  </si>
  <si>
    <t>D-24636</t>
  </si>
  <si>
    <t>D-24637</t>
  </si>
  <si>
    <t>D-24638</t>
  </si>
  <si>
    <t>D-24639</t>
  </si>
  <si>
    <t>D-24640</t>
  </si>
  <si>
    <t>D-24641</t>
  </si>
  <si>
    <t>D-24642</t>
  </si>
  <si>
    <t>D-24643</t>
  </si>
  <si>
    <t>D-24644</t>
  </si>
  <si>
    <t>D-24645</t>
  </si>
  <si>
    <t>D-24646</t>
  </si>
  <si>
    <t>D-24647</t>
  </si>
  <si>
    <t>D-24648</t>
  </si>
  <si>
    <t>D-24649</t>
  </si>
  <si>
    <t>D-24650</t>
  </si>
  <si>
    <t>D-24651</t>
  </si>
  <si>
    <t>D-24652</t>
  </si>
  <si>
    <t>D-24653</t>
  </si>
  <si>
    <t>D-24654</t>
  </si>
  <si>
    <t>D-24655</t>
  </si>
  <si>
    <t>D-24656</t>
  </si>
  <si>
    <t>D-24657</t>
  </si>
  <si>
    <t>D-24658</t>
  </si>
  <si>
    <t>D-24659</t>
  </si>
  <si>
    <t>D-24660</t>
  </si>
  <si>
    <t>D-24661</t>
  </si>
  <si>
    <t>D-24662</t>
  </si>
  <si>
    <t>D-24663</t>
  </si>
  <si>
    <t>D-24664</t>
  </si>
  <si>
    <t>D-24665</t>
  </si>
  <si>
    <t>D-24666</t>
  </si>
  <si>
    <t>D-24667</t>
  </si>
  <si>
    <t>D-24668</t>
  </si>
  <si>
    <t>D-24669</t>
  </si>
  <si>
    <t>D-24670</t>
  </si>
  <si>
    <t>D-24671</t>
  </si>
  <si>
    <t>D-24672</t>
  </si>
  <si>
    <t>D-24673</t>
  </si>
  <si>
    <t>D-24674</t>
  </si>
  <si>
    <t>D-24675</t>
  </si>
  <si>
    <t>D-24676</t>
  </si>
  <si>
    <t>D-24677</t>
  </si>
  <si>
    <t>D-24678</t>
  </si>
  <si>
    <t>D-24679</t>
  </si>
  <si>
    <t>D-24680</t>
  </si>
  <si>
    <t>D-24681</t>
  </si>
  <si>
    <t>D-24682</t>
  </si>
  <si>
    <t>D-24683</t>
  </si>
  <si>
    <t>D-24684</t>
  </si>
  <si>
    <t>D-24685</t>
  </si>
  <si>
    <t>D-24686</t>
  </si>
  <si>
    <t>D-24687</t>
  </si>
  <si>
    <t>D-24688</t>
  </si>
  <si>
    <t>D-24689</t>
  </si>
  <si>
    <t>D-24690</t>
  </si>
  <si>
    <t>D-24691</t>
  </si>
  <si>
    <t>D-24692</t>
  </si>
  <si>
    <t>D-24693</t>
  </si>
  <si>
    <t>D-24694</t>
  </si>
  <si>
    <t>D-24695</t>
  </si>
  <si>
    <t>D-24696</t>
  </si>
  <si>
    <t>D-24697</t>
  </si>
  <si>
    <t>D-24698</t>
  </si>
  <si>
    <t>D-24699</t>
  </si>
  <si>
    <t>D-24700</t>
  </si>
  <si>
    <t>D-24701</t>
  </si>
  <si>
    <t>D-24702</t>
  </si>
  <si>
    <t>D-24703</t>
  </si>
  <si>
    <t>D-24704</t>
  </si>
  <si>
    <t>D-24705</t>
  </si>
  <si>
    <t>D-24706</t>
  </si>
  <si>
    <t>D-24707</t>
  </si>
  <si>
    <t>D-24708</t>
  </si>
  <si>
    <t>D-24709</t>
  </si>
  <si>
    <t>D-24710</t>
  </si>
  <si>
    <t>D-24711</t>
  </si>
  <si>
    <t>D-24712</t>
  </si>
  <si>
    <t>D-24713</t>
  </si>
  <si>
    <t>D-24714</t>
  </si>
  <si>
    <t>D-24715</t>
  </si>
  <si>
    <t>D-24716</t>
  </si>
  <si>
    <t>D-24717</t>
  </si>
  <si>
    <t>D-24718</t>
  </si>
  <si>
    <t>D-24719</t>
  </si>
  <si>
    <t>D-24720</t>
  </si>
  <si>
    <t>D-24721</t>
  </si>
  <si>
    <t>D-24722</t>
  </si>
  <si>
    <t>D-24723</t>
  </si>
  <si>
    <t>D-24724</t>
  </si>
  <si>
    <t>D-24725</t>
  </si>
  <si>
    <t>D-24726</t>
  </si>
  <si>
    <t>D-24727</t>
  </si>
  <si>
    <t>D-24728</t>
  </si>
  <si>
    <t>D-24729</t>
  </si>
  <si>
    <t>D-24730</t>
  </si>
  <si>
    <t>D-24731</t>
  </si>
  <si>
    <t>D-24732</t>
  </si>
  <si>
    <t>D-24733</t>
  </si>
  <si>
    <t>D-24734</t>
  </si>
  <si>
    <t>D-24735</t>
  </si>
  <si>
    <t>D-24736</t>
  </si>
  <si>
    <t>D-24737</t>
  </si>
  <si>
    <t>D-24738</t>
  </si>
  <si>
    <t>D-24739</t>
  </si>
  <si>
    <t>D-24740</t>
  </si>
  <si>
    <t>D-24741</t>
  </si>
  <si>
    <t>D-24742</t>
  </si>
  <si>
    <t>D-24743</t>
  </si>
  <si>
    <t>D-24744</t>
  </si>
  <si>
    <t>D-24745</t>
  </si>
  <si>
    <t>D-24746</t>
  </si>
  <si>
    <t>D-24747</t>
  </si>
  <si>
    <t>D-24748</t>
  </si>
  <si>
    <t>D-24749</t>
  </si>
  <si>
    <t>D-24750</t>
  </si>
  <si>
    <t>D-24751</t>
  </si>
  <si>
    <t>D-24752</t>
  </si>
  <si>
    <t>D-24753</t>
  </si>
  <si>
    <t>D-24754</t>
  </si>
  <si>
    <t>D-24755</t>
  </si>
  <si>
    <t>D-24756</t>
  </si>
  <si>
    <t>D-24757</t>
  </si>
  <si>
    <t>D-24758</t>
  </si>
  <si>
    <t>D-24759</t>
  </si>
  <si>
    <t>D-24760</t>
  </si>
  <si>
    <t>D-24761</t>
  </si>
  <si>
    <t>D-24762</t>
  </si>
  <si>
    <t>D-24763</t>
  </si>
  <si>
    <t>D-24764</t>
  </si>
  <si>
    <t>D-24765</t>
  </si>
  <si>
    <t>D-24766</t>
  </si>
  <si>
    <t>D-24767</t>
  </si>
  <si>
    <t>D-24768</t>
  </si>
  <si>
    <t>D-24769</t>
  </si>
  <si>
    <t>D-24770</t>
  </si>
  <si>
    <t>D-24771</t>
  </si>
  <si>
    <t>D-24772</t>
  </si>
  <si>
    <t>D-24773</t>
  </si>
  <si>
    <t>D-24774</t>
  </si>
  <si>
    <t>D-24775</t>
  </si>
  <si>
    <t>D-24776</t>
  </si>
  <si>
    <t>D-24777</t>
  </si>
  <si>
    <t>D-24778</t>
  </si>
  <si>
    <t>D-24779</t>
  </si>
  <si>
    <t>D-24780</t>
  </si>
  <si>
    <t>D-24781</t>
  </si>
  <si>
    <t>D-24782</t>
  </si>
  <si>
    <t>D-24783</t>
  </si>
  <si>
    <t>D-24784</t>
  </si>
  <si>
    <t>D-24785</t>
  </si>
  <si>
    <t>D-24786</t>
  </si>
  <si>
    <t>D-24787</t>
  </si>
  <si>
    <t>D-24788</t>
  </si>
  <si>
    <t>D-24789</t>
  </si>
  <si>
    <t>D-24790</t>
  </si>
  <si>
    <t>D-24791</t>
  </si>
  <si>
    <t>D-24792</t>
  </si>
  <si>
    <t>D-24793</t>
  </si>
  <si>
    <t>D-24794</t>
  </si>
  <si>
    <t>D-24795</t>
  </si>
  <si>
    <t>D-24796</t>
  </si>
  <si>
    <t>D-24797</t>
  </si>
  <si>
    <t>D-24798</t>
  </si>
  <si>
    <t>D-24799</t>
  </si>
  <si>
    <t>D-24800</t>
  </si>
  <si>
    <t>D-24801</t>
  </si>
  <si>
    <t>D-24802</t>
  </si>
  <si>
    <t>D-24803</t>
  </si>
  <si>
    <t>D-24804</t>
  </si>
  <si>
    <t>D-24805</t>
  </si>
  <si>
    <t>D-24806</t>
  </si>
  <si>
    <t>D-24807</t>
  </si>
  <si>
    <t>D-24808</t>
  </si>
  <si>
    <t>D-24809</t>
  </si>
  <si>
    <t>D-24810</t>
  </si>
  <si>
    <t>D-24811</t>
  </si>
  <si>
    <t>D-24812</t>
  </si>
  <si>
    <t>D-24813</t>
  </si>
  <si>
    <t>D-24814</t>
  </si>
  <si>
    <t>D-24815</t>
  </si>
  <si>
    <t>D-24816</t>
  </si>
  <si>
    <t>D-24817</t>
  </si>
  <si>
    <t>D-24818</t>
  </si>
  <si>
    <t>D-24819</t>
  </si>
  <si>
    <t>D-24820</t>
  </si>
  <si>
    <t>D-24821</t>
  </si>
  <si>
    <t>D-24822</t>
  </si>
  <si>
    <t>D-24823</t>
  </si>
  <si>
    <t>D-24824</t>
  </si>
  <si>
    <t>D-24825</t>
  </si>
  <si>
    <t>D-24826</t>
  </si>
  <si>
    <t>D-24827</t>
  </si>
  <si>
    <t>D-24828</t>
  </si>
  <si>
    <t>D-24829</t>
  </si>
  <si>
    <t>D-24830</t>
  </si>
  <si>
    <t>D-24831</t>
  </si>
  <si>
    <t>D-24832</t>
  </si>
  <si>
    <t>D-24833</t>
  </si>
  <si>
    <t>D-24834</t>
  </si>
  <si>
    <t>D-24835</t>
  </si>
  <si>
    <t>D-24836</t>
  </si>
  <si>
    <t>D-24837</t>
  </si>
  <si>
    <t>D-24838</t>
  </si>
  <si>
    <t>D-24839</t>
  </si>
  <si>
    <t>D-24840</t>
  </si>
  <si>
    <t>D-24841</t>
  </si>
  <si>
    <t>D-24842</t>
  </si>
  <si>
    <t>D-24843</t>
  </si>
  <si>
    <t>D-24844</t>
  </si>
  <si>
    <t>D-24845</t>
  </si>
  <si>
    <t>D-24846</t>
  </si>
  <si>
    <t>D-24847</t>
  </si>
  <si>
    <t>D-24848</t>
  </si>
  <si>
    <t>D-24849</t>
  </si>
  <si>
    <t>D-24850</t>
  </si>
  <si>
    <t>D-24851</t>
  </si>
  <si>
    <t>D-24852</t>
  </si>
  <si>
    <t>D-24853</t>
  </si>
  <si>
    <t>D-24854</t>
  </si>
  <si>
    <t>D-24855</t>
  </si>
  <si>
    <t>D-24856</t>
  </si>
  <si>
    <t>D-24857</t>
  </si>
  <si>
    <t>D-24858</t>
  </si>
  <si>
    <t>D-24859</t>
  </si>
  <si>
    <t>D-24860</t>
  </si>
  <si>
    <t>D-24861</t>
  </si>
  <si>
    <t>D-24862</t>
  </si>
  <si>
    <t>D-24863</t>
  </si>
  <si>
    <t>D-24864</t>
  </si>
  <si>
    <t>D-24865</t>
  </si>
  <si>
    <t>D-24866</t>
  </si>
  <si>
    <t>D-24867</t>
  </si>
  <si>
    <t>D-24868</t>
  </si>
  <si>
    <t>D-24869</t>
  </si>
  <si>
    <t>D-24870</t>
  </si>
  <si>
    <t>D-24871</t>
  </si>
  <si>
    <t>D-24872</t>
  </si>
  <si>
    <t>D-24873</t>
  </si>
  <si>
    <t>D-24874</t>
  </si>
  <si>
    <t>D-24875</t>
  </si>
  <si>
    <t>D-24876</t>
  </si>
  <si>
    <t>D-24877</t>
  </si>
  <si>
    <t>D-24878</t>
  </si>
  <si>
    <t>D-24879</t>
  </si>
  <si>
    <t>D-24880</t>
  </si>
  <si>
    <t>D-24881</t>
  </si>
  <si>
    <t>D-24882</t>
  </si>
  <si>
    <t>D-24883</t>
  </si>
  <si>
    <t>D-24884</t>
  </si>
  <si>
    <t>D-24885</t>
  </si>
  <si>
    <t>D-24886</t>
  </si>
  <si>
    <t>D-24887</t>
  </si>
  <si>
    <t>D-24888</t>
  </si>
  <si>
    <t>D-24889</t>
  </si>
  <si>
    <t>D-24890</t>
  </si>
  <si>
    <t>D-24891</t>
  </si>
  <si>
    <t>D-24892</t>
  </si>
  <si>
    <t>D-24893</t>
  </si>
  <si>
    <t>D-24894</t>
  </si>
  <si>
    <t>D-24895</t>
  </si>
  <si>
    <t>D-24896</t>
  </si>
  <si>
    <t>D-24897</t>
  </si>
  <si>
    <t>D-24898</t>
  </si>
  <si>
    <t>D-24899</t>
  </si>
  <si>
    <t>D-24900</t>
  </si>
  <si>
    <t>D-24901</t>
  </si>
  <si>
    <t>D-24902</t>
  </si>
  <si>
    <t>D-24903</t>
  </si>
  <si>
    <t>D-24904</t>
  </si>
  <si>
    <t>D-24905</t>
  </si>
  <si>
    <t>D-24906</t>
  </si>
  <si>
    <t>D-24907</t>
  </si>
  <si>
    <t>D-24908</t>
  </si>
  <si>
    <t>D-24909</t>
  </si>
  <si>
    <t>D-24910</t>
  </si>
  <si>
    <t>D-24911</t>
  </si>
  <si>
    <t>D-24912</t>
  </si>
  <si>
    <t>D-24913</t>
  </si>
  <si>
    <t>D-24914</t>
  </si>
  <si>
    <t>D-24915</t>
  </si>
  <si>
    <t>D-24916</t>
  </si>
  <si>
    <t>D-24917</t>
  </si>
  <si>
    <t>D-24918</t>
  </si>
  <si>
    <t>D-24919</t>
  </si>
  <si>
    <t>D-24920</t>
  </si>
  <si>
    <t>D-24921</t>
  </si>
  <si>
    <t>D-24922</t>
  </si>
  <si>
    <t>D-24923</t>
  </si>
  <si>
    <t>D-24924</t>
  </si>
  <si>
    <t>D-24925</t>
  </si>
  <si>
    <t>D-24926</t>
  </si>
  <si>
    <t>D-24927</t>
  </si>
  <si>
    <t>D-24928</t>
  </si>
  <si>
    <t>D-24929</t>
  </si>
  <si>
    <t>D-24930</t>
  </si>
  <si>
    <t>D-24931</t>
  </si>
  <si>
    <t>D-24932</t>
  </si>
  <si>
    <t>D-24933</t>
  </si>
  <si>
    <t>D-24934</t>
  </si>
  <si>
    <t>D-24935</t>
  </si>
  <si>
    <t>D-24936</t>
  </si>
  <si>
    <t>D-24937</t>
  </si>
  <si>
    <t>D-24938</t>
  </si>
  <si>
    <t>D-24939</t>
  </si>
  <si>
    <t>D-24940</t>
  </si>
  <si>
    <t>D-24941</t>
  </si>
  <si>
    <t>D-24942</t>
  </si>
  <si>
    <t>D-24943</t>
  </si>
  <si>
    <t>D-24944</t>
  </si>
  <si>
    <t>D-24945</t>
  </si>
  <si>
    <t>D-24946</t>
  </si>
  <si>
    <t>D-24947</t>
  </si>
  <si>
    <t>D-24948</t>
  </si>
  <si>
    <t>D-24949</t>
  </si>
  <si>
    <t>D-24950</t>
  </si>
  <si>
    <t>D-24951</t>
  </si>
  <si>
    <t>D-24952</t>
  </si>
  <si>
    <t>D-24953</t>
  </si>
  <si>
    <t>D-24954</t>
  </si>
  <si>
    <t>D-24955</t>
  </si>
  <si>
    <t>D-24956</t>
  </si>
  <si>
    <t>D-24957</t>
  </si>
  <si>
    <t>D-24958</t>
  </si>
  <si>
    <t>D-24959</t>
  </si>
  <si>
    <t>D-24960</t>
  </si>
  <si>
    <t>D-24961</t>
  </si>
  <si>
    <t>D-24962</t>
  </si>
  <si>
    <t>D-24963</t>
  </si>
  <si>
    <t>D-24964</t>
  </si>
  <si>
    <t>D-24965</t>
  </si>
  <si>
    <t>D-24966</t>
  </si>
  <si>
    <t>D-24967</t>
  </si>
  <si>
    <t>D-24968</t>
  </si>
  <si>
    <t>D-24969</t>
  </si>
  <si>
    <t>D-24970</t>
  </si>
  <si>
    <t>D-24971</t>
  </si>
  <si>
    <t>D-24972</t>
  </si>
  <si>
    <t>D-24973</t>
  </si>
  <si>
    <t>D-24974</t>
  </si>
  <si>
    <t>D-24975</t>
  </si>
  <si>
    <t>D-24976</t>
  </si>
  <si>
    <t>D-24977</t>
  </si>
  <si>
    <t>D-24978</t>
  </si>
  <si>
    <t>D-24979</t>
  </si>
  <si>
    <t>D-24980</t>
  </si>
  <si>
    <t>D-24981</t>
  </si>
  <si>
    <t>D-24982</t>
  </si>
  <si>
    <t>D-24983</t>
  </si>
  <si>
    <t>D-24984</t>
  </si>
  <si>
    <t>D-24985</t>
  </si>
  <si>
    <t>D-24986</t>
  </si>
  <si>
    <t>D-24987</t>
  </si>
  <si>
    <t>D-24988</t>
  </si>
  <si>
    <t>D-24989</t>
  </si>
  <si>
    <t>D-24990</t>
  </si>
  <si>
    <t>D-24991</t>
  </si>
  <si>
    <t>D-24992</t>
  </si>
  <si>
    <t>D-24993</t>
  </si>
  <si>
    <t>D-24994</t>
  </si>
  <si>
    <t>D-24995</t>
  </si>
  <si>
    <t>D-24996</t>
  </si>
  <si>
    <t>D-24997</t>
  </si>
  <si>
    <t>D-24998</t>
  </si>
  <si>
    <t>D-24999</t>
  </si>
  <si>
    <t>D-25000</t>
  </si>
  <si>
    <t>E-1</t>
  </si>
  <si>
    <t>E-10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</si>
  <si>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</si>
  <si>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</si>
  <si>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</si>
  <si>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</si>
  <si>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</si>
  <si>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</si>
  <si>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</si>
  <si>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</si>
  <si>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</si>
  <si>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</si>
  <si>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</t>
  </si>
  <si>
    <t>E-110</t>
  </si>
  <si>
    <t>E-111</t>
  </si>
  <si>
    <t>E-112</t>
  </si>
  <si>
    <t>E-113</t>
  </si>
  <si>
    <t>E-114</t>
  </si>
  <si>
    <t>E-115</t>
  </si>
  <si>
    <t>E-116</t>
  </si>
  <si>
    <t>E-117</t>
  </si>
  <si>
    <t>E-118</t>
  </si>
  <si>
    <t>E-119</t>
  </si>
  <si>
    <t>E-12</t>
  </si>
  <si>
    <t>E-120</t>
  </si>
  <si>
    <t>E-121</t>
  </si>
  <si>
    <t>E-122</t>
  </si>
  <si>
    <t>E-123</t>
  </si>
  <si>
    <t>E-124</t>
  </si>
  <si>
    <t>E-125</t>
  </si>
  <si>
    <t>E-126</t>
  </si>
  <si>
    <t>E-127</t>
  </si>
  <si>
    <t>E-128</t>
  </si>
  <si>
    <t>E-129</t>
  </si>
  <si>
    <t>E-13</t>
  </si>
  <si>
    <t>E-130</t>
  </si>
  <si>
    <t>E-131</t>
  </si>
  <si>
    <t>E-132</t>
  </si>
  <si>
    <t>E-133</t>
  </si>
  <si>
    <t>E-134</t>
  </si>
  <si>
    <t>E-135</t>
  </si>
  <si>
    <t>E-136</t>
  </si>
  <si>
    <t>E-137</t>
  </si>
  <si>
    <t>E-138</t>
  </si>
  <si>
    <t>E-139</t>
  </si>
  <si>
    <t>E-14</t>
  </si>
  <si>
    <t>E-140</t>
  </si>
  <si>
    <t>E-141</t>
  </si>
  <si>
    <t>E-142</t>
  </si>
  <si>
    <t>E-143</t>
  </si>
  <si>
    <t>E-144</t>
  </si>
  <si>
    <t>E-145</t>
  </si>
  <si>
    <t>E-146</t>
  </si>
  <si>
    <t>E-147</t>
  </si>
  <si>
    <t>E-148</t>
  </si>
  <si>
    <t>E-149</t>
  </si>
  <si>
    <t>E-15</t>
  </si>
  <si>
    <t>E-150</t>
  </si>
  <si>
    <t>E-151</t>
  </si>
  <si>
    <t>E-152</t>
  </si>
  <si>
    <t>E-153</t>
  </si>
  <si>
    <t>E-154</t>
  </si>
  <si>
    <t>E-155</t>
  </si>
  <si>
    <t>E-156</t>
  </si>
  <si>
    <t>E-157</t>
  </si>
  <si>
    <t>E-158</t>
  </si>
  <si>
    <t>E-159</t>
  </si>
  <si>
    <t>E-16</t>
  </si>
  <si>
    <t>E-160</t>
  </si>
  <si>
    <t>E-161</t>
  </si>
  <si>
    <t>E-162</t>
  </si>
  <si>
    <t>E-163</t>
  </si>
  <si>
    <t>E-164</t>
  </si>
  <si>
    <t>E-165</t>
  </si>
  <si>
    <t>E-166</t>
  </si>
  <si>
    <t>E-167</t>
  </si>
  <si>
    <t>E-168</t>
  </si>
  <si>
    <t>E-169</t>
  </si>
  <si>
    <t>E-17</t>
  </si>
  <si>
    <t>E-170</t>
  </si>
  <si>
    <t>E-171</t>
  </si>
  <si>
    <t>E-172</t>
  </si>
  <si>
    <t>E-173</t>
  </si>
  <si>
    <t>E-174</t>
  </si>
  <si>
    <t>E-175</t>
  </si>
  <si>
    <t>E-176</t>
  </si>
  <si>
    <t>E-177</t>
  </si>
  <si>
    <t>E-178</t>
  </si>
  <si>
    <t>E-179</t>
  </si>
  <si>
    <t>E-18</t>
  </si>
  <si>
    <t>E-180</t>
  </si>
  <si>
    <t>E-181</t>
  </si>
  <si>
    <t>E-182</t>
  </si>
  <si>
    <t>E-183</t>
  </si>
  <si>
    <t>E-184</t>
  </si>
  <si>
    <t>E-185</t>
  </si>
  <si>
    <t>E-186</t>
  </si>
  <si>
    <t>E-187</t>
  </si>
  <si>
    <t>E-188</t>
  </si>
  <si>
    <t>E-189</t>
  </si>
  <si>
    <t>E-19</t>
  </si>
  <si>
    <t>E-190</t>
  </si>
  <si>
    <t>E-191</t>
  </si>
  <si>
    <t>E-192</t>
  </si>
  <si>
    <t>E-193</t>
  </si>
  <si>
    <t>E-194</t>
  </si>
  <si>
    <t>E-195</t>
  </si>
  <si>
    <t>E-196</t>
  </si>
  <si>
    <t>E-197</t>
  </si>
  <si>
    <t>E-198</t>
  </si>
  <si>
    <t>E-199</t>
  </si>
  <si>
    <t>E-2</t>
  </si>
  <si>
    <t>E-20</t>
  </si>
  <si>
    <t>E-200</t>
  </si>
  <si>
    <t>E-201</t>
  </si>
  <si>
    <t>E-202</t>
  </si>
  <si>
    <t>E-203</t>
  </si>
  <si>
    <t>E-204</t>
  </si>
  <si>
    <t>E-205</t>
  </si>
  <si>
    <t>E-206</t>
  </si>
  <si>
    <t>E-207</t>
  </si>
  <si>
    <t>E-208</t>
  </si>
  <si>
    <t>E-209</t>
  </si>
  <si>
    <t>E-21</t>
  </si>
  <si>
    <t>E-210</t>
  </si>
  <si>
    <t>E-211</t>
  </si>
  <si>
    <t>E-212</t>
  </si>
  <si>
    <t>E-213</t>
  </si>
  <si>
    <t>E-214</t>
  </si>
  <si>
    <t>E-215</t>
  </si>
  <si>
    <t>E-216</t>
  </si>
  <si>
    <t>E-217</t>
  </si>
  <si>
    <t>E-218</t>
  </si>
  <si>
    <t>E-219</t>
  </si>
  <si>
    <t>E-22</t>
  </si>
  <si>
    <t>E-220</t>
  </si>
  <si>
    <t>E-221</t>
  </si>
  <si>
    <t>E-222</t>
  </si>
  <si>
    <t>E-223</t>
  </si>
  <si>
    <t>E-224</t>
  </si>
  <si>
    <t>E-225</t>
  </si>
  <si>
    <t>E-226</t>
  </si>
  <si>
    <t>E-227</t>
  </si>
  <si>
    <t>E-228</t>
  </si>
  <si>
    <t>E-229</t>
  </si>
  <si>
    <t>E-23</t>
  </si>
  <si>
    <t>E-230</t>
  </si>
  <si>
    <t>E-231</t>
  </si>
  <si>
    <t>E-232</t>
  </si>
  <si>
    <t>E-233</t>
  </si>
  <si>
    <t>E-234</t>
  </si>
  <si>
    <t>E-235</t>
  </si>
  <si>
    <t>E-236</t>
  </si>
  <si>
    <t>E-237</t>
  </si>
  <si>
    <t>E-238</t>
  </si>
  <si>
    <t>E-239</t>
  </si>
  <si>
    <t>E-24</t>
  </si>
  <si>
    <t>E-240</t>
  </si>
  <si>
    <t>E-241</t>
  </si>
  <si>
    <t>E-242</t>
  </si>
  <si>
    <t>E-243</t>
  </si>
  <si>
    <t>E-244</t>
  </si>
  <si>
    <t>E-245</t>
  </si>
  <si>
    <t>E-246</t>
  </si>
  <si>
    <t>E-247</t>
  </si>
  <si>
    <t>E-248</t>
  </si>
  <si>
    <t>E-249</t>
  </si>
  <si>
    <t>E-25</t>
  </si>
  <si>
    <t>E-250</t>
  </si>
  <si>
    <t>E-251</t>
  </si>
  <si>
    <t>E-252</t>
  </si>
  <si>
    <t>E-253</t>
  </si>
  <si>
    <t>E-254</t>
  </si>
  <si>
    <t>E-255</t>
  </si>
  <si>
    <t>E-256</t>
  </si>
  <si>
    <t>E-257</t>
  </si>
  <si>
    <t>E-258</t>
  </si>
  <si>
    <t>E-259</t>
  </si>
  <si>
    <t>E-26</t>
  </si>
  <si>
    <t>E-260</t>
  </si>
  <si>
    <t>E-261</t>
  </si>
  <si>
    <t>E-262</t>
  </si>
  <si>
    <t>E-263</t>
  </si>
  <si>
    <t>E-264</t>
  </si>
  <si>
    <t>E-265</t>
  </si>
  <si>
    <t>E-266</t>
  </si>
  <si>
    <t>E-267</t>
  </si>
  <si>
    <t>E-268</t>
  </si>
  <si>
    <t>E-269</t>
  </si>
  <si>
    <t>E-27</t>
  </si>
  <si>
    <t>E-270</t>
  </si>
  <si>
    <t>E-271</t>
  </si>
  <si>
    <t>E-272</t>
  </si>
  <si>
    <t>E-273</t>
  </si>
  <si>
    <t>E-274</t>
  </si>
  <si>
    <t>E-275</t>
  </si>
  <si>
    <t>E-276</t>
  </si>
  <si>
    <t>E-277</t>
  </si>
  <si>
    <t>E-278</t>
  </si>
  <si>
    <t>E-279</t>
  </si>
  <si>
    <t>E-28</t>
  </si>
  <si>
    <t>E-280</t>
  </si>
  <si>
    <t>E-281</t>
  </si>
  <si>
    <t>E-282</t>
  </si>
  <si>
    <t>E-283</t>
  </si>
  <si>
    <t>E-284</t>
  </si>
  <si>
    <t>E-285</t>
  </si>
  <si>
    <t>E-286</t>
  </si>
  <si>
    <t>E-287</t>
  </si>
  <si>
    <t>E-288</t>
  </si>
  <si>
    <t>E-289</t>
  </si>
  <si>
    <t>E-29</t>
  </si>
  <si>
    <t>E-290</t>
  </si>
  <si>
    <t>E-291</t>
  </si>
  <si>
    <t>E-292</t>
  </si>
  <si>
    <t>E-293</t>
  </si>
  <si>
    <t>E-294</t>
  </si>
  <si>
    <t>E-295</t>
  </si>
  <si>
    <t>E-296</t>
  </si>
  <si>
    <t>E-297</t>
  </si>
  <si>
    <t>E-298</t>
  </si>
  <si>
    <t>E-299</t>
  </si>
  <si>
    <t>E-3</t>
  </si>
  <si>
    <t>E-30</t>
  </si>
  <si>
    <t>E-300</t>
  </si>
  <si>
    <t>E-301</t>
  </si>
  <si>
    <t>E-302</t>
  </si>
  <si>
    <t>E-303</t>
  </si>
  <si>
    <t>E-304</t>
  </si>
  <si>
    <t>E-305</t>
  </si>
  <si>
    <t>E-306</t>
  </si>
  <si>
    <t>E-307</t>
  </si>
  <si>
    <t>E-308</t>
  </si>
  <si>
    <t>E-309</t>
  </si>
  <si>
    <t>E-31</t>
  </si>
  <si>
    <t>E-310</t>
  </si>
  <si>
    <t>E-311</t>
  </si>
  <si>
    <t>E-312</t>
  </si>
  <si>
    <t>E-313</t>
  </si>
  <si>
    <t>E-314</t>
  </si>
  <si>
    <t>E-315</t>
  </si>
  <si>
    <t>E-316</t>
  </si>
  <si>
    <t>E-317</t>
  </si>
  <si>
    <t>E-318</t>
  </si>
  <si>
    <t>E-319</t>
  </si>
  <si>
    <t>E-32</t>
  </si>
  <si>
    <t>E-320</t>
  </si>
  <si>
    <t>E-321</t>
  </si>
  <si>
    <t>E-322</t>
  </si>
  <si>
    <t>E-323</t>
  </si>
  <si>
    <t>E-324</t>
  </si>
  <si>
    <t>E-325</t>
  </si>
  <si>
    <t>E-326</t>
  </si>
  <si>
    <t>E-327</t>
  </si>
  <si>
    <t>E-328</t>
  </si>
  <si>
    <t>E-329</t>
  </si>
  <si>
    <t>E-33</t>
  </si>
  <si>
    <t>E-330</t>
  </si>
  <si>
    <t>E-331</t>
  </si>
  <si>
    <t>E-332</t>
  </si>
  <si>
    <t>E-333</t>
  </si>
  <si>
    <t>E-334</t>
  </si>
  <si>
    <t>E-335</t>
  </si>
  <si>
    <t>E-336</t>
  </si>
  <si>
    <t>E-337</t>
  </si>
  <si>
    <t>E-338</t>
  </si>
  <si>
    <t>E-339</t>
  </si>
  <si>
    <t>E-34</t>
  </si>
  <si>
    <t>E-340</t>
  </si>
  <si>
    <t>E-341</t>
  </si>
  <si>
    <t>E-342</t>
  </si>
  <si>
    <t>E-343</t>
  </si>
  <si>
    <t>E-344</t>
  </si>
  <si>
    <t>E-345</t>
  </si>
  <si>
    <t>E-346</t>
  </si>
  <si>
    <t>E-347</t>
  </si>
  <si>
    <t>E-348</t>
  </si>
  <si>
    <t>E-349</t>
  </si>
  <si>
    <t>E-35</t>
  </si>
  <si>
    <t>E-350</t>
  </si>
  <si>
    <t>E-351</t>
  </si>
  <si>
    <t>E-352</t>
  </si>
  <si>
    <t>E-353</t>
  </si>
  <si>
    <t>E-354</t>
  </si>
  <si>
    <t>E-355</t>
  </si>
  <si>
    <t>E-356</t>
  </si>
  <si>
    <t>E-357</t>
  </si>
  <si>
    <t>E-358</t>
  </si>
  <si>
    <t>E-359</t>
  </si>
  <si>
    <t>E-36</t>
  </si>
  <si>
    <t>E-360</t>
  </si>
  <si>
    <t>E-361</t>
  </si>
  <si>
    <t>E-362</t>
  </si>
  <si>
    <t>E-363</t>
  </si>
  <si>
    <t>E-364</t>
  </si>
  <si>
    <t>E-365</t>
  </si>
  <si>
    <t>E-366</t>
  </si>
  <si>
    <t>E-367</t>
  </si>
  <si>
    <t>E-368</t>
  </si>
  <si>
    <t>E-369</t>
  </si>
  <si>
    <t>E-37</t>
  </si>
  <si>
    <t>E-370</t>
  </si>
  <si>
    <t>E-371</t>
  </si>
  <si>
    <t>E-372</t>
  </si>
  <si>
    <t>E-373</t>
  </si>
  <si>
    <t>E-374</t>
  </si>
  <si>
    <t>E-375</t>
  </si>
  <si>
    <t>E-376</t>
  </si>
  <si>
    <t>E-377</t>
  </si>
  <si>
    <t>E-378</t>
  </si>
  <si>
    <t>E-379</t>
  </si>
  <si>
    <t>E-38</t>
  </si>
  <si>
    <t>E-380</t>
  </si>
  <si>
    <t>E-381</t>
  </si>
  <si>
    <t>E-382</t>
  </si>
  <si>
    <t>E-383</t>
  </si>
  <si>
    <t>E-384</t>
  </si>
  <si>
    <t>E-385</t>
  </si>
  <si>
    <t>E-386</t>
  </si>
  <si>
    <t>E-387</t>
  </si>
  <si>
    <t>E-388</t>
  </si>
  <si>
    <t>E-389</t>
  </si>
  <si>
    <t>E-39</t>
  </si>
  <si>
    <t>E-390</t>
  </si>
  <si>
    <t>E-391</t>
  </si>
  <si>
    <t>E-392</t>
  </si>
  <si>
    <t>E-393</t>
  </si>
  <si>
    <t>E-394</t>
  </si>
  <si>
    <t>E-395</t>
  </si>
  <si>
    <t>E-396</t>
  </si>
  <si>
    <t>E-397</t>
  </si>
  <si>
    <t>E-398</t>
  </si>
  <si>
    <t>E-399</t>
  </si>
  <si>
    <t>E-4</t>
  </si>
  <si>
    <t>E-40</t>
  </si>
  <si>
    <t>E-400</t>
  </si>
  <si>
    <t>E-401</t>
  </si>
  <si>
    <t>E-402</t>
  </si>
  <si>
    <t>E-403</t>
  </si>
  <si>
    <t>E-404</t>
  </si>
  <si>
    <t>E-405</t>
  </si>
  <si>
    <t>E-406</t>
  </si>
  <si>
    <t>E-407</t>
  </si>
  <si>
    <t>E-408</t>
  </si>
  <si>
    <t>E-409</t>
  </si>
  <si>
    <t>E-41</t>
  </si>
  <si>
    <t>E-410</t>
  </si>
  <si>
    <t>E-411</t>
  </si>
  <si>
    <t>E-412</t>
  </si>
  <si>
    <t>E-413</t>
  </si>
  <si>
    <t>E-414</t>
  </si>
  <si>
    <t>E-415</t>
  </si>
  <si>
    <t>E-416</t>
  </si>
  <si>
    <t>E-417</t>
  </si>
  <si>
    <t>E-418</t>
  </si>
  <si>
    <t>E-419</t>
  </si>
  <si>
    <t>E-42</t>
  </si>
  <si>
    <t>E-420</t>
  </si>
  <si>
    <t>E-421</t>
  </si>
  <si>
    <t>E-422</t>
  </si>
  <si>
    <t>E-423</t>
  </si>
  <si>
    <t>E-424</t>
  </si>
  <si>
    <t>E-425</t>
  </si>
  <si>
    <t>E-426</t>
  </si>
  <si>
    <t>E-427</t>
  </si>
  <si>
    <t>E-428</t>
  </si>
  <si>
    <t>E-429</t>
  </si>
  <si>
    <t>E-43</t>
  </si>
  <si>
    <t>E-430</t>
  </si>
  <si>
    <t>E-431</t>
  </si>
  <si>
    <t>E-432</t>
  </si>
  <si>
    <t>E-433</t>
  </si>
  <si>
    <t>E-434</t>
  </si>
  <si>
    <t>E-435</t>
  </si>
  <si>
    <t>E-436</t>
  </si>
  <si>
    <t>E-437</t>
  </si>
  <si>
    <t>E-438</t>
  </si>
  <si>
    <t>E-439</t>
  </si>
  <si>
    <t>E-44</t>
  </si>
  <si>
    <t>E-440</t>
  </si>
  <si>
    <t>E-441</t>
  </si>
  <si>
    <t>E-442</t>
  </si>
  <si>
    <t>E-443</t>
  </si>
  <si>
    <t>E-444</t>
  </si>
  <si>
    <t>E-445</t>
  </si>
  <si>
    <t>E-446</t>
  </si>
  <si>
    <t>E-447</t>
  </si>
  <si>
    <t>E-448</t>
  </si>
  <si>
    <t>E-449</t>
  </si>
  <si>
    <t>E-45</t>
  </si>
  <si>
    <t>E-450</t>
  </si>
  <si>
    <t>E-451</t>
  </si>
  <si>
    <t>E-452</t>
  </si>
  <si>
    <t>E-453</t>
  </si>
  <si>
    <t>E-454</t>
  </si>
  <si>
    <t>E-455</t>
  </si>
  <si>
    <t>E-456</t>
  </si>
  <si>
    <t>E-457</t>
  </si>
  <si>
    <t>E-458</t>
  </si>
  <si>
    <t>E-459</t>
  </si>
  <si>
    <t>E-46</t>
  </si>
  <si>
    <t>E-460</t>
  </si>
  <si>
    <t>E-461</t>
  </si>
  <si>
    <t>E-462</t>
  </si>
  <si>
    <t>E-463</t>
  </si>
  <si>
    <t>E-464</t>
  </si>
  <si>
    <t>E-465</t>
  </si>
  <si>
    <t>E-466</t>
  </si>
  <si>
    <t>E-467</t>
  </si>
  <si>
    <t>E-468</t>
  </si>
  <si>
    <t>E-469</t>
  </si>
  <si>
    <t>E-47</t>
  </si>
  <si>
    <t>E-470</t>
  </si>
  <si>
    <t>E-471</t>
  </si>
  <si>
    <t>E-472</t>
  </si>
  <si>
    <t>E-473</t>
  </si>
  <si>
    <t>E-474</t>
  </si>
  <si>
    <t>E-475</t>
  </si>
  <si>
    <t>E-476</t>
  </si>
  <si>
    <t>E-477</t>
  </si>
  <si>
    <t>E-478</t>
  </si>
  <si>
    <t>E-479</t>
  </si>
  <si>
    <t>E-48</t>
  </si>
  <si>
    <t>E-480</t>
  </si>
  <si>
    <t>E-481</t>
  </si>
  <si>
    <t>E-482</t>
  </si>
  <si>
    <t>E-483</t>
  </si>
  <si>
    <t>E-484</t>
  </si>
  <si>
    <t>E-485</t>
  </si>
  <si>
    <t>E-486</t>
  </si>
  <si>
    <t>E-487</t>
  </si>
  <si>
    <t>E-488</t>
  </si>
  <si>
    <t>E-489</t>
  </si>
  <si>
    <t>E-49</t>
  </si>
  <si>
    <t>E-490</t>
  </si>
  <si>
    <t>E-491</t>
  </si>
  <si>
    <t>E-492</t>
  </si>
  <si>
    <t>E-493</t>
  </si>
  <si>
    <t>E-494</t>
  </si>
  <si>
    <t>E-495</t>
  </si>
  <si>
    <t>E-496</t>
  </si>
  <si>
    <t>E-497</t>
  </si>
  <si>
    <t>E-498</t>
  </si>
  <si>
    <t>E-499</t>
  </si>
  <si>
    <t>E-5</t>
  </si>
  <si>
    <t>E-50</t>
  </si>
  <si>
    <t>E-500</t>
  </si>
  <si>
    <t>E-501</t>
  </si>
  <si>
    <t>E-502</t>
  </si>
  <si>
    <t>E-503</t>
  </si>
  <si>
    <t>E-504</t>
  </si>
  <si>
    <t>E-505</t>
  </si>
  <si>
    <t>E-506</t>
  </si>
  <si>
    <t>E-507</t>
  </si>
  <si>
    <t>E-508</t>
  </si>
  <si>
    <t>E-509</t>
  </si>
  <si>
    <t>E-51</t>
  </si>
  <si>
    <t>E-510</t>
  </si>
  <si>
    <t>E-511</t>
  </si>
  <si>
    <t>E-512</t>
  </si>
  <si>
    <t>E-513</t>
  </si>
  <si>
    <t>E-514</t>
  </si>
  <si>
    <t>E-515</t>
  </si>
  <si>
    <t>E-516</t>
  </si>
  <si>
    <t>E-517</t>
  </si>
  <si>
    <t>E-518</t>
  </si>
  <si>
    <t>E-519</t>
  </si>
  <si>
    <t>E-52</t>
  </si>
  <si>
    <t>E-520</t>
  </si>
  <si>
    <t>E-521</t>
  </si>
  <si>
    <t>E-522</t>
  </si>
  <si>
    <t>E-523</t>
  </si>
  <si>
    <t>E-524</t>
  </si>
  <si>
    <t>E-525</t>
  </si>
  <si>
    <t>E-526</t>
  </si>
  <si>
    <t>E-527</t>
  </si>
  <si>
    <t>E-528</t>
  </si>
  <si>
    <t>E-529</t>
  </si>
  <si>
    <t>E-53</t>
  </si>
  <si>
    <t>E-530</t>
  </si>
  <si>
    <t>E-531</t>
  </si>
  <si>
    <t>E-532</t>
  </si>
  <si>
    <t>E-533</t>
  </si>
  <si>
    <t>E-534</t>
  </si>
  <si>
    <t>E-535</t>
  </si>
  <si>
    <t>E-536</t>
  </si>
  <si>
    <t>E-537</t>
  </si>
  <si>
    <t>E-538</t>
  </si>
  <si>
    <t>E-539</t>
  </si>
  <si>
    <t>E-54</t>
  </si>
  <si>
    <t>E-540</t>
  </si>
  <si>
    <t>E-541</t>
  </si>
  <si>
    <t>E-542</t>
  </si>
  <si>
    <t>E-543</t>
  </si>
  <si>
    <t>E-544</t>
  </si>
  <si>
    <t>E-545</t>
  </si>
  <si>
    <t>E-546</t>
  </si>
  <si>
    <t>E-547</t>
  </si>
  <si>
    <t>E-548</t>
  </si>
  <si>
    <t>E-549</t>
  </si>
  <si>
    <t>E-55</t>
  </si>
  <si>
    <t>E-550</t>
  </si>
  <si>
    <t>E-551</t>
  </si>
  <si>
    <t>E-552</t>
  </si>
  <si>
    <t>E-553</t>
  </si>
  <si>
    <t>E-554</t>
  </si>
  <si>
    <t>E-555</t>
  </si>
  <si>
    <t>E-556</t>
  </si>
  <si>
    <t>E-557</t>
  </si>
  <si>
    <t>E-558</t>
  </si>
  <si>
    <t>E-559</t>
  </si>
  <si>
    <t>E-56</t>
  </si>
  <si>
    <t>E-560</t>
  </si>
  <si>
    <t>E-561</t>
  </si>
  <si>
    <t>E-562</t>
  </si>
  <si>
    <t>E-563</t>
  </si>
  <si>
    <t>E-564</t>
  </si>
  <si>
    <t>E-565</t>
  </si>
  <si>
    <t>E-566</t>
  </si>
  <si>
    <t>E-567</t>
  </si>
  <si>
    <t>E-568</t>
  </si>
  <si>
    <t>E-569</t>
  </si>
  <si>
    <t>E-57</t>
  </si>
  <si>
    <t>E-570</t>
  </si>
  <si>
    <t>E-571</t>
  </si>
  <si>
    <t>E-572</t>
  </si>
  <si>
    <t>E-573</t>
  </si>
  <si>
    <t>E-574</t>
  </si>
  <si>
    <t>E-575</t>
  </si>
  <si>
    <t>E-576</t>
  </si>
  <si>
    <t>E-577</t>
  </si>
  <si>
    <t>E-578</t>
  </si>
  <si>
    <t>E-579</t>
  </si>
  <si>
    <t>E-58</t>
  </si>
  <si>
    <t>E-580</t>
  </si>
  <si>
    <t>E-581</t>
  </si>
  <si>
    <t>E-582</t>
  </si>
  <si>
    <t>E-583</t>
  </si>
  <si>
    <t>E-584</t>
  </si>
  <si>
    <t>E-585</t>
  </si>
  <si>
    <t>E-586</t>
  </si>
  <si>
    <t>E-587</t>
  </si>
  <si>
    <t>E-588</t>
  </si>
  <si>
    <t>E-589</t>
  </si>
  <si>
    <t>E-59</t>
  </si>
  <si>
    <t>E-590</t>
  </si>
  <si>
    <t>E-591</t>
  </si>
  <si>
    <t>E-592</t>
  </si>
  <si>
    <t>E-593</t>
  </si>
  <si>
    <t>E-594</t>
  </si>
  <si>
    <t>E-595</t>
  </si>
  <si>
    <t>E-596</t>
  </si>
  <si>
    <t>E-597</t>
  </si>
  <si>
    <t>E-598</t>
  </si>
  <si>
    <t>E-599</t>
  </si>
  <si>
    <t>E-6</t>
  </si>
  <si>
    <t>E-60</t>
  </si>
  <si>
    <t>E-600</t>
  </si>
  <si>
    <t>E-601</t>
  </si>
  <si>
    <t>E-602</t>
  </si>
  <si>
    <t>E-603</t>
  </si>
  <si>
    <t>E-604</t>
  </si>
  <si>
    <t>E-605</t>
  </si>
  <si>
    <t>E-606</t>
  </si>
  <si>
    <t>E-607</t>
  </si>
  <si>
    <t>E-608</t>
  </si>
  <si>
    <t>E-609</t>
  </si>
  <si>
    <t>E-61</t>
  </si>
  <si>
    <t>E-610</t>
  </si>
  <si>
    <t>E-611</t>
  </si>
  <si>
    <t>E-612</t>
  </si>
  <si>
    <t>E-613</t>
  </si>
  <si>
    <t>E-614</t>
  </si>
  <si>
    <t>E-615</t>
  </si>
  <si>
    <t>E-616</t>
  </si>
  <si>
    <t>E-617</t>
  </si>
  <si>
    <t>E-618</t>
  </si>
  <si>
    <t>E-619</t>
  </si>
  <si>
    <t>E-62</t>
  </si>
  <si>
    <t>E-620</t>
  </si>
  <si>
    <t>E-621</t>
  </si>
  <si>
    <t>E-622</t>
  </si>
  <si>
    <t>E-623</t>
  </si>
  <si>
    <t>E-624</t>
  </si>
  <si>
    <t>E-625</t>
  </si>
  <si>
    <t>E-626</t>
  </si>
  <si>
    <t>E-627</t>
  </si>
  <si>
    <t>E-628</t>
  </si>
  <si>
    <t>E-629</t>
  </si>
  <si>
    <t>E-63</t>
  </si>
  <si>
    <t>E-630</t>
  </si>
  <si>
    <t>E-631</t>
  </si>
  <si>
    <t>E-632</t>
  </si>
  <si>
    <t>E-633</t>
  </si>
  <si>
    <t>E-634</t>
  </si>
  <si>
    <t>E-635</t>
  </si>
  <si>
    <t>E-636</t>
  </si>
  <si>
    <t>E-637</t>
  </si>
  <si>
    <t>E-638</t>
  </si>
  <si>
    <t>E-639</t>
  </si>
  <si>
    <t>E-64</t>
  </si>
  <si>
    <t>E-640</t>
  </si>
  <si>
    <t>E-641</t>
  </si>
  <si>
    <t>E-642</t>
  </si>
  <si>
    <t>E-643</t>
  </si>
  <si>
    <t>E-644</t>
  </si>
  <si>
    <t>E-645</t>
  </si>
  <si>
    <t>E-646</t>
  </si>
  <si>
    <t>E-647</t>
  </si>
  <si>
    <t>E-648</t>
  </si>
  <si>
    <t>E-649</t>
  </si>
  <si>
    <t>E-65</t>
  </si>
  <si>
    <t>E-650</t>
  </si>
  <si>
    <t>E-651</t>
  </si>
  <si>
    <t>E-652</t>
  </si>
  <si>
    <t>E-653</t>
  </si>
  <si>
    <t>E-654</t>
  </si>
  <si>
    <t>E-655</t>
  </si>
  <si>
    <t>E-656</t>
  </si>
  <si>
    <t>E-657</t>
  </si>
  <si>
    <t>E-658</t>
  </si>
  <si>
    <t>E-659</t>
  </si>
  <si>
    <t>E-66</t>
  </si>
  <si>
    <t>E-660</t>
  </si>
  <si>
    <t>E-661</t>
  </si>
  <si>
    <t>E-662</t>
  </si>
  <si>
    <t>E-663</t>
  </si>
  <si>
    <t>E-664</t>
  </si>
  <si>
    <t>E-665</t>
  </si>
  <si>
    <t>E-666</t>
  </si>
  <si>
    <t>E-667</t>
  </si>
  <si>
    <t>E-668</t>
  </si>
  <si>
    <t>E-669</t>
  </si>
  <si>
    <t>E-67</t>
  </si>
  <si>
    <t>E-670</t>
  </si>
  <si>
    <t>E-671</t>
  </si>
  <si>
    <t>E-672</t>
  </si>
  <si>
    <t>E-673</t>
  </si>
  <si>
    <t>E-674</t>
  </si>
  <si>
    <t>E-675</t>
  </si>
  <si>
    <t>E-676</t>
  </si>
  <si>
    <t>E-677</t>
  </si>
  <si>
    <t>E-678</t>
  </si>
  <si>
    <t>E-679</t>
  </si>
  <si>
    <t>E-68</t>
  </si>
  <si>
    <t>E-680</t>
  </si>
  <si>
    <t>E-681</t>
  </si>
  <si>
    <t>E-682</t>
  </si>
  <si>
    <t>E-683</t>
  </si>
  <si>
    <t>E-684</t>
  </si>
  <si>
    <t>E-685</t>
  </si>
  <si>
    <t>E-686</t>
  </si>
  <si>
    <t>E-687</t>
  </si>
  <si>
    <t>E-688</t>
  </si>
  <si>
    <t>E-689</t>
  </si>
  <si>
    <t>E-69</t>
  </si>
  <si>
    <t>E-690</t>
  </si>
  <si>
    <t>E-691</t>
  </si>
  <si>
    <t>E-692</t>
  </si>
  <si>
    <t>E-693</t>
  </si>
  <si>
    <t>E-694</t>
  </si>
  <si>
    <t>E-695</t>
  </si>
  <si>
    <t>E-696</t>
  </si>
  <si>
    <t>E-697</t>
  </si>
  <si>
    <t>E-698</t>
  </si>
  <si>
    <t>E-699</t>
  </si>
  <si>
    <t>E-7</t>
  </si>
  <si>
    <t>E-70</t>
  </si>
  <si>
    <t>E-700</t>
  </si>
  <si>
    <t>E-701</t>
  </si>
  <si>
    <t>E-702</t>
  </si>
  <si>
    <t>E-703</t>
  </si>
  <si>
    <t>E-704</t>
  </si>
  <si>
    <t>E-705</t>
  </si>
  <si>
    <t>E-706</t>
  </si>
  <si>
    <t>E-707</t>
  </si>
  <si>
    <t>E-708</t>
  </si>
  <si>
    <t>E-709</t>
  </si>
  <si>
    <t>E-71</t>
  </si>
  <si>
    <t>E-710</t>
  </si>
  <si>
    <t>E-711</t>
  </si>
  <si>
    <t>E-712</t>
  </si>
  <si>
    <t>E-713</t>
  </si>
  <si>
    <t>E-714</t>
  </si>
  <si>
    <t>E-715</t>
  </si>
  <si>
    <t>E-716</t>
  </si>
  <si>
    <t>E-717</t>
  </si>
  <si>
    <t>E-718</t>
  </si>
  <si>
    <t>E-719</t>
  </si>
  <si>
    <t>E-72</t>
  </si>
  <si>
    <t>E-720</t>
  </si>
  <si>
    <t>E-721</t>
  </si>
  <si>
    <t>E-722</t>
  </si>
  <si>
    <t>E-723</t>
  </si>
  <si>
    <t>E-724</t>
  </si>
  <si>
    <t>E-725</t>
  </si>
  <si>
    <t>E-726</t>
  </si>
  <si>
    <t>E-727</t>
  </si>
  <si>
    <t>E-728</t>
  </si>
  <si>
    <t>E-729</t>
  </si>
  <si>
    <t>E-73</t>
  </si>
  <si>
    <t>E-730</t>
  </si>
  <si>
    <t>E-731</t>
  </si>
  <si>
    <t>E-732</t>
  </si>
  <si>
    <t>E-733</t>
  </si>
  <si>
    <t>E-734</t>
  </si>
  <si>
    <t>E-735</t>
  </si>
  <si>
    <t>E-736</t>
  </si>
  <si>
    <t>E-737</t>
  </si>
  <si>
    <t>E-738</t>
  </si>
  <si>
    <t>E-739</t>
  </si>
  <si>
    <t>E-74</t>
  </si>
  <si>
    <t>E-740</t>
  </si>
  <si>
    <t>E-741</t>
  </si>
  <si>
    <t>E-742</t>
  </si>
  <si>
    <t>E-743</t>
  </si>
  <si>
    <t>E-744</t>
  </si>
  <si>
    <t>E-745</t>
  </si>
  <si>
    <t>E-746</t>
  </si>
  <si>
    <t>E-747</t>
  </si>
  <si>
    <t>E-748</t>
  </si>
  <si>
    <t>E-749</t>
  </si>
  <si>
    <t>E-75</t>
  </si>
  <si>
    <t>E-750</t>
  </si>
  <si>
    <t>E-751</t>
  </si>
  <si>
    <t>E-752</t>
  </si>
  <si>
    <t>E-753</t>
  </si>
  <si>
    <t>E-754</t>
  </si>
  <si>
    <t>E-755</t>
  </si>
  <si>
    <t>E-756</t>
  </si>
  <si>
    <t>E-757</t>
  </si>
  <si>
    <t>E-758</t>
  </si>
  <si>
    <t>E-759</t>
  </si>
  <si>
    <t>E-76</t>
  </si>
  <si>
    <t>E-760</t>
  </si>
  <si>
    <t>E-761</t>
  </si>
  <si>
    <t>E-77</t>
  </si>
  <si>
    <t>E-78</t>
  </si>
  <si>
    <t>E-79</t>
  </si>
  <si>
    <t>E-8</t>
  </si>
  <si>
    <t>E-80</t>
  </si>
  <si>
    <t>E-81</t>
  </si>
  <si>
    <t>E-82</t>
  </si>
  <si>
    <t>E-83</t>
  </si>
  <si>
    <t>E-84</t>
  </si>
  <si>
    <t>E-85</t>
  </si>
  <si>
    <t>E-86</t>
  </si>
  <si>
    <t>E-87</t>
  </si>
  <si>
    <t>E-88</t>
  </si>
  <si>
    <t>E-89</t>
  </si>
  <si>
    <t>E-9</t>
  </si>
  <si>
    <t>E-90</t>
  </si>
  <si>
    <t>E-91</t>
  </si>
  <si>
    <t>E-92</t>
  </si>
  <si>
    <t>E-93</t>
  </si>
  <si>
    <t>E-94</t>
  </si>
  <si>
    <t>E-95</t>
  </si>
  <si>
    <t>E-96</t>
  </si>
  <si>
    <t>E-97</t>
  </si>
  <si>
    <t>E-98</t>
  </si>
  <si>
    <t>E-99</t>
  </si>
  <si>
    <t>(693)DESIDERIO ZOQUIAPA</t>
  </si>
  <si>
    <t>(592)RENE</t>
  </si>
  <si>
    <t>(346)EL GRAN TACO</t>
  </si>
  <si>
    <t>(641)JAIME TLACOMULCO</t>
  </si>
  <si>
    <t>(276)LEONARDO LINARES</t>
  </si>
  <si>
    <t>(187)CIC-11 SUR</t>
  </si>
  <si>
    <t>(660)JOSE JUQUILA</t>
  </si>
  <si>
    <t>(520)SERGIO JUQUILITA</t>
  </si>
  <si>
    <t>(633)DOÑA LETY</t>
  </si>
  <si>
    <t>(472)GUILLERMINA ZOQUIAPAN</t>
  </si>
  <si>
    <t>(540)RODRIGO SILVA</t>
  </si>
  <si>
    <t>(600)MIGUEL RAMIREZ</t>
  </si>
  <si>
    <t>(138)FERNANDO DEL 5 DE MAYO</t>
  </si>
  <si>
    <t>(662)ROJO CENTENO</t>
  </si>
  <si>
    <t>(522)SR CORONA</t>
  </si>
  <si>
    <t>(297)ZAPATA  JUQUILA</t>
  </si>
  <si>
    <t>(182)JAVIER 24</t>
  </si>
  <si>
    <t>(110)SAGRADO CORAZON CENTRO</t>
  </si>
  <si>
    <t>(691)ISMAEL MARTINEZ HERNANDEZ</t>
  </si>
  <si>
    <t>(122)PATY FLORES</t>
  </si>
  <si>
    <t>(47)NOE COYOTL</t>
  </si>
  <si>
    <t>(124)MIGUEL XOCHIHUATL</t>
  </si>
  <si>
    <t>(673)ADRIANA JUAREZ NERY</t>
  </si>
  <si>
    <t>(268)BURRO NORTEÑO</t>
  </si>
  <si>
    <t>(643)LA PRINCESA</t>
  </si>
  <si>
    <t>(229)JOSE LUIS CANTERO</t>
  </si>
  <si>
    <t>(136)RICARDO DELEITA</t>
  </si>
  <si>
    <t>(94)CIC-LA CENTRAL</t>
  </si>
  <si>
    <t>(626)CARNES ALI</t>
  </si>
  <si>
    <t>(186)SR MARIO</t>
  </si>
  <si>
    <t>(141)RODOLFO ZOQUIAPA</t>
  </si>
  <si>
    <t>(144)SAGRADO 14 SUR</t>
  </si>
  <si>
    <t>(86)FLORES</t>
  </si>
  <si>
    <t>(118)LUIS GUILLERMO ZALASAR ANDRADE</t>
  </si>
  <si>
    <t>(91)ARTURO BERNAL</t>
  </si>
  <si>
    <t>(130)JUAN DE LA ROSA</t>
  </si>
  <si>
    <t>(681)PEDRO JIMENEZ</t>
  </si>
  <si>
    <t>(292)NERY</t>
  </si>
  <si>
    <t>(250)CORTES FINOS LA MORENA</t>
  </si>
  <si>
    <t>(687)OMAR HERNANDEZ</t>
  </si>
  <si>
    <t>(125)ISRAEL LEDO</t>
  </si>
  <si>
    <t>(137)HARBANO</t>
  </si>
  <si>
    <t>(225)CIC-HERRADURA</t>
  </si>
  <si>
    <t>(247)SALOME</t>
  </si>
  <si>
    <t>(9)EL PASTORCITO I</t>
  </si>
  <si>
    <t>(10)EL PASTORCITO II</t>
  </si>
  <si>
    <t>(620)TIO LUPE</t>
  </si>
  <si>
    <t>(120)MIGUEL ANGEL MORENO</t>
  </si>
  <si>
    <t>(412)LUIS LUNA</t>
  </si>
  <si>
    <t>(549)JAIME</t>
  </si>
  <si>
    <t>(519)FELIX SANCHEZ</t>
  </si>
  <si>
    <t>(478)CARNICERIA BARBIE</t>
  </si>
  <si>
    <t>(591)JULIO</t>
  </si>
  <si>
    <t>(465)CARNICERIA SANTA ANA</t>
  </si>
  <si>
    <t>(590)CARNICERIA HUGO´S</t>
  </si>
  <si>
    <t>(533)VENTA DE MOSTRADOR</t>
  </si>
  <si>
    <t>(44)JAVIER ROCHA</t>
  </si>
  <si>
    <t>(678)MAURO LOPEZ XIMELLO</t>
  </si>
  <si>
    <t>(293)JUDITH URBY</t>
  </si>
  <si>
    <t>(415)VIKI</t>
  </si>
  <si>
    <t>(64)CARBONCITO</t>
  </si>
  <si>
    <t>(421)MARCO SANCHEZ</t>
  </si>
  <si>
    <t>(153)JUAN APANGO</t>
  </si>
  <si>
    <t>(115)LUIS HERRERA</t>
  </si>
  <si>
    <t>(365)K'BRIONES</t>
  </si>
  <si>
    <t>(449)MOISES ARCE</t>
  </si>
  <si>
    <t>(215)PABLO BAUTISTA</t>
  </si>
  <si>
    <t>(650)DULCE MARIA TORRES</t>
  </si>
  <si>
    <t>(583)JAVIER  LOS PERICOS</t>
  </si>
  <si>
    <t>(180)FELIX CEREZO</t>
  </si>
  <si>
    <t>(618)CORAZON DE BRASIL SANTA ANA</t>
  </si>
  <si>
    <t>(384)MARIO MASTRANZO</t>
  </si>
  <si>
    <t>(221)JUANA PORTILLO</t>
  </si>
  <si>
    <t>(668)TAQUERIA SANTA CLARA</t>
  </si>
  <si>
    <t>(455)SAGRADO SAN MANUEL</t>
  </si>
  <si>
    <t>(190)JAIME GASPARIANO</t>
  </si>
  <si>
    <t>(515)RAUL LEDO RAMIREZ</t>
  </si>
  <si>
    <t>(572)MORALES DIAZ</t>
  </si>
  <si>
    <t>(113)SAGRADO CORAZON HEROES</t>
  </si>
  <si>
    <t>(176)CERRITOS</t>
  </si>
  <si>
    <t>(694)SONATA</t>
  </si>
  <si>
    <t>(512)MARCO ANTONIO GONZALEZ</t>
  </si>
  <si>
    <t>(79)GUSTAVO JIMENEZ</t>
  </si>
  <si>
    <t>(95)PROLEDO</t>
  </si>
  <si>
    <t>(646)SANTIAGO HERRADURA</t>
  </si>
  <si>
    <t>(128)HUGO LOPEZ</t>
  </si>
  <si>
    <t>(569)LEONARDO SAUZA CORONA</t>
  </si>
  <si>
    <t>(534)VISCERAS MIKE</t>
  </si>
  <si>
    <t>(194)FABIAN MACHORRO</t>
  </si>
  <si>
    <t>(466)GERMAN CEBADA SALAMANCA</t>
  </si>
  <si>
    <t>(458)SAGRADO 3 CRUCES</t>
  </si>
  <si>
    <t>(129)FOGONCITO</t>
  </si>
  <si>
    <t>(271)SANTOS</t>
  </si>
  <si>
    <t>(494)OMAR REYES</t>
  </si>
  <si>
    <t>(360)MANUEL REYES</t>
  </si>
  <si>
    <t>(174)RAMON RUIZ</t>
  </si>
  <si>
    <t>(277)RUBEN GALICIA</t>
  </si>
  <si>
    <t>(31)JAVIER LUNA</t>
  </si>
  <si>
    <t>(37)JUAN ARRIAGA</t>
  </si>
  <si>
    <t>(657)CORAZON DE BRASIL CENTRO</t>
  </si>
  <si>
    <t>(88)CENTRO COMERCIAL ALATRISTE</t>
  </si>
  <si>
    <t>(87)EMMANUEL ALFONSO SALAZAR</t>
  </si>
  <si>
    <t>(683)KARINA MARTINEZ</t>
  </si>
  <si>
    <t>(111)SAGRADO CORAZON MORILLOTLA</t>
  </si>
  <si>
    <t>(114)SAGRADO CORAZON ZAVALETA</t>
  </si>
  <si>
    <t>(206)SAN BARTOLO</t>
  </si>
  <si>
    <t>(38)SUPER SERVICIO</t>
  </si>
  <si>
    <t>(470)PACO TREVIÑO</t>
  </si>
  <si>
    <t>(623)COMPAITO</t>
  </si>
  <si>
    <t>(208)SUPER DE LAS LOMAS VITORINO</t>
  </si>
  <si>
    <t>(423)SUPER DESCUENTO VICTORINO</t>
  </si>
  <si>
    <t>(625)TAQUITOS LA PAZ</t>
  </si>
  <si>
    <t>(551)MARIO VILLA POSADAS</t>
  </si>
  <si>
    <t>(117)NARCISO ROMERO CAMALEON</t>
  </si>
  <si>
    <t>(541)EDUARDO PICHARDO</t>
  </si>
  <si>
    <t>(218)PROSUBCA S.A DE C.V</t>
  </si>
  <si>
    <t>(261)PIZZAS LALO</t>
  </si>
  <si>
    <t>(285)ERASMO</t>
  </si>
  <si>
    <t>(488)TONANZINTLA</t>
  </si>
  <si>
    <t>(575)CHEMA</t>
  </si>
  <si>
    <t>(594)JAVIER</t>
  </si>
  <si>
    <t>(98)FERNANDO GALICIA</t>
  </si>
  <si>
    <t>(595)LOMA VERDE</t>
  </si>
  <si>
    <t>(290)GABRIEL TUXPAN</t>
  </si>
  <si>
    <t>(199)ANGEL CRUZ</t>
  </si>
  <si>
    <t>(83)LOS PRIMOS</t>
  </si>
  <si>
    <t>(409)JOVANY CUATEPOTZO</t>
  </si>
  <si>
    <t>(266)CRISTIAN-GRACIELA</t>
  </si>
  <si>
    <t>(542)HUGO HERNANDEZ</t>
  </si>
  <si>
    <t>(305)CORAZON DE BRASIL ATLIXCO</t>
  </si>
  <si>
    <t>(263)LEONARDO SANCHEZ</t>
  </si>
  <si>
    <t>(311)ALEJANDRO RAMIREZ</t>
  </si>
  <si>
    <t>(433)FERNANDO ROMERO</t>
  </si>
  <si>
    <t>(688)FINCA  REAL</t>
  </si>
  <si>
    <t>(545)GINA</t>
  </si>
  <si>
    <t>(85)JOSE LUIS JUAREZ</t>
  </si>
  <si>
    <t>(509)RUBEN CHISING</t>
  </si>
  <si>
    <t>(474)SERGIO</t>
  </si>
  <si>
    <t>(123)BUHO</t>
  </si>
  <si>
    <t>(92)BEATRIZ LUNA</t>
  </si>
  <si>
    <t>(139)ISIDORO  COYOLT</t>
  </si>
  <si>
    <t>(269)CAMACHO</t>
  </si>
  <si>
    <t>(586)FERNANDO 14 SUR</t>
  </si>
  <si>
    <t>(82)JULIO MC</t>
  </si>
  <si>
    <t>(639)LUIS PEREZ LEDO</t>
  </si>
  <si>
    <t>(570)RAUL LEDO</t>
  </si>
  <si>
    <t>(527)EDGAR ZOQUIAPA</t>
  </si>
  <si>
    <t>(495)RODOLFO LINARES JR</t>
  </si>
  <si>
    <t>(226)RODOLFO LINARES</t>
  </si>
  <si>
    <t>(228)OCTAVIO LINARES</t>
  </si>
  <si>
    <t>(363)ADRIAN JUAREZ</t>
  </si>
  <si>
    <t>(556)BRAZILIAN BUFFET</t>
  </si>
  <si>
    <t>(40)LA SORPRESA</t>
  </si>
  <si>
    <t>(89)MAQUILA</t>
  </si>
  <si>
    <t>(252)ROBERTO FLORES</t>
  </si>
  <si>
    <t>(411)GABRIEL DOROTEO</t>
  </si>
  <si>
    <t>(158)MINERVA  PEREZ HERNANDEZ</t>
  </si>
  <si>
    <t>(179)SERRANO</t>
  </si>
  <si>
    <t>(196)OMAR  ATLIXCO</t>
  </si>
  <si>
    <t>(220)ANGEL RIOS</t>
  </si>
  <si>
    <t>(684)TLAXLANCINGO</t>
  </si>
  <si>
    <t>(233)DON ERNESTO</t>
  </si>
  <si>
    <t>(181)DARIO TIRO</t>
  </si>
  <si>
    <t>(443)PERLA RIOS</t>
  </si>
  <si>
    <t>(359)JAIME MASTRANZO</t>
  </si>
  <si>
    <t>(505)ALAN</t>
  </si>
  <si>
    <t>(244)MARIA LUISA</t>
  </si>
  <si>
    <t>(299)CHARLY</t>
  </si>
  <si>
    <t>(185)MIRIAM</t>
  </si>
  <si>
    <t>(325)CARLOS TEHUACAN</t>
  </si>
  <si>
    <t>(375)JAIME HERNANDEZ</t>
  </si>
  <si>
    <t>(303)SRA CORONA</t>
  </si>
  <si>
    <t>(612)CANDIDO PEREZ</t>
  </si>
  <si>
    <t>(599)LA  UNION</t>
  </si>
  <si>
    <t>(427)ROGELIO ESCOBAR TLAXCO</t>
  </si>
  <si>
    <t>(219)GIOVANNI RIOS</t>
  </si>
  <si>
    <t>(203)ALIMENTOS SUPREMOS DE ORIENTE SA DE CV</t>
  </si>
  <si>
    <t>(473)OMAR CONTRERAS</t>
  </si>
  <si>
    <t>(528)EMILIO LOPEZ</t>
  </si>
  <si>
    <t>(560)JOSE REFUGIO</t>
  </si>
  <si>
    <t>(610)BRAULIO APANGO</t>
  </si>
  <si>
    <t>(23)ALVARO MEZA</t>
  </si>
  <si>
    <t>(613)BASILIO BAEZ</t>
  </si>
  <si>
    <t>(629)IVONNE CASTILLO CORTES</t>
  </si>
  <si>
    <t>(254)IRENE CASTILLO</t>
  </si>
  <si>
    <t>(119)JUAN MORALES</t>
  </si>
  <si>
    <t>(554)HIGINIO MORALES</t>
  </si>
  <si>
    <t>(388)CHALCO</t>
  </si>
  <si>
    <t>(234)ANTONIO JUAREZ</t>
  </si>
  <si>
    <t>(638)EDGAR JIMENEZ</t>
  </si>
  <si>
    <t>(255)VALENTIN ARCE</t>
  </si>
  <si>
    <t>(593)CARNES SELECTAS</t>
  </si>
  <si>
    <t>(99)JAVIER ( LA FORTUNA)</t>
  </si>
  <si>
    <t>(142)ARMANDO UROZA</t>
  </si>
  <si>
    <t>(391)CARNICERIA RENDON</t>
  </si>
  <si>
    <t>(525)FERNANDO CRUZ</t>
  </si>
  <si>
    <t>(198)PEDRO TIRO</t>
  </si>
  <si>
    <t>(28)CARTON</t>
  </si>
  <si>
    <t>(685)VERONICA</t>
  </si>
  <si>
    <t>(116)GERARDO FRAGOSO</t>
  </si>
  <si>
    <t>(521)JOSE HERNANDEZ</t>
  </si>
  <si>
    <t>(630)GUILLERMO FLORES</t>
  </si>
  <si>
    <t>(614)MARTIN BAEZ</t>
  </si>
  <si>
    <t>(597)FRANCO MORALES PEREZ</t>
  </si>
  <si>
    <t>(152)PEDRO RAMIRO</t>
  </si>
  <si>
    <t>(2)LUIS LOPEZ</t>
  </si>
  <si>
    <t>(562)SAGRADO CORAZON ZAPATA</t>
  </si>
  <si>
    <t>(177)PRODUCTO PARA AVES Y ANIMALES SA DE CV</t>
  </si>
  <si>
    <t>(71)ARCADIO LEDO RAMOS</t>
  </si>
  <si>
    <t>(544)ANTONIO ROLDAN</t>
  </si>
  <si>
    <t>(30)FERNANDO  TENORIO</t>
  </si>
  <si>
    <t>(331)ROBERTO ALONSO</t>
  </si>
  <si>
    <t>(77)GERARDO PULIDO</t>
  </si>
  <si>
    <t>(104)ROGELIO  HERRERIAS</t>
  </si>
  <si>
    <t>(80)CAMPRA</t>
  </si>
  <si>
    <t>(32)ANGEL ALFONSO</t>
  </si>
  <si>
    <t>(20)CARNICERIA CANO</t>
  </si>
  <si>
    <t>(608)JOAQUIN ARISTA</t>
  </si>
  <si>
    <t>(3)ECONOMICA</t>
  </si>
  <si>
    <t>(680)TARIMAS</t>
  </si>
  <si>
    <t>(74)TACOS JIRETH</t>
  </si>
  <si>
    <t>(150)CELEDONIO</t>
  </si>
  <si>
    <t>(383)DORMIDO</t>
  </si>
  <si>
    <t>(622)TOÑO CHOLULA</t>
  </si>
  <si>
    <t>(12)VICENTE ZAMBRANO</t>
  </si>
  <si>
    <t>(93)ALB&amp;CIA</t>
  </si>
  <si>
    <t>(376)LA SORPRESA CHOLULA</t>
  </si>
  <si>
    <t>(60)SEBASTIAN NEATITLAN</t>
  </si>
  <si>
    <t>(259)SALVADOR VALVERDE</t>
  </si>
  <si>
    <t>(306)JAVIER HERRERA</t>
  </si>
  <si>
    <t>(26)EL RINCON DE LOS ANGELES</t>
  </si>
  <si>
    <t>(146)COCHINITO</t>
  </si>
  <si>
    <t>(431)ADRIAN</t>
  </si>
  <si>
    <t>(451)SERGIO LEDO</t>
  </si>
  <si>
    <t>(438)ROBERTO MDO ZARAGOZA</t>
  </si>
  <si>
    <t>(344)ALEJANDRO HERNANDEZ PEREZ</t>
  </si>
  <si>
    <t>(245)GABRIEL CLEMENTE</t>
  </si>
  <si>
    <t>(493)GIL 5 MAYO</t>
  </si>
  <si>
    <t>(601)RAUL ROCHA</t>
  </si>
  <si>
    <t>(147)VALERIO FIGUEROA</t>
  </si>
  <si>
    <t>(108)ARTURO COYOTL</t>
  </si>
  <si>
    <t>(135)LUIS MANUEL GOMEZ</t>
  </si>
  <si>
    <t>(200)JESUS TUXPAN</t>
  </si>
  <si>
    <t>(264)FRANCISCO  SANCHEZ</t>
  </si>
  <si>
    <t>(160)COSTA  DE ORO</t>
  </si>
  <si>
    <t>(96)ALMA</t>
  </si>
  <si>
    <t>(42)JESUS RUIZ</t>
  </si>
  <si>
    <t>(192)ELEAN</t>
  </si>
  <si>
    <t>(195)WELMER</t>
  </si>
  <si>
    <t>(50)FRANCO MORALES</t>
  </si>
  <si>
    <t>(663)AMADO DIAZ</t>
  </si>
  <si>
    <t>(647)ANGEL LEDO</t>
  </si>
  <si>
    <t>(578)SEBASTIAN PEREZ VALDEZ</t>
  </si>
  <si>
    <t>(589)PACO DIAZ</t>
  </si>
  <si>
    <t>(329)NERY RUEDA</t>
  </si>
  <si>
    <t>(148)ANTONIO HERNANDEZ</t>
  </si>
  <si>
    <t>(536)SALON SOLEI</t>
  </si>
  <si>
    <t>(571)MARYCRUZ</t>
  </si>
  <si>
    <t>(513)ARMANDO ESCUDERO</t>
  </si>
  <si>
    <t>(156)JOSE LUIS LUCERO</t>
  </si>
  <si>
    <t>(695)GUSTAVO COYOTL</t>
  </si>
  <si>
    <t>(484)EMPACADORA DE CARNES FINAS LA ROTONDA SA DE CV</t>
  </si>
  <si>
    <t>/  /</t>
  </si>
  <si>
    <t>02/09/2017</t>
  </si>
  <si>
    <t>01/09/2017</t>
  </si>
  <si>
    <t>03/11/2017</t>
  </si>
  <si>
    <t>22/08/2018</t>
  </si>
  <si>
    <t>15/09/2017</t>
  </si>
  <si>
    <t>05/09/2017</t>
  </si>
  <si>
    <t>13/12/2017</t>
  </si>
  <si>
    <t>06/09/2017</t>
  </si>
  <si>
    <t>07/10/2017</t>
  </si>
  <si>
    <t>19/09/2017</t>
  </si>
  <si>
    <t>13/09/2017</t>
  </si>
  <si>
    <t>12/09/2017</t>
  </si>
  <si>
    <t>08/09/2017</t>
  </si>
  <si>
    <t>16/09/2017</t>
  </si>
  <si>
    <t>07/09/2017</t>
  </si>
  <si>
    <t>09/09/2017</t>
  </si>
  <si>
    <t>15/12/2017</t>
  </si>
  <si>
    <t>04/09/2017</t>
  </si>
  <si>
    <t>22/09/2017</t>
  </si>
  <si>
    <t>03/09/2017</t>
  </si>
  <si>
    <t>11/09/2017</t>
  </si>
  <si>
    <t>14/09/2017</t>
  </si>
  <si>
    <t>PAGADA</t>
  </si>
  <si>
    <t>CANCELADA</t>
  </si>
  <si>
    <t>SIN ORIGINAL NI COPIA AZUL</t>
  </si>
  <si>
    <t>FISICAMENTE ESTA CANCELADA JUEGO COMPLETO</t>
  </si>
  <si>
    <t>2-Ago-17---03-Ago-17</t>
  </si>
  <si>
    <t>3-Ago-17---04-Ago-17</t>
  </si>
  <si>
    <t>4-Ago-17---5-Ago-17-----06/08/2017</t>
  </si>
  <si>
    <t>5-Ago-17---06/08/2017</t>
  </si>
  <si>
    <t>5-Ago-17----06/08/2017</t>
  </si>
  <si>
    <t>5-Ago-17-----06/08/2017</t>
  </si>
  <si>
    <t>3-Ago-17---05-Ago-17</t>
  </si>
  <si>
    <t>4-Ago-17--5-Ago-17-----06/08/2017</t>
  </si>
  <si>
    <t>5-Ago-17----06-Ago-17</t>
  </si>
  <si>
    <t>2-Ago-17--3-Ago-17--4-Ago-17--5-Ago-17--7-Ago-17</t>
  </si>
  <si>
    <t>5-Ago-17--07-Ago-17</t>
  </si>
  <si>
    <t>5-Ago-17-----07-Ago-17</t>
  </si>
  <si>
    <t>5-Ago-17---08-Ago-17</t>
  </si>
  <si>
    <t>7-Ago-17----08-Ago-17</t>
  </si>
  <si>
    <t>5-Ago-17----08-Ago-17</t>
  </si>
  <si>
    <t>4-Ago-17---08-Ago-17</t>
  </si>
  <si>
    <t>8-Ago-17----09-Ago-17</t>
  </si>
  <si>
    <t>8-Ago-17-----09-Ago-17</t>
  </si>
  <si>
    <t>3-Ago-17---10-Ago-17</t>
  </si>
  <si>
    <t>7-Ago-17----10-Ago-17</t>
  </si>
  <si>
    <t>9-Ago-17---10-Ago-17------10/08/2017</t>
  </si>
  <si>
    <t>9-Ago-17-----10-Ago-17</t>
  </si>
  <si>
    <t>9-Ago-17------10-Ago-17</t>
  </si>
  <si>
    <t>3-Ago-17--4-Ago-17---5-Ago-17--11-Ago-17</t>
  </si>
  <si>
    <t>9-Ago-17---11-Ago-17</t>
  </si>
  <si>
    <t>7-Ago-17---10-Ago-17--11-Ago-17</t>
  </si>
  <si>
    <t>10-Ago-17-----11-Ago-17</t>
  </si>
  <si>
    <t>8-Ago-17---10-Ago-17--12-Ago-17</t>
  </si>
  <si>
    <t>8-Ago-17--9-Ago-17--10-Ago-17---11-Ago-17---12-Ago-17</t>
  </si>
  <si>
    <t>12-Ago-17----13-Ago-17</t>
  </si>
  <si>
    <t>12-Ago-17--14-Ago-17</t>
  </si>
  <si>
    <t>12-Ago-17----14-Ago-17</t>
  </si>
  <si>
    <t>10-Ago-17----14-Ago-17</t>
  </si>
  <si>
    <t>12-Ago-17-------14-Ago-17</t>
  </si>
  <si>
    <t>12-Ago-17----15-Ago-17-</t>
  </si>
  <si>
    <t>14-Ago-17-----15-Ago-17</t>
  </si>
  <si>
    <t>12-Ago-17-----15-Ago-17</t>
  </si>
  <si>
    <t>12-Ago-17--13-Ago-17--14-Ago-17--15-Ago-17--16-Ago-17</t>
  </si>
  <si>
    <t>15-Ago-17--16-Ago-17</t>
  </si>
  <si>
    <t xml:space="preserve">14-Ago-17--16-Ago-17 </t>
  </si>
  <si>
    <t>15-Ago-17-----16-Ago-17</t>
  </si>
  <si>
    <t>11-Ago-17----17-Ago-17</t>
  </si>
  <si>
    <t>15-Ago-17---16-Ago-17----17-Ago-17</t>
  </si>
  <si>
    <t>15-Ago-17-----17-Ago-17</t>
  </si>
  <si>
    <t>14-Ago------17-Ago-17</t>
  </si>
  <si>
    <t>16-Ago-17----17-Ago-17</t>
  </si>
  <si>
    <t>Sin copia azul</t>
  </si>
  <si>
    <t>8-Ago-17----18-Ago-17</t>
  </si>
  <si>
    <t>15-Ago-17---16-Ago-17---17-Ago-17---18-Ago-17</t>
  </si>
  <si>
    <t>16-Ago-17----18-Ago-17</t>
  </si>
  <si>
    <t>17-Ago-17-----18-Ago-17</t>
  </si>
  <si>
    <t>16-Ago-17---18-Ago-17</t>
  </si>
  <si>
    <t>17-Ago-17----18-Ago-17</t>
  </si>
  <si>
    <t>17-Ago-17------18-Ago-17</t>
  </si>
  <si>
    <t>17-Ago-17----19-Ago-17</t>
  </si>
  <si>
    <t>18-Ago-17-------19-Ago-17</t>
  </si>
  <si>
    <t>18-Ago-17------19-Ago-17</t>
  </si>
  <si>
    <t>16-Ago-17---17-Ago-17--18-Ago-17---19-Ago-17</t>
  </si>
  <si>
    <t>19-Ago-17-----06/09/2017</t>
  </si>
  <si>
    <t>19-Ago-17----21-Ago-17</t>
  </si>
  <si>
    <t>19-Ago-17----.21-Ago-17</t>
  </si>
  <si>
    <t>19-Ago-17-----21-Ago-17</t>
  </si>
  <si>
    <t>218-17</t>
  </si>
  <si>
    <t>12-Ago-17-----22-Ago-17</t>
  </si>
  <si>
    <t>19-Ago-17----22-Ago-17</t>
  </si>
  <si>
    <t>21-Ago-17-----22-Ago-17</t>
  </si>
  <si>
    <t>21-Ago-17------22-Ago-17</t>
  </si>
  <si>
    <t>14-Ago-17----23-Ago-17</t>
  </si>
  <si>
    <t>238-17</t>
  </si>
  <si>
    <t>19-Ago-17---23-Ago-17</t>
  </si>
  <si>
    <t>22-Ago-17----23-Ago-17</t>
  </si>
  <si>
    <t>18-Ago-17-----24-Ago-17</t>
  </si>
  <si>
    <t xml:space="preserve">22-Ago-17---24-Ago-17  </t>
  </si>
  <si>
    <t>21-Ago-17-----24-Ago-17</t>
  </si>
  <si>
    <t>23-Ago-17-----24-Ago-17</t>
  </si>
  <si>
    <t>22-Ago-17---24-Ago-17---25-Ago-17</t>
  </si>
  <si>
    <t>22-Ago-17---25-Ago-17</t>
  </si>
  <si>
    <t>20-Ago-17---21-Ago-17---22-Ago-17--23-Ago-17--24-Ago-17---25-Ago-17</t>
  </si>
  <si>
    <t>23-Ago-17--25-Ago-17</t>
  </si>
  <si>
    <t>24-Ago-17---25-Ago-17</t>
  </si>
  <si>
    <t>19-Ago-17---26-Ago-17---01/09/2017</t>
  </si>
  <si>
    <t>14-Ago-17--16-Ago-17---23-Ago-17---26-Ago-17</t>
  </si>
  <si>
    <t>23-Ago-17-----26-Ago-17</t>
  </si>
  <si>
    <t>19-Ago-17-----26-Ago-17</t>
  </si>
  <si>
    <t>25-Ago-17---26-Ago-17</t>
  </si>
  <si>
    <t>25-Ago-17--27-Ago-17</t>
  </si>
  <si>
    <t>24-Ago-17----27-Ago-17</t>
  </si>
  <si>
    <t>28-Ago-17------07/09/2017</t>
  </si>
  <si>
    <t>26-Ago-17--28-Ago-17</t>
  </si>
  <si>
    <t>28-Ago-17-----12/09/2017</t>
  </si>
  <si>
    <t>27-Ago-17--28-Ago-17</t>
  </si>
  <si>
    <t>20-Ago-17-----29-Ago-17</t>
  </si>
  <si>
    <t>29-Ago-17-----01/09/2017</t>
  </si>
  <si>
    <t>22-Ago-17--29-Ago-17</t>
  </si>
  <si>
    <t>25-Ago-17----29-Ago-17</t>
  </si>
  <si>
    <t>27-Ago-17--29-Ago-17</t>
  </si>
  <si>
    <t>29-Ago-17----09/09/2017</t>
  </si>
  <si>
    <t>21-Ago-17----30-Ago-17</t>
  </si>
  <si>
    <t>30-Ago-17-----06/09/2017</t>
  </si>
  <si>
    <t>29-Ago-17---30-Ago-17</t>
  </si>
  <si>
    <t>28-Ago-17-----30-Ago-17</t>
  </si>
  <si>
    <t>27-Ago-17--30-Ago-17</t>
  </si>
  <si>
    <t>26-Ago-17--30-Ago-17------07/10/2017</t>
  </si>
  <si>
    <t>30-Ago-17----02/09/2017</t>
  </si>
  <si>
    <t>30-Ago-17----01/09/2017</t>
  </si>
  <si>
    <t>23-Ago-17--31-Ago-17</t>
  </si>
  <si>
    <t>29-Ago-17----31-Ago-17</t>
  </si>
  <si>
    <t>31-Ago-17-----09/09/2017</t>
  </si>
  <si>
    <t>25-Ago-17---29-Ago-17--30-Ago-17---31-Ago-17</t>
  </si>
  <si>
    <t>26-Ago-17---29-Ago-17--31-Ago-17</t>
  </si>
  <si>
    <t>31-Ago-17-----06/09/2017</t>
  </si>
  <si>
    <t>29-Ago-17--30-Ago-17--31-Ago-17</t>
  </si>
  <si>
    <t>31-Ago-17----01/09/2017</t>
  </si>
  <si>
    <t>30-Ago-17--31-Ago-17</t>
  </si>
  <si>
    <t>31-Ago-17-----01/09/2017</t>
  </si>
  <si>
    <t>31-Ago-17-----02/09/2017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</si>
</sst>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49" fontId="0" fillId="0" borderId="0" xfId="0" applyNumberFormat="1"/>
    <xf numFmtId="44" fontId="0" fillId="0" borderId="0" xfId="1" applyFont="1"/>
    <xf numFmtId="15" fontId="0" fillId="0" borderId="0" xfId="0" applyNumberFormat="1"/>
    <xf numFmtId="44" fontId="0" fillId="2" borderId="0" xfId="1" applyFon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4" fillId="0" borderId="0" xfId="0" applyNumberFormat="1" applyFont="1"/>
    <xf numFmtId="15" fontId="0" fillId="0" borderId="0" xfId="0" applyNumberFormat="1" applyAlignment="1">
      <alignment wrapText="1"/>
    </xf>
    <xf numFmtId="15" fontId="0" fillId="2" borderId="0" xfId="0" applyNumberFormat="1" applyFill="1" applyAlignment="1">
      <alignment wrapText="1"/>
    </xf>
    <xf numFmtId="44" fontId="0" fillId="0" borderId="0" xfId="0" applyNumberFormat="1"/>
    <xf numFmtId="44" fontId="0" fillId="2" borderId="0" xfId="0" applyNumberFormat="1" applyFill="1"/>
    <xf numFmtId="49" fontId="5" fillId="0" borderId="0" xfId="0" applyNumberFormat="1" applyFont="1"/>
    <xf numFmtId="0" fontId="0" fillId="0" borderId="0" xfId="0" applyAlignment="1">
      <alignment wrapText="1"/>
    </xf>
    <xf numFmtId="15" fontId="3" fillId="0" borderId="0" xfId="0" applyNumberFormat="1" applyFont="1" applyAlignment="1">
      <alignment wrapText="1"/>
    </xf>
    <xf numFmtId="15" fontId="0" fillId="0" borderId="0" xfId="0" applyNumberFormat="1" applyFont="1" applyFill="1" applyAlignment="1">
      <alignment wrapText="1"/>
    </xf>
    <xf numFmtId="44" fontId="0" fillId="0" borderId="0" xfId="1" applyFont="1" applyFill="1"/>
    <xf numFmtId="44" fontId="0" fillId="0" borderId="0" xfId="0" applyNumberFormat="1" applyFill="1"/>
    <xf numFmtId="15" fontId="0" fillId="0" borderId="0" xfId="0" applyNumberFormat="1" applyAlignment="1">
      <alignment horizontal="center" wrapText="1"/>
    </xf>
    <xf numFmtId="15" fontId="0" fillId="0" borderId="0" xfId="0" applyNumberFormat="1" applyFill="1" applyAlignment="1">
      <alignment wrapText="1"/>
    </xf>
    <xf numFmtId="15" fontId="0" fillId="3" borderId="0" xfId="0" applyNumberFormat="1" applyFill="1" applyAlignment="1">
      <alignment wrapText="1"/>
    </xf>
    <xf numFmtId="15" fontId="6" fillId="0" borderId="0" xfId="0" applyNumberFormat="1" applyFont="1" applyFill="1" applyAlignment="1">
      <alignment wrapText="1"/>
    </xf>
    <xf numFmtId="15" fontId="7" fillId="0" borderId="0" xfId="0" applyNumberFormat="1" applyFont="1" applyAlignment="1">
      <alignment wrapText="1"/>
    </xf>
    <xf numFmtId="49" fontId="8" fillId="0" borderId="0" xfId="0" applyNumberFormat="1" applyFont="1"/>
    <xf numFmtId="15" fontId="5" fillId="0" borderId="0" xfId="0" applyNumberFormat="1" applyFont="1" applyAlignment="1">
      <alignment wrapText="1"/>
    </xf>
    <xf numFmtId="44" fontId="1" fillId="0" borderId="0" xfId="1" applyFont="1" applyFill="1"/>
    <xf numFmtId="44" fontId="1" fillId="0" borderId="0" xfId="0" applyNumberFormat="1" applyFont="1" applyFill="1"/>
    <xf numFmtId="15" fontId="9" fillId="0" borderId="0" xfId="0" applyNumberFormat="1" applyFont="1" applyAlignment="1">
      <alignment wrapText="1"/>
    </xf>
    <xf numFmtId="15" fontId="9" fillId="2" borderId="0" xfId="0" applyNumberFormat="1" applyFont="1" applyFill="1" applyAlignment="1">
      <alignment wrapText="1"/>
    </xf>
    <xf numFmtId="15" fontId="6" fillId="0" borderId="0" xfId="0" applyNumberFormat="1" applyFont="1" applyAlignment="1">
      <alignment wrapText="1"/>
    </xf>
    <xf numFmtId="0" fontId="0" fillId="4" borderId="2" xfId="0" applyFont="1" applyFill="1" applyBorder="1"/>
    <xf numFmtId="0" fontId="0" fillId="0" borderId="2" xfId="0" applyFont="1" applyBorder="1"/>
    <xf numFmtId="49" fontId="0" fillId="4" borderId="2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0" xfId="0" applyFill="1"/>
    <xf numFmtId="15" fontId="0" fillId="0" borderId="1" xfId="0" applyNumberFormat="1" applyFont="1" applyBorder="1"/>
    <xf numFmtId="49" fontId="2" fillId="0" borderId="2" xfId="0" applyNumberFormat="1" applyFont="1" applyBorder="1"/>
    <xf numFmtId="44" fontId="0" fillId="0" borderId="2" xfId="1" applyNumberFormat="1" applyFont="1" applyBorder="1"/>
    <xf numFmtId="15" fontId="0" fillId="0" borderId="2" xfId="0" applyNumberFormat="1" applyFont="1" applyBorder="1" applyAlignment="1">
      <alignment wrapText="1"/>
    </xf>
    <xf numFmtId="44" fontId="0" fillId="0" borderId="2" xfId="0" applyNumberFormat="1" applyFont="1" applyBorder="1"/>
    <xf numFmtId="49" fontId="0" fillId="0" borderId="3" xfId="0" applyNumberFormat="1" applyFont="1" applyBorder="1"/>
    <xf numFmtId="15" fontId="0" fillId="4" borderId="1" xfId="0" applyNumberFormat="1" applyFont="1" applyFill="1" applyBorder="1"/>
    <xf numFmtId="49" fontId="2" fillId="4" borderId="2" xfId="0" applyNumberFormat="1" applyFont="1" applyFill="1" applyBorder="1"/>
    <xf numFmtId="44" fontId="0" fillId="4" borderId="2" xfId="1" applyNumberFormat="1" applyFont="1" applyFill="1" applyBorder="1"/>
    <xf numFmtId="15" fontId="0" fillId="4" borderId="2" xfId="0" applyNumberFormat="1" applyFont="1" applyFill="1" applyBorder="1" applyAlignment="1">
      <alignment wrapText="1"/>
    </xf>
    <xf numFmtId="44" fontId="0" fillId="4" borderId="2" xfId="0" applyNumberFormat="1" applyFont="1" applyFill="1" applyBorder="1"/>
    <xf numFmtId="49" fontId="0" fillId="4" borderId="3" xfId="0" applyNumberFormat="1" applyFont="1" applyFill="1" applyBorder="1"/>
    <xf numFmtId="49" fontId="3" fillId="0" borderId="2" xfId="0" applyNumberFormat="1" applyFont="1" applyBorder="1"/>
    <xf numFmtId="15" fontId="3" fillId="0" borderId="2" xfId="0" applyNumberFormat="1" applyFont="1" applyBorder="1" applyAlignment="1">
      <alignment wrapText="1"/>
    </xf>
    <xf numFmtId="44" fontId="0" fillId="2" borderId="2" xfId="1" applyNumberFormat="1" applyFont="1" applyFill="1" applyBorder="1"/>
    <xf numFmtId="44" fontId="0" fillId="2" borderId="2" xfId="0" applyNumberFormat="1" applyFont="1" applyFill="1" applyBorder="1"/>
    <xf numFmtId="49" fontId="5" fillId="0" borderId="3" xfId="0" applyNumberFormat="1" applyFont="1" applyBorder="1"/>
    <xf numFmtId="15" fontId="3" fillId="4" borderId="2" xfId="0" applyNumberFormat="1" applyFont="1" applyFill="1" applyBorder="1" applyAlignment="1">
      <alignment wrapText="1"/>
    </xf>
    <xf numFmtId="49" fontId="3" fillId="4" borderId="2" xfId="0" applyNumberFormat="1" applyFont="1" applyFill="1" applyBorder="1"/>
    <xf numFmtId="15" fontId="0" fillId="5" borderId="2" xfId="0" applyNumberFormat="1" applyFont="1" applyFill="1" applyBorder="1" applyAlignment="1">
      <alignment wrapText="1"/>
    </xf>
    <xf numFmtId="49" fontId="0" fillId="6" borderId="2" xfId="0" applyNumberFormat="1" applyFont="1" applyFill="1" applyBorder="1" applyAlignment="1">
      <alignment horizontal="center"/>
    </xf>
    <xf numFmtId="0" fontId="0" fillId="6" borderId="2" xfId="0" applyFont="1" applyFill="1" applyBorder="1"/>
    <xf numFmtId="49" fontId="2" fillId="6" borderId="2" xfId="0" applyNumberFormat="1" applyFont="1" applyFill="1" applyBorder="1"/>
    <xf numFmtId="44" fontId="0" fillId="6" borderId="2" xfId="1" applyNumberFormat="1" applyFont="1" applyFill="1" applyBorder="1"/>
    <xf numFmtId="15" fontId="0" fillId="7" borderId="2" xfId="0" applyNumberFormat="1" applyFont="1" applyFill="1" applyBorder="1" applyAlignment="1">
      <alignment wrapText="1"/>
    </xf>
    <xf numFmtId="44" fontId="0" fillId="6" borderId="2" xfId="0" applyNumberFormat="1" applyFont="1" applyFill="1" applyBorder="1"/>
    <xf numFmtId="49" fontId="0" fillId="6" borderId="3" xfId="0" applyNumberFormat="1" applyFont="1" applyFill="1" applyBorder="1"/>
    <xf numFmtId="15" fontId="0" fillId="7" borderId="1" xfId="0" applyNumberFormat="1" applyFont="1" applyFill="1" applyBorder="1"/>
    <xf numFmtId="15" fontId="0" fillId="6" borderId="2" xfId="0" applyNumberFormat="1" applyFont="1" applyFill="1" applyBorder="1" applyAlignment="1">
      <alignment wrapText="1"/>
    </xf>
    <xf numFmtId="49" fontId="3" fillId="6" borderId="2" xfId="0" applyNumberFormat="1" applyFont="1" applyFill="1" applyBorder="1"/>
    <xf numFmtId="15" fontId="3" fillId="6" borderId="2" xfId="0" applyNumberFormat="1" applyFont="1" applyFill="1" applyBorder="1" applyAlignment="1">
      <alignment wrapText="1"/>
    </xf>
    <xf numFmtId="44" fontId="0" fillId="8" borderId="2" xfId="1" applyNumberFormat="1" applyFont="1" applyFill="1" applyBorder="1"/>
    <xf numFmtId="44" fontId="0" fillId="8" borderId="2" xfId="0" applyNumberFormat="1" applyFont="1" applyFill="1" applyBorder="1"/>
    <xf numFmtId="15" fontId="0" fillId="6" borderId="1" xfId="0" applyNumberFormat="1" applyFont="1" applyFill="1" applyBorder="1"/>
    <xf numFmtId="44" fontId="0" fillId="0" borderId="2" xfId="1" applyNumberFormat="1" applyFont="1" applyFill="1" applyBorder="1"/>
    <xf numFmtId="44" fontId="0" fillId="0" borderId="2" xfId="0" applyNumberFormat="1" applyFont="1" applyFill="1" applyBorder="1"/>
    <xf numFmtId="15" fontId="9" fillId="0" borderId="2" xfId="0" applyNumberFormat="1" applyFont="1" applyBorder="1" applyAlignment="1">
      <alignment wrapText="1"/>
    </xf>
    <xf numFmtId="49" fontId="0" fillId="5" borderId="2" xfId="0" applyNumberFormat="1" applyFont="1" applyFill="1" applyBorder="1" applyAlignment="1">
      <alignment horizontal="center"/>
    </xf>
    <xf numFmtId="0" fontId="0" fillId="5" borderId="2" xfId="0" applyFont="1" applyFill="1" applyBorder="1"/>
    <xf numFmtId="49" fontId="2" fillId="5" borderId="2" xfId="0" applyNumberFormat="1" applyFont="1" applyFill="1" applyBorder="1"/>
    <xf numFmtId="44" fontId="0" fillId="5" borderId="2" xfId="1" applyNumberFormat="1" applyFont="1" applyFill="1" applyBorder="1"/>
    <xf numFmtId="44" fontId="0" fillId="5" borderId="2" xfId="0" applyNumberFormat="1" applyFont="1" applyFill="1" applyBorder="1"/>
    <xf numFmtId="49" fontId="0" fillId="5" borderId="3" xfId="0" applyNumberFormat="1" applyFont="1" applyFill="1" applyBorder="1"/>
  </cellXfs>
  <cellStyles count="2">
    <cellStyle name="Moneda" xfId="1" builtinId="4"/>
    <cellStyle name="Normal" xfId="0" builtinId="0"/>
  </cellStyles>
  <dxfs count="4">
    <dxf>
      <numFmt numFmtId="20" formatCode="dd\-mmm\-yy"/>
      <alignment horizontal="general" vertical="bottom" textRotation="0" wrapText="1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numFmt numFmtId="20" formatCode="dd\-mmm\-yy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3789" tableType="xml" totalsRowShown="0" connectionId="1">
  <autoFilter ref="A1:I3789" xr:uid="{00000000-0009-0000-0100-000001000000}"/>
  <tableColumns count="9">
    <tableColumn id="1" xr3:uid="{00000000-0010-0000-0000-000001000000}" uniqueName="Fecha" name="Fecha" dataDxfId="3">
      <xmlColumnPr mapId="1" xpath="/DATOS/DATOS1/Fecha" xmlDataType="string"/>
    </tableColumn>
    <tableColumn id="2" xr3:uid="{00000000-0010-0000-0000-000002000000}" uniqueName="Folio-Serie" name="Folio-Serie" dataDxfId="2">
      <xmlColumnPr mapId="1" xpath="/DATOS/DATOS1/Folio-Serie" xmlDataType="string"/>
    </tableColumn>
    <tableColumn id="3" xr3:uid="{00000000-0010-0000-0000-000003000000}" uniqueName="Folio-Remision" name="Folio-Remision">
      <xmlColumnPr mapId="1" xpath="/DATOS/DATOS1/Folio-Remision" xmlDataType="integer"/>
    </tableColumn>
    <tableColumn id="4" xr3:uid="{00000000-0010-0000-0000-000004000000}" uniqueName="Nombre-Cliente" name="Nombre-Cliente" dataDxfId="1">
      <xmlColumnPr mapId="1" xpath="/DATOS/DATOS1/Nombre-Cliente" xmlDataType="string"/>
    </tableColumn>
    <tableColumn id="5" xr3:uid="{00000000-0010-0000-0000-000005000000}" uniqueName="Importe" name="Importe" dataCellStyle="Moneda">
      <xmlColumnPr mapId="1" xpath="/DATOS/DATOS1/Importe" xmlDataType="double"/>
    </tableColumn>
    <tableColumn id="6" xr3:uid="{00000000-0010-0000-0000-000006000000}" uniqueName="Fecha-Pago" name="Fecha-Pago" dataDxfId="0">
      <xmlColumnPr mapId="1" xpath="/DATOS/DATOS1/Fecha-Pago" xmlDataType="string"/>
    </tableColumn>
    <tableColumn id="7" xr3:uid="{00000000-0010-0000-0000-000007000000}" uniqueName="Pagado" name="Pagado" dataCellStyle="Moneda">
      <xmlColumnPr mapId="1" xpath="/DATOS/DATOS1/Pagado" xmlDataType="double"/>
    </tableColumn>
    <tableColumn id="8" xr3:uid="{00000000-0010-0000-0000-000008000000}" uniqueName="Saldo" name="Saldo">
      <xmlColumnPr mapId="1" xpath="/DATOS/DATOS1/Saldo" xmlDataType="double"/>
    </tableColumn>
    <tableColumn id="9" xr3:uid="{00000000-0010-0000-0000-000009000000}" uniqueName="Estado" name="Estado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89"/>
  <sheetViews>
    <sheetView tabSelected="1" workbookViewId="0">
      <pane xSplit="3" ySplit="1" topLeftCell="E3778" activePane="bottomRight" state="frozen"/>
      <selection pane="topRight" activeCell="D1" sqref="D1"/>
      <selection pane="bottomLeft" activeCell="A2" sqref="A2"/>
      <selection pane="bottomRight" activeCell="G3785" sqref="G3785"/>
    </sheetView>
  </sheetViews>
  <sheetFormatPr baseColWidth="10" defaultRowHeight="15" x14ac:dyDescent="0.25"/>
  <cols>
    <col min="1" max="1" width="10.7109375" style="3" bestFit="1" customWidth="1"/>
    <col min="2" max="2" width="13" style="5" bestFit="1" customWidth="1"/>
    <col min="3" max="3" width="16.7109375" hidden="1" customWidth="1"/>
    <col min="4" max="4" width="55.42578125" style="8" bestFit="1" customWidth="1"/>
    <col min="5" max="5" width="15.7109375" customWidth="1"/>
    <col min="6" max="6" width="15.85546875" style="16" customWidth="1"/>
    <col min="7" max="7" width="13.5703125" style="2" customWidth="1"/>
    <col min="8" max="8" width="13.5703125" customWidth="1"/>
    <col min="9" max="9" width="11.7109375" bestFit="1" customWidth="1"/>
    <col min="14" max="14" width="11.42578125" style="37"/>
    <col min="17" max="17" width="55.5703125" bestFit="1" customWidth="1"/>
    <col min="18" max="18" width="12.5703125" bestFit="1" customWidth="1"/>
    <col min="19" max="19" width="10.7109375" bestFit="1" customWidth="1"/>
    <col min="20" max="20" width="12.5703125" bestFit="1" customWidth="1"/>
  </cols>
  <sheetData>
    <row r="1" spans="1:9" x14ac:dyDescent="0.25">
      <c r="A1" s="3" t="s">
        <v>0</v>
      </c>
      <c r="B1" s="5" t="s">
        <v>1</v>
      </c>
      <c r="C1" t="s">
        <v>2</v>
      </c>
      <c r="D1" s="8" t="s">
        <v>3</v>
      </c>
      <c r="E1" t="s">
        <v>4</v>
      </c>
      <c r="F1" s="16" t="s">
        <v>5</v>
      </c>
      <c r="G1" s="2" t="s">
        <v>6</v>
      </c>
      <c r="H1" t="s">
        <v>7</v>
      </c>
      <c r="I1" t="s">
        <v>8</v>
      </c>
    </row>
    <row r="2" spans="1:9" x14ac:dyDescent="0.25">
      <c r="A2" s="3">
        <v>42948</v>
      </c>
      <c r="B2" s="6" t="s">
        <v>17</v>
      </c>
      <c r="C2">
        <v>121974</v>
      </c>
      <c r="D2" s="9" t="s">
        <v>3805</v>
      </c>
      <c r="E2" s="2">
        <v>6417.6</v>
      </c>
      <c r="F2" s="11">
        <v>42950</v>
      </c>
      <c r="G2" s="2">
        <v>6417.6</v>
      </c>
      <c r="H2" s="13">
        <f>Tabla1[[#This Row],[Importe]]-Tabla1[[#This Row],[Pagado]]</f>
        <v>0</v>
      </c>
      <c r="I2" s="1" t="s">
        <v>4090</v>
      </c>
    </row>
    <row r="3" spans="1:9" x14ac:dyDescent="0.25">
      <c r="A3" s="3">
        <v>42948</v>
      </c>
      <c r="B3" s="6" t="s">
        <v>18</v>
      </c>
      <c r="C3">
        <v>121975</v>
      </c>
      <c r="D3" s="9" t="s">
        <v>3806</v>
      </c>
      <c r="E3" s="2">
        <v>39569.1</v>
      </c>
      <c r="F3" s="11">
        <v>42949</v>
      </c>
      <c r="G3" s="2">
        <v>39569.1</v>
      </c>
      <c r="H3" s="13">
        <f>Tabla1[[#This Row],[Importe]]-Tabla1[[#This Row],[Pagado]]</f>
        <v>0</v>
      </c>
      <c r="I3" s="1" t="s">
        <v>4090</v>
      </c>
    </row>
    <row r="4" spans="1:9" x14ac:dyDescent="0.25">
      <c r="A4" s="3">
        <v>42948</v>
      </c>
      <c r="B4" s="6" t="s">
        <v>19</v>
      </c>
      <c r="C4">
        <v>121976</v>
      </c>
      <c r="D4" s="9" t="s">
        <v>3807</v>
      </c>
      <c r="E4" s="2">
        <v>2750</v>
      </c>
      <c r="F4" s="11">
        <v>42948</v>
      </c>
      <c r="G4" s="2">
        <v>2750</v>
      </c>
      <c r="H4" s="13">
        <f>Tabla1[[#This Row],[Importe]]-Tabla1[[#This Row],[Pagado]]</f>
        <v>0</v>
      </c>
      <c r="I4" s="1" t="s">
        <v>4090</v>
      </c>
    </row>
    <row r="5" spans="1:9" x14ac:dyDescent="0.25">
      <c r="A5" s="3">
        <v>42948</v>
      </c>
      <c r="B5" s="6" t="s">
        <v>20</v>
      </c>
      <c r="C5">
        <v>121977</v>
      </c>
      <c r="D5" s="9" t="s">
        <v>3808</v>
      </c>
      <c r="E5" s="2">
        <v>1000</v>
      </c>
      <c r="F5" s="11">
        <v>42948</v>
      </c>
      <c r="G5" s="2">
        <v>1000</v>
      </c>
      <c r="H5" s="13">
        <f>Tabla1[[#This Row],[Importe]]-Tabla1[[#This Row],[Pagado]]</f>
        <v>0</v>
      </c>
      <c r="I5" s="1" t="s">
        <v>4090</v>
      </c>
    </row>
    <row r="6" spans="1:9" x14ac:dyDescent="0.25">
      <c r="A6" s="3">
        <v>42948</v>
      </c>
      <c r="B6" s="6" t="s">
        <v>21</v>
      </c>
      <c r="C6">
        <v>121978</v>
      </c>
      <c r="D6" s="9" t="s">
        <v>3809</v>
      </c>
      <c r="E6" s="2">
        <v>1289.5999999999999</v>
      </c>
      <c r="F6" s="11">
        <v>42948</v>
      </c>
      <c r="G6" s="2">
        <v>1289.5999999999999</v>
      </c>
      <c r="H6" s="13">
        <f>Tabla1[[#This Row],[Importe]]-Tabla1[[#This Row],[Pagado]]</f>
        <v>0</v>
      </c>
      <c r="I6" s="1" t="s">
        <v>4090</v>
      </c>
    </row>
    <row r="7" spans="1:9" ht="15.75" x14ac:dyDescent="0.25">
      <c r="A7" s="3">
        <v>42948</v>
      </c>
      <c r="B7" s="6" t="s">
        <v>22</v>
      </c>
      <c r="C7">
        <v>121979</v>
      </c>
      <c r="D7" s="7" t="s">
        <v>4091</v>
      </c>
      <c r="E7" s="2">
        <v>0</v>
      </c>
      <c r="F7" s="17" t="s">
        <v>4091</v>
      </c>
      <c r="G7" s="2">
        <v>0</v>
      </c>
      <c r="H7" s="13">
        <f>Tabla1[[#This Row],[Importe]]-Tabla1[[#This Row],[Pagado]]</f>
        <v>0</v>
      </c>
      <c r="I7" s="1" t="s">
        <v>4091</v>
      </c>
    </row>
    <row r="8" spans="1:9" ht="15.75" x14ac:dyDescent="0.25">
      <c r="A8" s="3">
        <v>42948</v>
      </c>
      <c r="B8" s="6" t="s">
        <v>23</v>
      </c>
      <c r="C8">
        <v>121980</v>
      </c>
      <c r="D8" s="7" t="s">
        <v>4091</v>
      </c>
      <c r="E8" s="2">
        <v>0</v>
      </c>
      <c r="F8" s="17" t="s">
        <v>4091</v>
      </c>
      <c r="G8" s="2">
        <v>0</v>
      </c>
      <c r="H8" s="13">
        <f>Tabla1[[#This Row],[Importe]]-Tabla1[[#This Row],[Pagado]]</f>
        <v>0</v>
      </c>
      <c r="I8" s="1" t="s">
        <v>4091</v>
      </c>
    </row>
    <row r="9" spans="1:9" x14ac:dyDescent="0.25">
      <c r="A9" s="3">
        <v>42948</v>
      </c>
      <c r="B9" s="6" t="s">
        <v>24</v>
      </c>
      <c r="C9">
        <v>121981</v>
      </c>
      <c r="D9" s="9" t="s">
        <v>3811</v>
      </c>
      <c r="E9" s="2">
        <v>3485</v>
      </c>
      <c r="F9" s="11">
        <v>42951</v>
      </c>
      <c r="G9" s="2">
        <v>3485</v>
      </c>
      <c r="H9" s="13">
        <f>Tabla1[[#This Row],[Importe]]-Tabla1[[#This Row],[Pagado]]</f>
        <v>0</v>
      </c>
      <c r="I9" s="1" t="s">
        <v>4090</v>
      </c>
    </row>
    <row r="10" spans="1:9" x14ac:dyDescent="0.25">
      <c r="A10" s="3">
        <v>42948</v>
      </c>
      <c r="B10" s="6" t="s">
        <v>25</v>
      </c>
      <c r="C10">
        <v>121982</v>
      </c>
      <c r="D10" s="9" t="s">
        <v>3812</v>
      </c>
      <c r="E10" s="2">
        <v>9945.6</v>
      </c>
      <c r="F10" s="11">
        <v>42950</v>
      </c>
      <c r="G10" s="2">
        <v>9945.6</v>
      </c>
      <c r="H10" s="13">
        <f>Tabla1[[#This Row],[Importe]]-Tabla1[[#This Row],[Pagado]]</f>
        <v>0</v>
      </c>
      <c r="I10" s="1" t="s">
        <v>4090</v>
      </c>
    </row>
    <row r="11" spans="1:9" x14ac:dyDescent="0.25">
      <c r="A11" s="3">
        <v>42948</v>
      </c>
      <c r="B11" s="6" t="s">
        <v>26</v>
      </c>
      <c r="C11">
        <v>121983</v>
      </c>
      <c r="D11" s="9" t="s">
        <v>3813</v>
      </c>
      <c r="E11" s="2">
        <v>10004</v>
      </c>
      <c r="F11" s="11">
        <v>42950</v>
      </c>
      <c r="G11" s="2">
        <v>10004</v>
      </c>
      <c r="H11" s="13">
        <f>Tabla1[[#This Row],[Importe]]-Tabla1[[#This Row],[Pagado]]</f>
        <v>0</v>
      </c>
      <c r="I11" s="1" t="s">
        <v>4090</v>
      </c>
    </row>
    <row r="12" spans="1:9" x14ac:dyDescent="0.25">
      <c r="A12" s="3">
        <v>42948</v>
      </c>
      <c r="B12" s="6" t="s">
        <v>27</v>
      </c>
      <c r="C12">
        <v>121984</v>
      </c>
      <c r="D12" s="9" t="s">
        <v>3814</v>
      </c>
      <c r="E12" s="2">
        <v>13310.4</v>
      </c>
      <c r="F12" s="11">
        <v>42950</v>
      </c>
      <c r="G12" s="2">
        <v>13310.4</v>
      </c>
      <c r="H12" s="13">
        <f>Tabla1[[#This Row],[Importe]]-Tabla1[[#This Row],[Pagado]]</f>
        <v>0</v>
      </c>
      <c r="I12" s="1" t="s">
        <v>4090</v>
      </c>
    </row>
    <row r="13" spans="1:9" x14ac:dyDescent="0.25">
      <c r="A13" s="3">
        <v>42948</v>
      </c>
      <c r="B13" s="6" t="s">
        <v>28</v>
      </c>
      <c r="C13">
        <v>121985</v>
      </c>
      <c r="D13" s="9" t="s">
        <v>3815</v>
      </c>
      <c r="E13" s="2">
        <v>9944.6</v>
      </c>
      <c r="F13" s="11">
        <v>42948</v>
      </c>
      <c r="G13" s="2">
        <v>9944.6</v>
      </c>
      <c r="H13" s="13">
        <f>Tabla1[[#This Row],[Importe]]-Tabla1[[#This Row],[Pagado]]</f>
        <v>0</v>
      </c>
      <c r="I13" s="1" t="s">
        <v>4090</v>
      </c>
    </row>
    <row r="14" spans="1:9" x14ac:dyDescent="0.25">
      <c r="A14" s="3">
        <v>42948</v>
      </c>
      <c r="B14" s="6" t="s">
        <v>29</v>
      </c>
      <c r="C14">
        <v>121986</v>
      </c>
      <c r="D14" s="9" t="s">
        <v>3816</v>
      </c>
      <c r="E14" s="2">
        <v>5446.2</v>
      </c>
      <c r="F14" s="11">
        <v>42948</v>
      </c>
      <c r="G14" s="2">
        <v>5446.2</v>
      </c>
      <c r="H14" s="13">
        <f>Tabla1[[#This Row],[Importe]]-Tabla1[[#This Row],[Pagado]]</f>
        <v>0</v>
      </c>
      <c r="I14" s="1" t="s">
        <v>4090</v>
      </c>
    </row>
    <row r="15" spans="1:9" ht="30" x14ac:dyDescent="0.25">
      <c r="A15" s="3">
        <v>42948</v>
      </c>
      <c r="B15" s="6" t="s">
        <v>30</v>
      </c>
      <c r="C15">
        <v>121987</v>
      </c>
      <c r="D15" s="9" t="s">
        <v>3817</v>
      </c>
      <c r="E15" s="2">
        <v>3582</v>
      </c>
      <c r="F15" s="18" t="s">
        <v>4094</v>
      </c>
      <c r="G15" s="19">
        <f>2000+1582</f>
        <v>3582</v>
      </c>
      <c r="H15" s="20">
        <f>Tabla1[[#This Row],[Importe]]-Tabla1[[#This Row],[Pagado]]</f>
        <v>0</v>
      </c>
      <c r="I15" s="1" t="s">
        <v>4090</v>
      </c>
    </row>
    <row r="16" spans="1:9" x14ac:dyDescent="0.25">
      <c r="A16" s="3">
        <v>42948</v>
      </c>
      <c r="B16" s="6" t="s">
        <v>31</v>
      </c>
      <c r="C16">
        <v>121988</v>
      </c>
      <c r="D16" s="9" t="s">
        <v>3818</v>
      </c>
      <c r="E16" s="2">
        <v>4970.6000000000004</v>
      </c>
      <c r="F16" s="11">
        <v>42950</v>
      </c>
      <c r="G16" s="2">
        <v>4970.6000000000004</v>
      </c>
      <c r="H16" s="13">
        <f>Tabla1[[#This Row],[Importe]]-Tabla1[[#This Row],[Pagado]]</f>
        <v>0</v>
      </c>
      <c r="I16" s="1" t="s">
        <v>4090</v>
      </c>
    </row>
    <row r="17" spans="1:9" ht="15.75" x14ac:dyDescent="0.25">
      <c r="A17" s="3">
        <v>42948</v>
      </c>
      <c r="B17" s="6" t="s">
        <v>32</v>
      </c>
      <c r="C17">
        <v>121989</v>
      </c>
      <c r="D17" s="7" t="s">
        <v>4091</v>
      </c>
      <c r="E17" s="2">
        <v>0</v>
      </c>
      <c r="F17" s="17" t="s">
        <v>4091</v>
      </c>
      <c r="G17" s="2">
        <v>0</v>
      </c>
      <c r="H17" s="13">
        <f>Tabla1[[#This Row],[Importe]]-Tabla1[[#This Row],[Pagado]]</f>
        <v>0</v>
      </c>
      <c r="I17" s="10" t="s">
        <v>4092</v>
      </c>
    </row>
    <row r="18" spans="1:9" x14ac:dyDescent="0.25">
      <c r="A18" s="3">
        <v>42948</v>
      </c>
      <c r="B18" s="6" t="s">
        <v>33</v>
      </c>
      <c r="C18">
        <v>121990</v>
      </c>
      <c r="D18" s="9" t="s">
        <v>3819</v>
      </c>
      <c r="E18" s="2">
        <v>19863.2</v>
      </c>
      <c r="F18" s="11">
        <v>42948</v>
      </c>
      <c r="G18" s="2">
        <v>19863.2</v>
      </c>
      <c r="H18" s="13">
        <f>Tabla1[[#This Row],[Importe]]-Tabla1[[#This Row],[Pagado]]</f>
        <v>0</v>
      </c>
      <c r="I18" s="1" t="s">
        <v>4090</v>
      </c>
    </row>
    <row r="19" spans="1:9" x14ac:dyDescent="0.25">
      <c r="A19" s="3">
        <v>42948</v>
      </c>
      <c r="B19" s="6" t="s">
        <v>34</v>
      </c>
      <c r="C19">
        <v>121991</v>
      </c>
      <c r="D19" s="9" t="s">
        <v>3820</v>
      </c>
      <c r="E19" s="2">
        <v>8296.6</v>
      </c>
      <c r="F19" s="11">
        <v>42950</v>
      </c>
      <c r="G19" s="2">
        <v>8296.6</v>
      </c>
      <c r="H19" s="13">
        <f>Tabla1[[#This Row],[Importe]]-Tabla1[[#This Row],[Pagado]]</f>
        <v>0</v>
      </c>
      <c r="I19" s="1" t="s">
        <v>4090</v>
      </c>
    </row>
    <row r="20" spans="1:9" x14ac:dyDescent="0.25">
      <c r="A20" s="3">
        <v>42948</v>
      </c>
      <c r="B20" s="6" t="s">
        <v>35</v>
      </c>
      <c r="C20">
        <v>121992</v>
      </c>
      <c r="D20" s="9" t="s">
        <v>3821</v>
      </c>
      <c r="E20" s="2">
        <v>4286.5</v>
      </c>
      <c r="F20" s="11">
        <v>42949</v>
      </c>
      <c r="G20" s="2">
        <v>4286.5</v>
      </c>
      <c r="H20" s="13">
        <f>Tabla1[[#This Row],[Importe]]-Tabla1[[#This Row],[Pagado]]</f>
        <v>0</v>
      </c>
      <c r="I20" s="1" t="s">
        <v>4090</v>
      </c>
    </row>
    <row r="21" spans="1:9" x14ac:dyDescent="0.25">
      <c r="A21" s="3">
        <v>42948</v>
      </c>
      <c r="B21" s="6" t="s">
        <v>36</v>
      </c>
      <c r="C21">
        <v>121993</v>
      </c>
      <c r="D21" s="9" t="s">
        <v>3822</v>
      </c>
      <c r="E21" s="2">
        <v>2314</v>
      </c>
      <c r="F21" s="11">
        <v>42949</v>
      </c>
      <c r="G21" s="2">
        <v>2314</v>
      </c>
      <c r="H21" s="13">
        <f>Tabla1[[#This Row],[Importe]]-Tabla1[[#This Row],[Pagado]]</f>
        <v>0</v>
      </c>
      <c r="I21" s="1" t="s">
        <v>4090</v>
      </c>
    </row>
    <row r="22" spans="1:9" x14ac:dyDescent="0.25">
      <c r="A22" s="3">
        <v>42948</v>
      </c>
      <c r="B22" s="6" t="s">
        <v>37</v>
      </c>
      <c r="C22">
        <v>121994</v>
      </c>
      <c r="D22" s="9" t="s">
        <v>3823</v>
      </c>
      <c r="E22" s="2">
        <v>5909.6</v>
      </c>
      <c r="F22" s="11">
        <v>42948</v>
      </c>
      <c r="G22" s="2">
        <v>5909.6</v>
      </c>
      <c r="H22" s="13">
        <f>Tabla1[[#This Row],[Importe]]-Tabla1[[#This Row],[Pagado]]</f>
        <v>0</v>
      </c>
      <c r="I22" s="1" t="s">
        <v>4090</v>
      </c>
    </row>
    <row r="23" spans="1:9" x14ac:dyDescent="0.25">
      <c r="A23" s="3">
        <v>42948</v>
      </c>
      <c r="B23" s="6" t="s">
        <v>38</v>
      </c>
      <c r="C23">
        <v>121995</v>
      </c>
      <c r="D23" s="9" t="s">
        <v>3824</v>
      </c>
      <c r="E23" s="2">
        <v>4134</v>
      </c>
      <c r="F23" s="11">
        <v>42948</v>
      </c>
      <c r="G23" s="2">
        <v>4134</v>
      </c>
      <c r="H23" s="13">
        <f>Tabla1[[#This Row],[Importe]]-Tabla1[[#This Row],[Pagado]]</f>
        <v>0</v>
      </c>
      <c r="I23" s="1" t="s">
        <v>4090</v>
      </c>
    </row>
    <row r="24" spans="1:9" x14ac:dyDescent="0.25">
      <c r="A24" s="3">
        <v>42948</v>
      </c>
      <c r="B24" s="6" t="s">
        <v>39</v>
      </c>
      <c r="C24">
        <v>121996</v>
      </c>
      <c r="D24" s="9" t="s">
        <v>3825</v>
      </c>
      <c r="E24" s="2">
        <v>1535</v>
      </c>
      <c r="F24" s="11">
        <v>42948</v>
      </c>
      <c r="G24" s="2">
        <v>1535</v>
      </c>
      <c r="H24" s="13">
        <f>Tabla1[[#This Row],[Importe]]-Tabla1[[#This Row],[Pagado]]</f>
        <v>0</v>
      </c>
      <c r="I24" s="1" t="s">
        <v>4090</v>
      </c>
    </row>
    <row r="25" spans="1:9" x14ac:dyDescent="0.25">
      <c r="A25" s="3">
        <v>42948</v>
      </c>
      <c r="B25" s="6" t="s">
        <v>40</v>
      </c>
      <c r="C25">
        <v>121997</v>
      </c>
      <c r="D25" s="9" t="s">
        <v>3826</v>
      </c>
      <c r="E25" s="2">
        <v>2840.8</v>
      </c>
      <c r="F25" s="11">
        <v>42948</v>
      </c>
      <c r="G25" s="2">
        <v>2840.8</v>
      </c>
      <c r="H25" s="13">
        <f>Tabla1[[#This Row],[Importe]]-Tabla1[[#This Row],[Pagado]]</f>
        <v>0</v>
      </c>
      <c r="I25" s="1" t="s">
        <v>4090</v>
      </c>
    </row>
    <row r="26" spans="1:9" x14ac:dyDescent="0.25">
      <c r="A26" s="3">
        <v>42948</v>
      </c>
      <c r="B26" s="6" t="s">
        <v>41</v>
      </c>
      <c r="C26">
        <v>121998</v>
      </c>
      <c r="D26" s="9" t="s">
        <v>3827</v>
      </c>
      <c r="E26" s="2">
        <v>2131.5</v>
      </c>
      <c r="F26" s="11">
        <v>42948</v>
      </c>
      <c r="G26" s="2">
        <v>2131.5</v>
      </c>
      <c r="H26" s="13">
        <f>Tabla1[[#This Row],[Importe]]-Tabla1[[#This Row],[Pagado]]</f>
        <v>0</v>
      </c>
      <c r="I26" s="1" t="s">
        <v>4090</v>
      </c>
    </row>
    <row r="27" spans="1:9" x14ac:dyDescent="0.25">
      <c r="A27" s="3">
        <v>42948</v>
      </c>
      <c r="B27" s="6" t="s">
        <v>42</v>
      </c>
      <c r="C27">
        <v>121999</v>
      </c>
      <c r="D27" s="9" t="s">
        <v>3828</v>
      </c>
      <c r="E27" s="2">
        <v>1620</v>
      </c>
      <c r="F27" s="11">
        <v>42948</v>
      </c>
      <c r="G27" s="2">
        <v>1620</v>
      </c>
      <c r="H27" s="13">
        <f>Tabla1[[#This Row],[Importe]]-Tabla1[[#This Row],[Pagado]]</f>
        <v>0</v>
      </c>
      <c r="I27" s="1" t="s">
        <v>4090</v>
      </c>
    </row>
    <row r="28" spans="1:9" x14ac:dyDescent="0.25">
      <c r="A28" s="3">
        <v>42948</v>
      </c>
      <c r="B28" s="6" t="s">
        <v>43</v>
      </c>
      <c r="C28">
        <v>122000</v>
      </c>
      <c r="D28" s="9" t="s">
        <v>3829</v>
      </c>
      <c r="E28" s="2">
        <v>2269.6</v>
      </c>
      <c r="F28" s="11">
        <v>42950</v>
      </c>
      <c r="G28" s="2">
        <v>2269.6</v>
      </c>
      <c r="H28" s="13">
        <f>Tabla1[[#This Row],[Importe]]-Tabla1[[#This Row],[Pagado]]</f>
        <v>0</v>
      </c>
      <c r="I28" s="1" t="s">
        <v>4090</v>
      </c>
    </row>
    <row r="29" spans="1:9" x14ac:dyDescent="0.25">
      <c r="A29" s="3">
        <v>42948</v>
      </c>
      <c r="B29" s="6" t="s">
        <v>44</v>
      </c>
      <c r="C29">
        <v>122001</v>
      </c>
      <c r="D29" s="9" t="s">
        <v>3830</v>
      </c>
      <c r="E29" s="2">
        <v>2320.5</v>
      </c>
      <c r="F29" s="11">
        <v>42948</v>
      </c>
      <c r="G29" s="2">
        <v>2320.5</v>
      </c>
      <c r="H29" s="13">
        <f>Tabla1[[#This Row],[Importe]]-Tabla1[[#This Row],[Pagado]]</f>
        <v>0</v>
      </c>
      <c r="I29" s="1" t="s">
        <v>4090</v>
      </c>
    </row>
    <row r="30" spans="1:9" ht="15.75" x14ac:dyDescent="0.25">
      <c r="A30" s="3">
        <v>42948</v>
      </c>
      <c r="B30" s="6" t="s">
        <v>45</v>
      </c>
      <c r="C30">
        <v>122002</v>
      </c>
      <c r="D30" s="7" t="s">
        <v>4091</v>
      </c>
      <c r="E30" s="2">
        <v>0</v>
      </c>
      <c r="F30" s="17" t="s">
        <v>4091</v>
      </c>
      <c r="G30" s="2">
        <v>0</v>
      </c>
      <c r="H30" s="13">
        <f>Tabla1[[#This Row],[Importe]]-Tabla1[[#This Row],[Pagado]]</f>
        <v>0</v>
      </c>
      <c r="I30" s="1" t="s">
        <v>4091</v>
      </c>
    </row>
    <row r="31" spans="1:9" x14ac:dyDescent="0.25">
      <c r="A31" s="3">
        <v>42948</v>
      </c>
      <c r="B31" s="6" t="s">
        <v>46</v>
      </c>
      <c r="C31">
        <v>122003</v>
      </c>
      <c r="D31" s="9" t="s">
        <v>3831</v>
      </c>
      <c r="E31" s="2">
        <v>1691</v>
      </c>
      <c r="F31" s="11">
        <v>42948</v>
      </c>
      <c r="G31" s="2">
        <v>1691</v>
      </c>
      <c r="H31" s="13">
        <f>Tabla1[[#This Row],[Importe]]-Tabla1[[#This Row],[Pagado]]</f>
        <v>0</v>
      </c>
      <c r="I31" s="1" t="s">
        <v>4090</v>
      </c>
    </row>
    <row r="32" spans="1:9" x14ac:dyDescent="0.25">
      <c r="A32" s="3">
        <v>42948</v>
      </c>
      <c r="B32" s="6" t="s">
        <v>47</v>
      </c>
      <c r="C32">
        <v>122004</v>
      </c>
      <c r="D32" s="9" t="s">
        <v>3832</v>
      </c>
      <c r="E32" s="2">
        <v>32194.2</v>
      </c>
      <c r="F32" s="11">
        <v>42954</v>
      </c>
      <c r="G32" s="2">
        <v>32194.2</v>
      </c>
      <c r="H32" s="13">
        <f>Tabla1[[#This Row],[Importe]]-Tabla1[[#This Row],[Pagado]]</f>
        <v>0</v>
      </c>
      <c r="I32" s="1" t="s">
        <v>4090</v>
      </c>
    </row>
    <row r="33" spans="1:9" ht="15.75" x14ac:dyDescent="0.25">
      <c r="A33" s="3">
        <v>42948</v>
      </c>
      <c r="B33" s="6" t="s">
        <v>48</v>
      </c>
      <c r="C33">
        <v>122005</v>
      </c>
      <c r="D33" s="7" t="s">
        <v>4091</v>
      </c>
      <c r="E33" s="2">
        <v>0</v>
      </c>
      <c r="F33" s="17" t="s">
        <v>4091</v>
      </c>
      <c r="G33" s="2">
        <v>0</v>
      </c>
      <c r="H33" s="13">
        <f>Tabla1[[#This Row],[Importe]]-Tabla1[[#This Row],[Pagado]]</f>
        <v>0</v>
      </c>
      <c r="I33" s="1" t="s">
        <v>4091</v>
      </c>
    </row>
    <row r="34" spans="1:9" x14ac:dyDescent="0.25">
      <c r="A34" s="3">
        <v>42948</v>
      </c>
      <c r="B34" s="6" t="s">
        <v>49</v>
      </c>
      <c r="C34">
        <v>122006</v>
      </c>
      <c r="D34" s="9" t="s">
        <v>3833</v>
      </c>
      <c r="E34" s="2">
        <v>5059.2</v>
      </c>
      <c r="F34" s="11">
        <v>42948</v>
      </c>
      <c r="G34" s="2">
        <v>5059.2</v>
      </c>
      <c r="H34" s="13">
        <f>Tabla1[[#This Row],[Importe]]-Tabla1[[#This Row],[Pagado]]</f>
        <v>0</v>
      </c>
      <c r="I34" s="1" t="s">
        <v>4090</v>
      </c>
    </row>
    <row r="35" spans="1:9" x14ac:dyDescent="0.25">
      <c r="A35" s="3">
        <v>42948</v>
      </c>
      <c r="B35" s="6" t="s">
        <v>50</v>
      </c>
      <c r="C35">
        <v>122007</v>
      </c>
      <c r="D35" s="9" t="s">
        <v>3834</v>
      </c>
      <c r="E35" s="2">
        <v>7910</v>
      </c>
      <c r="F35" s="11">
        <v>42950</v>
      </c>
      <c r="G35" s="2">
        <v>7910</v>
      </c>
      <c r="H35" s="13">
        <f>Tabla1[[#This Row],[Importe]]-Tabla1[[#This Row],[Pagado]]</f>
        <v>0</v>
      </c>
      <c r="I35" s="1" t="s">
        <v>4090</v>
      </c>
    </row>
    <row r="36" spans="1:9" x14ac:dyDescent="0.25">
      <c r="A36" s="3">
        <v>42948</v>
      </c>
      <c r="B36" s="6" t="s">
        <v>51</v>
      </c>
      <c r="C36">
        <v>122008</v>
      </c>
      <c r="D36" s="9" t="s">
        <v>3835</v>
      </c>
      <c r="E36" s="2">
        <v>9813.5</v>
      </c>
      <c r="F36" s="11">
        <v>42948</v>
      </c>
      <c r="G36" s="2">
        <v>9813.5</v>
      </c>
      <c r="H36" s="13">
        <f>Tabla1[[#This Row],[Importe]]-Tabla1[[#This Row],[Pagado]]</f>
        <v>0</v>
      </c>
      <c r="I36" s="1" t="s">
        <v>4090</v>
      </c>
    </row>
    <row r="37" spans="1:9" x14ac:dyDescent="0.25">
      <c r="A37" s="3">
        <v>42948</v>
      </c>
      <c r="B37" s="6" t="s">
        <v>52</v>
      </c>
      <c r="C37">
        <v>122009</v>
      </c>
      <c r="D37" s="9" t="s">
        <v>3836</v>
      </c>
      <c r="E37" s="2">
        <v>3578.9</v>
      </c>
      <c r="F37" s="11">
        <v>42950</v>
      </c>
      <c r="G37" s="2">
        <v>3578.9</v>
      </c>
      <c r="H37" s="13">
        <f>Tabla1[[#This Row],[Importe]]-Tabla1[[#This Row],[Pagado]]</f>
        <v>0</v>
      </c>
      <c r="I37" s="1" t="s">
        <v>4090</v>
      </c>
    </row>
    <row r="38" spans="1:9" x14ac:dyDescent="0.25">
      <c r="A38" s="3">
        <v>42948</v>
      </c>
      <c r="B38" s="6" t="s">
        <v>53</v>
      </c>
      <c r="C38">
        <v>122010</v>
      </c>
      <c r="D38" s="9" t="s">
        <v>3810</v>
      </c>
      <c r="E38" s="2">
        <v>73789.320000000007</v>
      </c>
      <c r="F38" s="11">
        <v>42959</v>
      </c>
      <c r="G38" s="2">
        <v>73789.320000000007</v>
      </c>
      <c r="H38" s="13">
        <f>Tabla1[[#This Row],[Importe]]-Tabla1[[#This Row],[Pagado]]</f>
        <v>0</v>
      </c>
      <c r="I38" s="1" t="s">
        <v>4090</v>
      </c>
    </row>
    <row r="39" spans="1:9" ht="15.75" x14ac:dyDescent="0.25">
      <c r="A39" s="3">
        <v>42948</v>
      </c>
      <c r="B39" s="6" t="s">
        <v>54</v>
      </c>
      <c r="C39">
        <v>122011</v>
      </c>
      <c r="D39" s="7" t="s">
        <v>4091</v>
      </c>
      <c r="E39" s="2">
        <v>0</v>
      </c>
      <c r="F39" s="17" t="s">
        <v>4091</v>
      </c>
      <c r="G39" s="2">
        <v>0</v>
      </c>
      <c r="H39" s="13">
        <f>Tabla1[[#This Row],[Importe]]-Tabla1[[#This Row],[Pagado]]</f>
        <v>0</v>
      </c>
      <c r="I39" s="1" t="s">
        <v>4091</v>
      </c>
    </row>
    <row r="40" spans="1:9" x14ac:dyDescent="0.25">
      <c r="A40" s="3">
        <v>42948</v>
      </c>
      <c r="B40" s="6" t="s">
        <v>55</v>
      </c>
      <c r="C40">
        <v>122012</v>
      </c>
      <c r="D40" s="9" t="s">
        <v>3838</v>
      </c>
      <c r="E40" s="2">
        <v>7698.6</v>
      </c>
      <c r="F40" s="11">
        <v>42949</v>
      </c>
      <c r="G40" s="2">
        <v>7698.6</v>
      </c>
      <c r="H40" s="13">
        <f>Tabla1[[#This Row],[Importe]]-Tabla1[[#This Row],[Pagado]]</f>
        <v>0</v>
      </c>
      <c r="I40" s="1" t="s">
        <v>4090</v>
      </c>
    </row>
    <row r="41" spans="1:9" x14ac:dyDescent="0.25">
      <c r="A41" s="3">
        <v>42948</v>
      </c>
      <c r="B41" s="6" t="s">
        <v>56</v>
      </c>
      <c r="C41">
        <v>122013</v>
      </c>
      <c r="D41" s="9" t="s">
        <v>3839</v>
      </c>
      <c r="E41" s="2">
        <v>3700</v>
      </c>
      <c r="F41" s="11">
        <v>42948</v>
      </c>
      <c r="G41" s="2">
        <v>3700</v>
      </c>
      <c r="H41" s="13">
        <f>Tabla1[[#This Row],[Importe]]-Tabla1[[#This Row],[Pagado]]</f>
        <v>0</v>
      </c>
      <c r="I41" s="1" t="s">
        <v>4090</v>
      </c>
    </row>
    <row r="42" spans="1:9" x14ac:dyDescent="0.25">
      <c r="A42" s="3">
        <v>42948</v>
      </c>
      <c r="B42" s="6" t="s">
        <v>57</v>
      </c>
      <c r="C42">
        <v>122014</v>
      </c>
      <c r="D42" s="9" t="s">
        <v>3840</v>
      </c>
      <c r="E42" s="2">
        <v>4003.7</v>
      </c>
      <c r="F42" s="11">
        <v>42948</v>
      </c>
      <c r="G42" s="2">
        <v>4003.7</v>
      </c>
      <c r="H42" s="13">
        <f>Tabla1[[#This Row],[Importe]]-Tabla1[[#This Row],[Pagado]]</f>
        <v>0</v>
      </c>
      <c r="I42" s="1" t="s">
        <v>4090</v>
      </c>
    </row>
    <row r="43" spans="1:9" x14ac:dyDescent="0.25">
      <c r="A43" s="3">
        <v>42948</v>
      </c>
      <c r="B43" s="6" t="s">
        <v>58</v>
      </c>
      <c r="C43">
        <v>122015</v>
      </c>
      <c r="D43" s="9" t="s">
        <v>3841</v>
      </c>
      <c r="E43" s="2">
        <v>1036.8</v>
      </c>
      <c r="F43" s="11">
        <v>42948</v>
      </c>
      <c r="G43" s="2">
        <v>1036.8</v>
      </c>
      <c r="H43" s="13">
        <f>Tabla1[[#This Row],[Importe]]-Tabla1[[#This Row],[Pagado]]</f>
        <v>0</v>
      </c>
      <c r="I43" s="1" t="s">
        <v>4090</v>
      </c>
    </row>
    <row r="44" spans="1:9" x14ac:dyDescent="0.25">
      <c r="A44" s="3">
        <v>42948</v>
      </c>
      <c r="B44" s="6" t="s">
        <v>59</v>
      </c>
      <c r="C44">
        <v>122016</v>
      </c>
      <c r="D44" s="9" t="s">
        <v>3837</v>
      </c>
      <c r="E44" s="2">
        <v>4839.1000000000004</v>
      </c>
      <c r="F44" s="11">
        <v>42951</v>
      </c>
      <c r="G44" s="2">
        <v>4839.1000000000004</v>
      </c>
      <c r="H44" s="13">
        <f>Tabla1[[#This Row],[Importe]]-Tabla1[[#This Row],[Pagado]]</f>
        <v>0</v>
      </c>
      <c r="I44" s="1" t="s">
        <v>4090</v>
      </c>
    </row>
    <row r="45" spans="1:9" x14ac:dyDescent="0.25">
      <c r="A45" s="3">
        <v>42948</v>
      </c>
      <c r="B45" s="6" t="s">
        <v>60</v>
      </c>
      <c r="C45">
        <v>122017</v>
      </c>
      <c r="D45" s="9" t="s">
        <v>3842</v>
      </c>
      <c r="E45" s="2">
        <v>2334.3000000000002</v>
      </c>
      <c r="F45" s="11">
        <v>42948</v>
      </c>
      <c r="G45" s="2">
        <v>2334.3000000000002</v>
      </c>
      <c r="H45" s="13">
        <f>Tabla1[[#This Row],[Importe]]-Tabla1[[#This Row],[Pagado]]</f>
        <v>0</v>
      </c>
      <c r="I45" s="1" t="s">
        <v>4090</v>
      </c>
    </row>
    <row r="46" spans="1:9" x14ac:dyDescent="0.25">
      <c r="A46" s="3">
        <v>42948</v>
      </c>
      <c r="B46" s="6" t="s">
        <v>61</v>
      </c>
      <c r="C46">
        <v>122018</v>
      </c>
      <c r="D46" s="9" t="s">
        <v>3843</v>
      </c>
      <c r="E46" s="2">
        <v>3311.4</v>
      </c>
      <c r="F46" s="11">
        <v>42952</v>
      </c>
      <c r="G46" s="2">
        <v>3311.4</v>
      </c>
      <c r="H46" s="13">
        <f>Tabla1[[#This Row],[Importe]]-Tabla1[[#This Row],[Pagado]]</f>
        <v>0</v>
      </c>
      <c r="I46" s="1" t="s">
        <v>4090</v>
      </c>
    </row>
    <row r="47" spans="1:9" x14ac:dyDescent="0.25">
      <c r="A47" s="3">
        <v>42948</v>
      </c>
      <c r="B47" s="6" t="s">
        <v>62</v>
      </c>
      <c r="C47">
        <v>122019</v>
      </c>
      <c r="D47" s="9" t="s">
        <v>3844</v>
      </c>
      <c r="E47" s="2">
        <v>1495.9</v>
      </c>
      <c r="F47" s="11">
        <v>42948</v>
      </c>
      <c r="G47" s="2">
        <v>1495.9</v>
      </c>
      <c r="H47" s="13">
        <f>Tabla1[[#This Row],[Importe]]-Tabla1[[#This Row],[Pagado]]</f>
        <v>0</v>
      </c>
      <c r="I47" s="1" t="s">
        <v>4090</v>
      </c>
    </row>
    <row r="48" spans="1:9" ht="30" x14ac:dyDescent="0.25">
      <c r="A48" s="3">
        <v>42948</v>
      </c>
      <c r="B48" s="6" t="s">
        <v>63</v>
      </c>
      <c r="C48">
        <v>122020</v>
      </c>
      <c r="D48" s="9" t="s">
        <v>3845</v>
      </c>
      <c r="E48" s="2">
        <v>67938.8</v>
      </c>
      <c r="F48" s="11" t="s">
        <v>4185</v>
      </c>
      <c r="G48" s="19">
        <f>47370.6+20568.2</f>
        <v>67938.8</v>
      </c>
      <c r="H48" s="20">
        <f>Tabla1[[#This Row],[Importe]]-Tabla1[[#This Row],[Pagado]]</f>
        <v>0</v>
      </c>
      <c r="I48" s="1" t="s">
        <v>4090</v>
      </c>
    </row>
    <row r="49" spans="1:9" x14ac:dyDescent="0.25">
      <c r="A49" s="3">
        <v>42948</v>
      </c>
      <c r="B49" s="6" t="s">
        <v>64</v>
      </c>
      <c r="C49">
        <v>122021</v>
      </c>
      <c r="D49" s="9" t="s">
        <v>3846</v>
      </c>
      <c r="E49" s="2">
        <v>2890</v>
      </c>
      <c r="F49" s="11">
        <v>42948</v>
      </c>
      <c r="G49" s="2">
        <v>2890</v>
      </c>
      <c r="H49" s="13">
        <f>Tabla1[[#This Row],[Importe]]-Tabla1[[#This Row],[Pagado]]</f>
        <v>0</v>
      </c>
      <c r="I49" s="1" t="s">
        <v>4090</v>
      </c>
    </row>
    <row r="50" spans="1:9" x14ac:dyDescent="0.25">
      <c r="A50" s="3">
        <v>42948</v>
      </c>
      <c r="B50" s="6" t="s">
        <v>65</v>
      </c>
      <c r="C50">
        <v>122022</v>
      </c>
      <c r="D50" s="9" t="s">
        <v>3847</v>
      </c>
      <c r="E50" s="2">
        <v>4337.8</v>
      </c>
      <c r="F50" s="11">
        <v>42961</v>
      </c>
      <c r="G50" s="2">
        <v>4337.8</v>
      </c>
      <c r="H50" s="13">
        <f>Tabla1[[#This Row],[Importe]]-Tabla1[[#This Row],[Pagado]]</f>
        <v>0</v>
      </c>
      <c r="I50" s="1" t="s">
        <v>4090</v>
      </c>
    </row>
    <row r="51" spans="1:9" x14ac:dyDescent="0.25">
      <c r="A51" s="3">
        <v>42948</v>
      </c>
      <c r="B51" s="6" t="s">
        <v>66</v>
      </c>
      <c r="C51">
        <v>122023</v>
      </c>
      <c r="D51" s="9" t="s">
        <v>3848</v>
      </c>
      <c r="E51" s="2">
        <v>1001.4</v>
      </c>
      <c r="F51" s="11">
        <v>42948</v>
      </c>
      <c r="G51" s="2">
        <v>1001.4</v>
      </c>
      <c r="H51" s="13">
        <f>Tabla1[[#This Row],[Importe]]-Tabla1[[#This Row],[Pagado]]</f>
        <v>0</v>
      </c>
      <c r="I51" s="1" t="s">
        <v>4090</v>
      </c>
    </row>
    <row r="52" spans="1:9" ht="15.75" x14ac:dyDescent="0.25">
      <c r="A52" s="3">
        <v>42948</v>
      </c>
      <c r="B52" s="6" t="s">
        <v>67</v>
      </c>
      <c r="C52">
        <v>122024</v>
      </c>
      <c r="D52" s="7" t="s">
        <v>4091</v>
      </c>
      <c r="E52" s="2">
        <v>0</v>
      </c>
      <c r="F52" s="17" t="s">
        <v>4091</v>
      </c>
      <c r="G52" s="2">
        <v>0</v>
      </c>
      <c r="H52" s="13">
        <f>Tabla1[[#This Row],[Importe]]-Tabla1[[#This Row],[Pagado]]</f>
        <v>0</v>
      </c>
      <c r="I52" s="1" t="s">
        <v>4091</v>
      </c>
    </row>
    <row r="53" spans="1:9" x14ac:dyDescent="0.25">
      <c r="A53" s="3">
        <v>42948</v>
      </c>
      <c r="B53" s="6" t="s">
        <v>68</v>
      </c>
      <c r="C53">
        <v>122025</v>
      </c>
      <c r="D53" s="9" t="s">
        <v>3850</v>
      </c>
      <c r="E53" s="2">
        <v>2500</v>
      </c>
      <c r="F53" s="11">
        <v>42949</v>
      </c>
      <c r="G53" s="2">
        <v>2500</v>
      </c>
      <c r="H53" s="13">
        <f>Tabla1[[#This Row],[Importe]]-Tabla1[[#This Row],[Pagado]]</f>
        <v>0</v>
      </c>
      <c r="I53" s="1" t="s">
        <v>4090</v>
      </c>
    </row>
    <row r="54" spans="1:9" x14ac:dyDescent="0.25">
      <c r="A54" s="3">
        <v>42948</v>
      </c>
      <c r="B54" s="6" t="s">
        <v>69</v>
      </c>
      <c r="C54">
        <v>122026</v>
      </c>
      <c r="D54" s="9" t="s">
        <v>3851</v>
      </c>
      <c r="E54" s="2">
        <v>1746.4</v>
      </c>
      <c r="F54" s="11">
        <v>42949</v>
      </c>
      <c r="G54" s="2">
        <v>1746.4</v>
      </c>
      <c r="H54" s="13">
        <f>Tabla1[[#This Row],[Importe]]-Tabla1[[#This Row],[Pagado]]</f>
        <v>0</v>
      </c>
      <c r="I54" s="1" t="s">
        <v>4090</v>
      </c>
    </row>
    <row r="55" spans="1:9" x14ac:dyDescent="0.25">
      <c r="A55" s="3">
        <v>42948</v>
      </c>
      <c r="B55" s="6" t="s">
        <v>70</v>
      </c>
      <c r="C55">
        <v>122027</v>
      </c>
      <c r="D55" s="9" t="s">
        <v>3852</v>
      </c>
      <c r="E55" s="2">
        <v>14075.6</v>
      </c>
      <c r="F55" s="11">
        <v>42950</v>
      </c>
      <c r="G55" s="2">
        <v>14075.6</v>
      </c>
      <c r="H55" s="13">
        <f>Tabla1[[#This Row],[Importe]]-Tabla1[[#This Row],[Pagado]]</f>
        <v>0</v>
      </c>
      <c r="I55" s="1" t="s">
        <v>4090</v>
      </c>
    </row>
    <row r="56" spans="1:9" x14ac:dyDescent="0.25">
      <c r="A56" s="3">
        <v>42948</v>
      </c>
      <c r="B56" s="6" t="s">
        <v>71</v>
      </c>
      <c r="C56">
        <v>122028</v>
      </c>
      <c r="D56" s="9" t="s">
        <v>3853</v>
      </c>
      <c r="E56" s="2">
        <v>1856.9</v>
      </c>
      <c r="F56" s="11">
        <v>42949</v>
      </c>
      <c r="G56" s="2">
        <v>1856.9</v>
      </c>
      <c r="H56" s="13">
        <f>Tabla1[[#This Row],[Importe]]-Tabla1[[#This Row],[Pagado]]</f>
        <v>0</v>
      </c>
      <c r="I56" s="1" t="s">
        <v>4090</v>
      </c>
    </row>
    <row r="57" spans="1:9" x14ac:dyDescent="0.25">
      <c r="A57" s="3">
        <v>42948</v>
      </c>
      <c r="B57" s="6" t="s">
        <v>72</v>
      </c>
      <c r="C57">
        <v>122029</v>
      </c>
      <c r="D57" s="9" t="s">
        <v>3854</v>
      </c>
      <c r="E57" s="2">
        <v>1729.6</v>
      </c>
      <c r="F57" s="11">
        <v>42949</v>
      </c>
      <c r="G57" s="2">
        <v>1729.6</v>
      </c>
      <c r="H57" s="13">
        <f>Tabla1[[#This Row],[Importe]]-Tabla1[[#This Row],[Pagado]]</f>
        <v>0</v>
      </c>
      <c r="I57" s="1" t="s">
        <v>4090</v>
      </c>
    </row>
    <row r="58" spans="1:9" x14ac:dyDescent="0.25">
      <c r="A58" s="3">
        <v>42948</v>
      </c>
      <c r="B58" s="6" t="s">
        <v>73</v>
      </c>
      <c r="C58">
        <v>122030</v>
      </c>
      <c r="D58" s="9" t="s">
        <v>3831</v>
      </c>
      <c r="E58" s="2">
        <v>3513.96</v>
      </c>
      <c r="F58" s="11">
        <v>42956</v>
      </c>
      <c r="G58" s="2">
        <v>3513.96</v>
      </c>
      <c r="H58" s="13">
        <f>Tabla1[[#This Row],[Importe]]-Tabla1[[#This Row],[Pagado]]</f>
        <v>0</v>
      </c>
      <c r="I58" s="1" t="s">
        <v>4090</v>
      </c>
    </row>
    <row r="59" spans="1:9" x14ac:dyDescent="0.25">
      <c r="A59" s="3">
        <v>42948</v>
      </c>
      <c r="B59" s="6" t="s">
        <v>74</v>
      </c>
      <c r="C59">
        <v>122031</v>
      </c>
      <c r="D59" s="9" t="s">
        <v>3855</v>
      </c>
      <c r="E59" s="2">
        <v>3140.6</v>
      </c>
      <c r="F59" s="11">
        <v>42966</v>
      </c>
      <c r="G59" s="2">
        <v>3140.6</v>
      </c>
      <c r="H59" s="13">
        <f>Tabla1[[#This Row],[Importe]]-Tabla1[[#This Row],[Pagado]]</f>
        <v>0</v>
      </c>
      <c r="I59" s="1" t="s">
        <v>4090</v>
      </c>
    </row>
    <row r="60" spans="1:9" ht="30" x14ac:dyDescent="0.25">
      <c r="A60" s="3">
        <v>42948</v>
      </c>
      <c r="B60" s="6" t="s">
        <v>75</v>
      </c>
      <c r="C60">
        <v>122032</v>
      </c>
      <c r="D60" s="9" t="s">
        <v>3856</v>
      </c>
      <c r="E60" s="2">
        <v>2988.9</v>
      </c>
      <c r="F60" s="12" t="s">
        <v>4095</v>
      </c>
      <c r="G60" s="19">
        <f>2628.3+360.6</f>
        <v>2988.9</v>
      </c>
      <c r="H60" s="20">
        <f>Tabla1[[#This Row],[Importe]]-Tabla1[[#This Row],[Pagado]]</f>
        <v>0</v>
      </c>
      <c r="I60" s="1" t="s">
        <v>4090</v>
      </c>
    </row>
    <row r="61" spans="1:9" x14ac:dyDescent="0.25">
      <c r="A61" s="3">
        <v>42948</v>
      </c>
      <c r="B61" s="6" t="s">
        <v>76</v>
      </c>
      <c r="C61">
        <v>122033</v>
      </c>
      <c r="D61" s="9" t="s">
        <v>3857</v>
      </c>
      <c r="E61" s="2">
        <v>16428.7</v>
      </c>
      <c r="F61" s="11">
        <v>42956</v>
      </c>
      <c r="G61" s="2">
        <v>16428.7</v>
      </c>
      <c r="H61" s="13">
        <f>Tabla1[[#This Row],[Importe]]-Tabla1[[#This Row],[Pagado]]</f>
        <v>0</v>
      </c>
      <c r="I61" s="1" t="s">
        <v>4090</v>
      </c>
    </row>
    <row r="62" spans="1:9" x14ac:dyDescent="0.25">
      <c r="A62" s="3">
        <v>42948</v>
      </c>
      <c r="B62" s="6" t="s">
        <v>77</v>
      </c>
      <c r="C62">
        <v>122034</v>
      </c>
      <c r="D62" s="9" t="s">
        <v>3858</v>
      </c>
      <c r="E62" s="2">
        <v>16211.4</v>
      </c>
      <c r="F62" s="11">
        <v>42951</v>
      </c>
      <c r="G62" s="2">
        <v>16211.4</v>
      </c>
      <c r="H62" s="13">
        <f>Tabla1[[#This Row],[Importe]]-Tabla1[[#This Row],[Pagado]]</f>
        <v>0</v>
      </c>
      <c r="I62" s="1" t="s">
        <v>4090</v>
      </c>
    </row>
    <row r="63" spans="1:9" x14ac:dyDescent="0.25">
      <c r="A63" s="3">
        <v>42948</v>
      </c>
      <c r="B63" s="6" t="s">
        <v>78</v>
      </c>
      <c r="C63">
        <v>122035</v>
      </c>
      <c r="D63" s="9" t="s">
        <v>3859</v>
      </c>
      <c r="E63" s="2">
        <v>2395.1999999999998</v>
      </c>
      <c r="F63" s="11">
        <v>42970</v>
      </c>
      <c r="G63" s="2">
        <v>2395.1999999999998</v>
      </c>
      <c r="H63" s="13">
        <f>Tabla1[[#This Row],[Importe]]-Tabla1[[#This Row],[Pagado]]</f>
        <v>0</v>
      </c>
      <c r="I63" s="1" t="s">
        <v>4090</v>
      </c>
    </row>
    <row r="64" spans="1:9" x14ac:dyDescent="0.25">
      <c r="A64" s="3">
        <v>42948</v>
      </c>
      <c r="B64" s="6" t="s">
        <v>79</v>
      </c>
      <c r="C64">
        <v>122036</v>
      </c>
      <c r="D64" s="9" t="s">
        <v>3860</v>
      </c>
      <c r="E64" s="2">
        <v>6499.6</v>
      </c>
      <c r="F64" s="11">
        <v>42956</v>
      </c>
      <c r="G64" s="2">
        <v>6499.6</v>
      </c>
      <c r="H64" s="13">
        <f>Tabla1[[#This Row],[Importe]]-Tabla1[[#This Row],[Pagado]]</f>
        <v>0</v>
      </c>
      <c r="I64" s="1" t="s">
        <v>4090</v>
      </c>
    </row>
    <row r="65" spans="1:9" x14ac:dyDescent="0.25">
      <c r="A65" s="3">
        <v>42948</v>
      </c>
      <c r="B65" s="6" t="s">
        <v>80</v>
      </c>
      <c r="C65">
        <v>122037</v>
      </c>
      <c r="D65" s="9" t="s">
        <v>3861</v>
      </c>
      <c r="E65" s="2">
        <v>2205.5</v>
      </c>
      <c r="F65" s="11">
        <v>42956</v>
      </c>
      <c r="G65" s="2">
        <v>2205.5</v>
      </c>
      <c r="H65" s="13">
        <f>Tabla1[[#This Row],[Importe]]-Tabla1[[#This Row],[Pagado]]</f>
        <v>0</v>
      </c>
      <c r="I65" s="1" t="s">
        <v>4090</v>
      </c>
    </row>
    <row r="66" spans="1:9" x14ac:dyDescent="0.25">
      <c r="A66" s="3">
        <v>42948</v>
      </c>
      <c r="B66" s="6" t="s">
        <v>81</v>
      </c>
      <c r="C66">
        <v>122038</v>
      </c>
      <c r="D66" s="9" t="s">
        <v>3862</v>
      </c>
      <c r="E66" s="2">
        <v>6962.8</v>
      </c>
      <c r="F66" s="11">
        <v>42948</v>
      </c>
      <c r="G66" s="2">
        <v>6962.8</v>
      </c>
      <c r="H66" s="13">
        <f>Tabla1[[#This Row],[Importe]]-Tabla1[[#This Row],[Pagado]]</f>
        <v>0</v>
      </c>
      <c r="I66" s="1" t="s">
        <v>4090</v>
      </c>
    </row>
    <row r="67" spans="1:9" x14ac:dyDescent="0.25">
      <c r="A67" s="3">
        <v>42948</v>
      </c>
      <c r="B67" s="6" t="s">
        <v>82</v>
      </c>
      <c r="C67">
        <v>122039</v>
      </c>
      <c r="D67" s="9" t="s">
        <v>3863</v>
      </c>
      <c r="E67" s="2">
        <v>30830</v>
      </c>
      <c r="F67" s="11">
        <v>42949</v>
      </c>
      <c r="G67" s="2">
        <v>30830</v>
      </c>
      <c r="H67" s="13">
        <f>Tabla1[[#This Row],[Importe]]-Tabla1[[#This Row],[Pagado]]</f>
        <v>0</v>
      </c>
      <c r="I67" s="1" t="s">
        <v>4090</v>
      </c>
    </row>
    <row r="68" spans="1:9" x14ac:dyDescent="0.25">
      <c r="A68" s="3">
        <v>42948</v>
      </c>
      <c r="B68" s="6" t="s">
        <v>83</v>
      </c>
      <c r="C68">
        <v>122040</v>
      </c>
      <c r="D68" s="9" t="s">
        <v>3860</v>
      </c>
      <c r="E68" s="2">
        <v>3052.5</v>
      </c>
      <c r="F68" s="11">
        <v>42958</v>
      </c>
      <c r="G68" s="2">
        <v>3052.5</v>
      </c>
      <c r="H68" s="13">
        <f>Tabla1[[#This Row],[Importe]]-Tabla1[[#This Row],[Pagado]]</f>
        <v>0</v>
      </c>
      <c r="I68" s="1" t="s">
        <v>4090</v>
      </c>
    </row>
    <row r="69" spans="1:9" x14ac:dyDescent="0.25">
      <c r="A69" s="3">
        <v>42948</v>
      </c>
      <c r="B69" s="6" t="s">
        <v>84</v>
      </c>
      <c r="C69">
        <v>122041</v>
      </c>
      <c r="D69" s="9" t="s">
        <v>3864</v>
      </c>
      <c r="E69" s="2">
        <v>3116.1</v>
      </c>
      <c r="F69" s="11">
        <v>42949</v>
      </c>
      <c r="G69" s="2">
        <v>3116.1</v>
      </c>
      <c r="H69" s="13">
        <f>Tabla1[[#This Row],[Importe]]-Tabla1[[#This Row],[Pagado]]</f>
        <v>0</v>
      </c>
      <c r="I69" s="1" t="s">
        <v>4090</v>
      </c>
    </row>
    <row r="70" spans="1:9" ht="15.75" x14ac:dyDescent="0.25">
      <c r="A70" s="3">
        <v>42948</v>
      </c>
      <c r="B70" s="6" t="s">
        <v>85</v>
      </c>
      <c r="C70">
        <v>122042</v>
      </c>
      <c r="D70" s="7" t="s">
        <v>4091</v>
      </c>
      <c r="E70" s="2">
        <v>0</v>
      </c>
      <c r="F70" s="17" t="s">
        <v>4091</v>
      </c>
      <c r="G70" s="2">
        <v>0</v>
      </c>
      <c r="H70" s="13">
        <f>Tabla1[[#This Row],[Importe]]-Tabla1[[#This Row],[Pagado]]</f>
        <v>0</v>
      </c>
      <c r="I70" s="1" t="s">
        <v>4091</v>
      </c>
    </row>
    <row r="71" spans="1:9" x14ac:dyDescent="0.25">
      <c r="A71" s="3">
        <v>42948</v>
      </c>
      <c r="B71" s="6" t="s">
        <v>86</v>
      </c>
      <c r="C71">
        <v>122043</v>
      </c>
      <c r="D71" s="9" t="s">
        <v>3865</v>
      </c>
      <c r="E71" s="2">
        <v>1536</v>
      </c>
      <c r="F71" s="11">
        <v>42949</v>
      </c>
      <c r="G71" s="2">
        <v>1536</v>
      </c>
      <c r="H71" s="13">
        <f>Tabla1[[#This Row],[Importe]]-Tabla1[[#This Row],[Pagado]]</f>
        <v>0</v>
      </c>
      <c r="I71" s="1" t="s">
        <v>4090</v>
      </c>
    </row>
    <row r="72" spans="1:9" x14ac:dyDescent="0.25">
      <c r="A72" s="3">
        <v>42948</v>
      </c>
      <c r="B72" s="6" t="s">
        <v>87</v>
      </c>
      <c r="C72">
        <v>122044</v>
      </c>
      <c r="D72" s="9" t="s">
        <v>3866</v>
      </c>
      <c r="E72" s="2">
        <v>3386.4</v>
      </c>
      <c r="F72" s="11">
        <v>42948</v>
      </c>
      <c r="G72" s="2">
        <v>3386.4</v>
      </c>
      <c r="H72" s="13">
        <f>Tabla1[[#This Row],[Importe]]-Tabla1[[#This Row],[Pagado]]</f>
        <v>0</v>
      </c>
      <c r="I72" s="1" t="s">
        <v>4090</v>
      </c>
    </row>
    <row r="73" spans="1:9" x14ac:dyDescent="0.25">
      <c r="A73" s="3">
        <v>42948</v>
      </c>
      <c r="B73" s="6" t="s">
        <v>88</v>
      </c>
      <c r="C73">
        <v>122045</v>
      </c>
      <c r="D73" s="9" t="s">
        <v>3867</v>
      </c>
      <c r="E73" s="2">
        <v>1328.16</v>
      </c>
      <c r="F73" s="11">
        <v>42948</v>
      </c>
      <c r="G73" s="2">
        <v>1328.16</v>
      </c>
      <c r="H73" s="13">
        <f>Tabla1[[#This Row],[Importe]]-Tabla1[[#This Row],[Pagado]]</f>
        <v>0</v>
      </c>
      <c r="I73" s="1" t="s">
        <v>4090</v>
      </c>
    </row>
    <row r="74" spans="1:9" x14ac:dyDescent="0.25">
      <c r="A74" s="3">
        <v>42948</v>
      </c>
      <c r="B74" s="6" t="s">
        <v>89</v>
      </c>
      <c r="C74">
        <v>122046</v>
      </c>
      <c r="D74" s="9" t="s">
        <v>3868</v>
      </c>
      <c r="E74" s="2">
        <v>29889.599999999999</v>
      </c>
      <c r="F74" s="11">
        <v>42968</v>
      </c>
      <c r="G74" s="2">
        <v>29889.599999999999</v>
      </c>
      <c r="H74" s="13">
        <f>Tabla1[[#This Row],[Importe]]-Tabla1[[#This Row],[Pagado]]</f>
        <v>0</v>
      </c>
      <c r="I74" s="1" t="s">
        <v>4090</v>
      </c>
    </row>
    <row r="75" spans="1:9" x14ac:dyDescent="0.25">
      <c r="A75" s="3">
        <v>42948</v>
      </c>
      <c r="B75" s="6" t="s">
        <v>90</v>
      </c>
      <c r="C75">
        <v>122047</v>
      </c>
      <c r="D75" s="9" t="s">
        <v>3869</v>
      </c>
      <c r="E75" s="2">
        <v>7714</v>
      </c>
      <c r="F75" s="11">
        <v>42953</v>
      </c>
      <c r="G75" s="2">
        <v>7714</v>
      </c>
      <c r="H75" s="13">
        <f>Tabla1[[#This Row],[Importe]]-Tabla1[[#This Row],[Pagado]]</f>
        <v>0</v>
      </c>
      <c r="I75" s="1" t="s">
        <v>4090</v>
      </c>
    </row>
    <row r="76" spans="1:9" x14ac:dyDescent="0.25">
      <c r="A76" s="3">
        <v>42948</v>
      </c>
      <c r="B76" s="6" t="s">
        <v>91</v>
      </c>
      <c r="C76">
        <v>122048</v>
      </c>
      <c r="D76" s="9" t="s">
        <v>3870</v>
      </c>
      <c r="E76" s="2">
        <v>2350.4</v>
      </c>
      <c r="F76" s="11">
        <v>42948</v>
      </c>
      <c r="G76" s="2">
        <v>2350.4</v>
      </c>
      <c r="H76" s="13">
        <f>Tabla1[[#This Row],[Importe]]-Tabla1[[#This Row],[Pagado]]</f>
        <v>0</v>
      </c>
      <c r="I76" s="1" t="s">
        <v>4090</v>
      </c>
    </row>
    <row r="77" spans="1:9" x14ac:dyDescent="0.25">
      <c r="A77" s="3">
        <v>42948</v>
      </c>
      <c r="B77" s="6" t="s">
        <v>92</v>
      </c>
      <c r="C77">
        <v>122049</v>
      </c>
      <c r="D77" s="9" t="s">
        <v>3870</v>
      </c>
      <c r="E77" s="2">
        <v>166.4</v>
      </c>
      <c r="F77" s="11">
        <v>42948</v>
      </c>
      <c r="G77" s="2">
        <v>166.4</v>
      </c>
      <c r="H77" s="13">
        <f>Tabla1[[#This Row],[Importe]]-Tabla1[[#This Row],[Pagado]]</f>
        <v>0</v>
      </c>
      <c r="I77" s="1" t="s">
        <v>4090</v>
      </c>
    </row>
    <row r="78" spans="1:9" x14ac:dyDescent="0.25">
      <c r="A78" s="3">
        <v>42948</v>
      </c>
      <c r="B78" s="6" t="s">
        <v>93</v>
      </c>
      <c r="C78">
        <v>122050</v>
      </c>
      <c r="D78" s="9" t="s">
        <v>3871</v>
      </c>
      <c r="E78" s="2">
        <v>1968.2</v>
      </c>
      <c r="F78" s="11">
        <v>42948</v>
      </c>
      <c r="G78" s="2">
        <v>1968.2</v>
      </c>
      <c r="H78" s="13">
        <f>Tabla1[[#This Row],[Importe]]-Tabla1[[#This Row],[Pagado]]</f>
        <v>0</v>
      </c>
      <c r="I78" s="1" t="s">
        <v>4090</v>
      </c>
    </row>
    <row r="79" spans="1:9" x14ac:dyDescent="0.25">
      <c r="A79" s="3">
        <v>42948</v>
      </c>
      <c r="B79" s="6" t="s">
        <v>94</v>
      </c>
      <c r="C79">
        <v>122051</v>
      </c>
      <c r="D79" s="9" t="s">
        <v>3872</v>
      </c>
      <c r="E79" s="2">
        <v>338</v>
      </c>
      <c r="F79" s="11">
        <v>42948</v>
      </c>
      <c r="G79" s="2">
        <v>338</v>
      </c>
      <c r="H79" s="13">
        <f>Tabla1[[#This Row],[Importe]]-Tabla1[[#This Row],[Pagado]]</f>
        <v>0</v>
      </c>
      <c r="I79" s="1" t="s">
        <v>4090</v>
      </c>
    </row>
    <row r="80" spans="1:9" ht="15.75" x14ac:dyDescent="0.25">
      <c r="A80" s="3">
        <v>42948</v>
      </c>
      <c r="B80" s="6" t="s">
        <v>95</v>
      </c>
      <c r="C80">
        <v>122052</v>
      </c>
      <c r="D80" s="7" t="s">
        <v>4091</v>
      </c>
      <c r="E80" s="2">
        <v>0</v>
      </c>
      <c r="F80" s="17" t="s">
        <v>4091</v>
      </c>
      <c r="G80" s="2">
        <v>0</v>
      </c>
      <c r="H80" s="13">
        <f>Tabla1[[#This Row],[Importe]]-Tabla1[[#This Row],[Pagado]]</f>
        <v>0</v>
      </c>
      <c r="I80" s="1" t="s">
        <v>4091</v>
      </c>
    </row>
    <row r="81" spans="1:9" x14ac:dyDescent="0.25">
      <c r="A81" s="3">
        <v>42948</v>
      </c>
      <c r="B81" s="6" t="s">
        <v>96</v>
      </c>
      <c r="C81">
        <v>122053</v>
      </c>
      <c r="D81" s="9" t="s">
        <v>3874</v>
      </c>
      <c r="E81" s="2">
        <v>891.06</v>
      </c>
      <c r="F81" s="11">
        <v>42948</v>
      </c>
      <c r="G81" s="2">
        <v>891.06</v>
      </c>
      <c r="H81" s="13">
        <f>Tabla1[[#This Row],[Importe]]-Tabla1[[#This Row],[Pagado]]</f>
        <v>0</v>
      </c>
      <c r="I81" s="1" t="s">
        <v>4090</v>
      </c>
    </row>
    <row r="82" spans="1:9" x14ac:dyDescent="0.25">
      <c r="A82" s="3">
        <v>42948</v>
      </c>
      <c r="B82" s="6" t="s">
        <v>97</v>
      </c>
      <c r="C82">
        <v>122054</v>
      </c>
      <c r="D82" s="9" t="s">
        <v>3875</v>
      </c>
      <c r="E82" s="2">
        <v>8785.2000000000007</v>
      </c>
      <c r="F82" s="11">
        <v>42956</v>
      </c>
      <c r="G82" s="2">
        <v>8785.2000000000007</v>
      </c>
      <c r="H82" s="13">
        <f>Tabla1[[#This Row],[Importe]]-Tabla1[[#This Row],[Pagado]]</f>
        <v>0</v>
      </c>
      <c r="I82" s="1" t="s">
        <v>4090</v>
      </c>
    </row>
    <row r="83" spans="1:9" x14ac:dyDescent="0.25">
      <c r="A83" s="3">
        <v>42948</v>
      </c>
      <c r="B83" s="6" t="s">
        <v>98</v>
      </c>
      <c r="C83">
        <v>122055</v>
      </c>
      <c r="D83" s="9" t="s">
        <v>3876</v>
      </c>
      <c r="E83" s="2">
        <v>330</v>
      </c>
      <c r="F83" s="11">
        <v>42948</v>
      </c>
      <c r="G83" s="2">
        <v>330</v>
      </c>
      <c r="H83" s="13">
        <f>Tabla1[[#This Row],[Importe]]-Tabla1[[#This Row],[Pagado]]</f>
        <v>0</v>
      </c>
      <c r="I83" s="1" t="s">
        <v>4090</v>
      </c>
    </row>
    <row r="84" spans="1:9" x14ac:dyDescent="0.25">
      <c r="A84" s="3">
        <v>42948</v>
      </c>
      <c r="B84" s="6" t="s">
        <v>99</v>
      </c>
      <c r="C84">
        <v>122056</v>
      </c>
      <c r="D84" s="9" t="s">
        <v>3877</v>
      </c>
      <c r="E84" s="2">
        <v>290.39999999999998</v>
      </c>
      <c r="F84" s="11">
        <v>42948</v>
      </c>
      <c r="G84" s="2">
        <v>290.39999999999998</v>
      </c>
      <c r="H84" s="13">
        <f>Tabla1[[#This Row],[Importe]]-Tabla1[[#This Row],[Pagado]]</f>
        <v>0</v>
      </c>
      <c r="I84" s="1" t="s">
        <v>4090</v>
      </c>
    </row>
    <row r="85" spans="1:9" x14ac:dyDescent="0.25">
      <c r="A85" s="3">
        <v>42948</v>
      </c>
      <c r="B85" s="6" t="s">
        <v>100</v>
      </c>
      <c r="C85">
        <v>122057</v>
      </c>
      <c r="D85" s="9" t="s">
        <v>3860</v>
      </c>
      <c r="E85" s="2">
        <v>1073.8</v>
      </c>
      <c r="F85" s="11">
        <v>42948</v>
      </c>
      <c r="G85" s="2">
        <v>1073.8</v>
      </c>
      <c r="H85" s="13">
        <f>Tabla1[[#This Row],[Importe]]-Tabla1[[#This Row],[Pagado]]</f>
        <v>0</v>
      </c>
      <c r="I85" s="1" t="s">
        <v>4090</v>
      </c>
    </row>
    <row r="86" spans="1:9" x14ac:dyDescent="0.25">
      <c r="A86" s="3">
        <v>42948</v>
      </c>
      <c r="B86" s="6" t="s">
        <v>101</v>
      </c>
      <c r="C86">
        <v>122058</v>
      </c>
      <c r="D86" s="9" t="s">
        <v>3860</v>
      </c>
      <c r="E86" s="2">
        <v>408.2</v>
      </c>
      <c r="F86" s="11">
        <v>42948</v>
      </c>
      <c r="G86" s="2">
        <v>408.2</v>
      </c>
      <c r="H86" s="13">
        <f>Tabla1[[#This Row],[Importe]]-Tabla1[[#This Row],[Pagado]]</f>
        <v>0</v>
      </c>
      <c r="I86" s="1" t="s">
        <v>4090</v>
      </c>
    </row>
    <row r="87" spans="1:9" x14ac:dyDescent="0.25">
      <c r="A87" s="3">
        <v>42948</v>
      </c>
      <c r="B87" s="6" t="s">
        <v>102</v>
      </c>
      <c r="C87">
        <v>122059</v>
      </c>
      <c r="D87" s="9" t="s">
        <v>3860</v>
      </c>
      <c r="E87" s="2">
        <v>820.2</v>
      </c>
      <c r="F87" s="11">
        <v>42948</v>
      </c>
      <c r="G87" s="2">
        <v>820.2</v>
      </c>
      <c r="H87" s="13">
        <f>Tabla1[[#This Row],[Importe]]-Tabla1[[#This Row],[Pagado]]</f>
        <v>0</v>
      </c>
      <c r="I87" s="1" t="s">
        <v>4090</v>
      </c>
    </row>
    <row r="88" spans="1:9" x14ac:dyDescent="0.25">
      <c r="A88" s="3">
        <v>42948</v>
      </c>
      <c r="B88" s="6" t="s">
        <v>103</v>
      </c>
      <c r="C88">
        <v>122060</v>
      </c>
      <c r="D88" s="9" t="s">
        <v>3860</v>
      </c>
      <c r="E88" s="2">
        <v>6816.6</v>
      </c>
      <c r="F88" s="11">
        <v>42948</v>
      </c>
      <c r="G88" s="2">
        <v>6816.6</v>
      </c>
      <c r="H88" s="13">
        <f>Tabla1[[#This Row],[Importe]]-Tabla1[[#This Row],[Pagado]]</f>
        <v>0</v>
      </c>
      <c r="I88" s="1" t="s">
        <v>4090</v>
      </c>
    </row>
    <row r="89" spans="1:9" x14ac:dyDescent="0.25">
      <c r="A89" s="3">
        <v>42948</v>
      </c>
      <c r="B89" s="6" t="s">
        <v>104</v>
      </c>
      <c r="C89">
        <v>122061</v>
      </c>
      <c r="D89" s="9" t="s">
        <v>3878</v>
      </c>
      <c r="E89" s="2">
        <v>1500</v>
      </c>
      <c r="F89" s="11">
        <v>42948</v>
      </c>
      <c r="G89" s="2">
        <v>1500</v>
      </c>
      <c r="H89" s="13">
        <f>Tabla1[[#This Row],[Importe]]-Tabla1[[#This Row],[Pagado]]</f>
        <v>0</v>
      </c>
      <c r="I89" s="1" t="s">
        <v>4090</v>
      </c>
    </row>
    <row r="90" spans="1:9" x14ac:dyDescent="0.25">
      <c r="A90" s="3">
        <v>42948</v>
      </c>
      <c r="B90" s="6" t="s">
        <v>105</v>
      </c>
      <c r="C90">
        <v>122062</v>
      </c>
      <c r="D90" s="9" t="s">
        <v>3879</v>
      </c>
      <c r="E90" s="2">
        <v>4320</v>
      </c>
      <c r="F90" s="11">
        <v>42948</v>
      </c>
      <c r="G90" s="2">
        <v>4320</v>
      </c>
      <c r="H90" s="13">
        <f>Tabla1[[#This Row],[Importe]]-Tabla1[[#This Row],[Pagado]]</f>
        <v>0</v>
      </c>
      <c r="I90" s="1" t="s">
        <v>4090</v>
      </c>
    </row>
    <row r="91" spans="1:9" x14ac:dyDescent="0.25">
      <c r="A91" s="3">
        <v>42948</v>
      </c>
      <c r="B91" s="6" t="s">
        <v>106</v>
      </c>
      <c r="C91">
        <v>122063</v>
      </c>
      <c r="D91" s="9" t="s">
        <v>3880</v>
      </c>
      <c r="E91" s="2">
        <v>3261.25</v>
      </c>
      <c r="F91" s="11">
        <v>42948</v>
      </c>
      <c r="G91" s="2">
        <v>3261.25</v>
      </c>
      <c r="H91" s="13">
        <f>Tabla1[[#This Row],[Importe]]-Tabla1[[#This Row],[Pagado]]</f>
        <v>0</v>
      </c>
      <c r="I91" s="1" t="s">
        <v>4090</v>
      </c>
    </row>
    <row r="92" spans="1:9" x14ac:dyDescent="0.25">
      <c r="A92" s="3">
        <v>42948</v>
      </c>
      <c r="B92" s="6" t="s">
        <v>107</v>
      </c>
      <c r="C92">
        <v>122064</v>
      </c>
      <c r="D92" s="9" t="s">
        <v>3881</v>
      </c>
      <c r="E92" s="2">
        <v>2768.2</v>
      </c>
      <c r="F92" s="11">
        <v>42948</v>
      </c>
      <c r="G92" s="2">
        <v>2768.2</v>
      </c>
      <c r="H92" s="13">
        <f>Tabla1[[#This Row],[Importe]]-Tabla1[[#This Row],[Pagado]]</f>
        <v>0</v>
      </c>
      <c r="I92" s="1" t="s">
        <v>4090</v>
      </c>
    </row>
    <row r="93" spans="1:9" x14ac:dyDescent="0.25">
      <c r="A93" s="3">
        <v>42948</v>
      </c>
      <c r="B93" s="6" t="s">
        <v>108</v>
      </c>
      <c r="C93">
        <v>122065</v>
      </c>
      <c r="D93" s="9" t="s">
        <v>3844</v>
      </c>
      <c r="E93" s="2">
        <v>1653</v>
      </c>
      <c r="F93" s="11">
        <v>42948</v>
      </c>
      <c r="G93" s="2">
        <v>1653</v>
      </c>
      <c r="H93" s="13">
        <f>Tabla1[[#This Row],[Importe]]-Tabla1[[#This Row],[Pagado]]</f>
        <v>0</v>
      </c>
      <c r="I93" s="1" t="s">
        <v>4090</v>
      </c>
    </row>
    <row r="94" spans="1:9" x14ac:dyDescent="0.25">
      <c r="A94" s="3">
        <v>42948</v>
      </c>
      <c r="B94" s="6" t="s">
        <v>109</v>
      </c>
      <c r="C94">
        <v>122066</v>
      </c>
      <c r="D94" s="9" t="s">
        <v>3882</v>
      </c>
      <c r="E94" s="2">
        <v>12163.2</v>
      </c>
      <c r="F94" s="11">
        <v>42948</v>
      </c>
      <c r="G94" s="2">
        <v>12163.2</v>
      </c>
      <c r="H94" s="13">
        <f>Tabla1[[#This Row],[Importe]]-Tabla1[[#This Row],[Pagado]]</f>
        <v>0</v>
      </c>
      <c r="I94" s="1" t="s">
        <v>4090</v>
      </c>
    </row>
    <row r="95" spans="1:9" x14ac:dyDescent="0.25">
      <c r="A95" s="3">
        <v>42948</v>
      </c>
      <c r="B95" s="6" t="s">
        <v>110</v>
      </c>
      <c r="C95">
        <v>122067</v>
      </c>
      <c r="D95" s="9" t="s">
        <v>3860</v>
      </c>
      <c r="E95" s="2">
        <v>614.20000000000005</v>
      </c>
      <c r="F95" s="11">
        <v>42948</v>
      </c>
      <c r="G95" s="2">
        <v>614.20000000000005</v>
      </c>
      <c r="H95" s="13">
        <f>Tabla1[[#This Row],[Importe]]-Tabla1[[#This Row],[Pagado]]</f>
        <v>0</v>
      </c>
      <c r="I95" s="1" t="s">
        <v>4090</v>
      </c>
    </row>
    <row r="96" spans="1:9" x14ac:dyDescent="0.25">
      <c r="A96" s="3">
        <v>42948</v>
      </c>
      <c r="B96" s="6" t="s">
        <v>111</v>
      </c>
      <c r="C96">
        <v>122068</v>
      </c>
      <c r="D96" s="9" t="s">
        <v>3832</v>
      </c>
      <c r="E96" s="2">
        <v>235508.1</v>
      </c>
      <c r="F96" s="11">
        <v>42954</v>
      </c>
      <c r="G96" s="2">
        <v>235508.1</v>
      </c>
      <c r="H96" s="13">
        <f>Tabla1[[#This Row],[Importe]]-Tabla1[[#This Row],[Pagado]]</f>
        <v>0</v>
      </c>
      <c r="I96" s="1" t="s">
        <v>4090</v>
      </c>
    </row>
    <row r="97" spans="1:9" x14ac:dyDescent="0.25">
      <c r="A97" s="3">
        <v>42948</v>
      </c>
      <c r="B97" s="6" t="s">
        <v>112</v>
      </c>
      <c r="C97">
        <v>122069</v>
      </c>
      <c r="D97" s="9" t="s">
        <v>3832</v>
      </c>
      <c r="E97" s="2">
        <v>3766.8</v>
      </c>
      <c r="F97" s="11">
        <v>42954</v>
      </c>
      <c r="G97" s="2">
        <v>3766.8</v>
      </c>
      <c r="H97" s="13">
        <f>Tabla1[[#This Row],[Importe]]-Tabla1[[#This Row],[Pagado]]</f>
        <v>0</v>
      </c>
      <c r="I97" s="1" t="s">
        <v>4090</v>
      </c>
    </row>
    <row r="98" spans="1:9" x14ac:dyDescent="0.25">
      <c r="A98" s="3">
        <v>42948</v>
      </c>
      <c r="B98" s="6" t="s">
        <v>113</v>
      </c>
      <c r="C98">
        <v>122070</v>
      </c>
      <c r="D98" s="9" t="s">
        <v>3883</v>
      </c>
      <c r="E98" s="2">
        <v>2820</v>
      </c>
      <c r="F98" s="11">
        <v>42949</v>
      </c>
      <c r="G98" s="2">
        <v>2820</v>
      </c>
      <c r="H98" s="13">
        <f>Tabla1[[#This Row],[Importe]]-Tabla1[[#This Row],[Pagado]]</f>
        <v>0</v>
      </c>
      <c r="I98" s="1" t="s">
        <v>4090</v>
      </c>
    </row>
    <row r="99" spans="1:9" x14ac:dyDescent="0.25">
      <c r="A99" s="3">
        <v>42948</v>
      </c>
      <c r="B99" s="6" t="s">
        <v>114</v>
      </c>
      <c r="C99">
        <v>122071</v>
      </c>
      <c r="D99" s="9" t="s">
        <v>3884</v>
      </c>
      <c r="E99" s="2">
        <v>3432</v>
      </c>
      <c r="F99" s="11">
        <v>42950</v>
      </c>
      <c r="G99" s="2">
        <v>3432</v>
      </c>
      <c r="H99" s="13">
        <f>Tabla1[[#This Row],[Importe]]-Tabla1[[#This Row],[Pagado]]</f>
        <v>0</v>
      </c>
      <c r="I99" s="1" t="s">
        <v>4090</v>
      </c>
    </row>
    <row r="100" spans="1:9" x14ac:dyDescent="0.25">
      <c r="A100" s="3">
        <v>42948</v>
      </c>
      <c r="B100" s="6" t="s">
        <v>115</v>
      </c>
      <c r="C100">
        <v>122072</v>
      </c>
      <c r="D100" s="9" t="s">
        <v>3885</v>
      </c>
      <c r="E100" s="2">
        <v>5632.6</v>
      </c>
      <c r="F100" s="11">
        <v>42954</v>
      </c>
      <c r="G100" s="2">
        <v>5632.6</v>
      </c>
      <c r="H100" s="13">
        <f>Tabla1[[#This Row],[Importe]]-Tabla1[[#This Row],[Pagado]]</f>
        <v>0</v>
      </c>
      <c r="I100" s="1" t="s">
        <v>4090</v>
      </c>
    </row>
    <row r="101" spans="1:9" x14ac:dyDescent="0.25">
      <c r="A101" s="3">
        <v>42948</v>
      </c>
      <c r="B101" s="6" t="s">
        <v>116</v>
      </c>
      <c r="C101">
        <v>122073</v>
      </c>
      <c r="D101" s="9" t="s">
        <v>3886</v>
      </c>
      <c r="E101" s="2">
        <v>2070.8000000000002</v>
      </c>
      <c r="F101" s="11">
        <v>42949</v>
      </c>
      <c r="G101" s="2">
        <v>2070.8000000000002</v>
      </c>
      <c r="H101" s="13">
        <f>Tabla1[[#This Row],[Importe]]-Tabla1[[#This Row],[Pagado]]</f>
        <v>0</v>
      </c>
      <c r="I101" s="1" t="s">
        <v>4090</v>
      </c>
    </row>
    <row r="102" spans="1:9" x14ac:dyDescent="0.25">
      <c r="A102" s="3">
        <v>42948</v>
      </c>
      <c r="B102" s="6" t="s">
        <v>117</v>
      </c>
      <c r="C102">
        <v>122074</v>
      </c>
      <c r="D102" s="9" t="s">
        <v>3887</v>
      </c>
      <c r="E102" s="2">
        <v>4375.8</v>
      </c>
      <c r="F102" s="11">
        <v>42948</v>
      </c>
      <c r="G102" s="2">
        <v>4375.8</v>
      </c>
      <c r="H102" s="13">
        <f>Tabla1[[#This Row],[Importe]]-Tabla1[[#This Row],[Pagado]]</f>
        <v>0</v>
      </c>
      <c r="I102" s="1" t="s">
        <v>4090</v>
      </c>
    </row>
    <row r="103" spans="1:9" x14ac:dyDescent="0.25">
      <c r="A103" s="3">
        <v>42948</v>
      </c>
      <c r="B103" s="6" t="s">
        <v>118</v>
      </c>
      <c r="C103">
        <v>122075</v>
      </c>
      <c r="D103" s="9" t="s">
        <v>3888</v>
      </c>
      <c r="E103" s="2">
        <v>136956</v>
      </c>
      <c r="F103" s="11">
        <v>42951</v>
      </c>
      <c r="G103" s="2">
        <v>136956</v>
      </c>
      <c r="H103" s="13">
        <f>Tabla1[[#This Row],[Importe]]-Tabla1[[#This Row],[Pagado]]</f>
        <v>0</v>
      </c>
      <c r="I103" s="1" t="s">
        <v>4090</v>
      </c>
    </row>
    <row r="104" spans="1:9" x14ac:dyDescent="0.25">
      <c r="A104" s="3">
        <v>42948</v>
      </c>
      <c r="B104" s="6" t="s">
        <v>119</v>
      </c>
      <c r="C104">
        <v>122076</v>
      </c>
      <c r="D104" s="9" t="s">
        <v>3888</v>
      </c>
      <c r="E104" s="2">
        <v>272556</v>
      </c>
      <c r="F104" s="11">
        <v>42951</v>
      </c>
      <c r="G104" s="2">
        <v>272556</v>
      </c>
      <c r="H104" s="13">
        <f>Tabla1[[#This Row],[Importe]]-Tabla1[[#This Row],[Pagado]]</f>
        <v>0</v>
      </c>
      <c r="I104" s="1" t="s">
        <v>4090</v>
      </c>
    </row>
    <row r="105" spans="1:9" x14ac:dyDescent="0.25">
      <c r="A105" s="3">
        <v>42948</v>
      </c>
      <c r="B105" s="6" t="s">
        <v>120</v>
      </c>
      <c r="C105">
        <v>122077</v>
      </c>
      <c r="D105" s="9" t="s">
        <v>3889</v>
      </c>
      <c r="E105" s="2">
        <v>3849.8</v>
      </c>
      <c r="F105" s="11">
        <v>42948</v>
      </c>
      <c r="G105" s="2">
        <v>3849.8</v>
      </c>
      <c r="H105" s="13">
        <f>Tabla1[[#This Row],[Importe]]-Tabla1[[#This Row],[Pagado]]</f>
        <v>0</v>
      </c>
      <c r="I105" s="1" t="s">
        <v>4090</v>
      </c>
    </row>
    <row r="106" spans="1:9" x14ac:dyDescent="0.25">
      <c r="A106" s="3">
        <v>42948</v>
      </c>
      <c r="B106" s="6" t="s">
        <v>121</v>
      </c>
      <c r="C106">
        <v>122078</v>
      </c>
      <c r="D106" s="9" t="s">
        <v>3822</v>
      </c>
      <c r="E106" s="2">
        <v>1754.4</v>
      </c>
      <c r="F106" s="11">
        <v>42955</v>
      </c>
      <c r="G106" s="2">
        <v>1754.4</v>
      </c>
      <c r="H106" s="13">
        <f>Tabla1[[#This Row],[Importe]]-Tabla1[[#This Row],[Pagado]]</f>
        <v>0</v>
      </c>
      <c r="I106" s="1" t="s">
        <v>4090</v>
      </c>
    </row>
    <row r="107" spans="1:9" x14ac:dyDescent="0.25">
      <c r="A107" s="3">
        <v>42948</v>
      </c>
      <c r="B107" s="6" t="s">
        <v>122</v>
      </c>
      <c r="C107">
        <v>122079</v>
      </c>
      <c r="D107" s="9" t="s">
        <v>3890</v>
      </c>
      <c r="E107" s="2">
        <v>21763.5</v>
      </c>
      <c r="F107" s="11">
        <v>42948</v>
      </c>
      <c r="G107" s="2">
        <v>21763.5</v>
      </c>
      <c r="H107" s="13">
        <f>Tabla1[[#This Row],[Importe]]-Tabla1[[#This Row],[Pagado]]</f>
        <v>0</v>
      </c>
      <c r="I107" s="1" t="s">
        <v>4090</v>
      </c>
    </row>
    <row r="108" spans="1:9" x14ac:dyDescent="0.25">
      <c r="A108" s="3">
        <v>42948</v>
      </c>
      <c r="B108" s="6" t="s">
        <v>123</v>
      </c>
      <c r="C108">
        <v>122080</v>
      </c>
      <c r="D108" s="9" t="s">
        <v>3890</v>
      </c>
      <c r="E108" s="2">
        <v>140</v>
      </c>
      <c r="F108" s="11">
        <v>42948</v>
      </c>
      <c r="G108" s="2">
        <v>140</v>
      </c>
      <c r="H108" s="13">
        <f>Tabla1[[#This Row],[Importe]]-Tabla1[[#This Row],[Pagado]]</f>
        <v>0</v>
      </c>
      <c r="I108" s="1" t="s">
        <v>4090</v>
      </c>
    </row>
    <row r="109" spans="1:9" x14ac:dyDescent="0.25">
      <c r="A109" s="3">
        <v>42948</v>
      </c>
      <c r="B109" s="6" t="s">
        <v>124</v>
      </c>
      <c r="C109">
        <v>122081</v>
      </c>
      <c r="D109" s="9" t="s">
        <v>3891</v>
      </c>
      <c r="E109" s="2">
        <v>6006</v>
      </c>
      <c r="F109" s="11">
        <v>42948</v>
      </c>
      <c r="G109" s="2">
        <v>6006</v>
      </c>
      <c r="H109" s="13">
        <f>Tabla1[[#This Row],[Importe]]-Tabla1[[#This Row],[Pagado]]</f>
        <v>0</v>
      </c>
      <c r="I109" s="1" t="s">
        <v>4090</v>
      </c>
    </row>
    <row r="110" spans="1:9" x14ac:dyDescent="0.25">
      <c r="A110" s="3">
        <v>42948</v>
      </c>
      <c r="B110" s="6" t="s">
        <v>125</v>
      </c>
      <c r="C110">
        <v>122082</v>
      </c>
      <c r="D110" s="9" t="s">
        <v>3832</v>
      </c>
      <c r="E110" s="2">
        <v>99305.5</v>
      </c>
      <c r="F110" s="11">
        <v>42954</v>
      </c>
      <c r="G110" s="2">
        <v>99305.5</v>
      </c>
      <c r="H110" s="13">
        <f>Tabla1[[#This Row],[Importe]]-Tabla1[[#This Row],[Pagado]]</f>
        <v>0</v>
      </c>
      <c r="I110" s="1" t="s">
        <v>4090</v>
      </c>
    </row>
    <row r="111" spans="1:9" x14ac:dyDescent="0.25">
      <c r="A111" s="3">
        <v>42948</v>
      </c>
      <c r="B111" s="6" t="s">
        <v>126</v>
      </c>
      <c r="C111">
        <v>122083</v>
      </c>
      <c r="D111" s="9" t="s">
        <v>3873</v>
      </c>
      <c r="E111" s="2">
        <v>1784.7</v>
      </c>
      <c r="F111" s="11">
        <v>42948</v>
      </c>
      <c r="G111" s="2">
        <v>1784.7</v>
      </c>
      <c r="H111" s="13">
        <f>Tabla1[[#This Row],[Importe]]-Tabla1[[#This Row],[Pagado]]</f>
        <v>0</v>
      </c>
      <c r="I111" s="1" t="s">
        <v>4090</v>
      </c>
    </row>
    <row r="112" spans="1:9" x14ac:dyDescent="0.25">
      <c r="A112" s="3">
        <v>42949</v>
      </c>
      <c r="B112" s="6" t="s">
        <v>127</v>
      </c>
      <c r="C112">
        <v>122084</v>
      </c>
      <c r="D112" s="9" t="s">
        <v>3805</v>
      </c>
      <c r="E112" s="2">
        <v>6652.8</v>
      </c>
      <c r="F112" s="11">
        <v>42950</v>
      </c>
      <c r="G112" s="2">
        <v>6652.8</v>
      </c>
      <c r="H112" s="13">
        <f>Tabla1[[#This Row],[Importe]]-Tabla1[[#This Row],[Pagado]]</f>
        <v>0</v>
      </c>
      <c r="I112" s="1" t="s">
        <v>4090</v>
      </c>
    </row>
    <row r="113" spans="1:9" ht="15.75" x14ac:dyDescent="0.25">
      <c r="A113" s="3">
        <v>42949</v>
      </c>
      <c r="B113" s="6" t="s">
        <v>128</v>
      </c>
      <c r="C113">
        <v>122085</v>
      </c>
      <c r="D113" s="7" t="s">
        <v>4091</v>
      </c>
      <c r="E113" s="2">
        <v>0</v>
      </c>
      <c r="F113" s="17" t="s">
        <v>4091</v>
      </c>
      <c r="G113" s="2">
        <v>0</v>
      </c>
      <c r="H113" s="13">
        <f>Tabla1[[#This Row],[Importe]]-Tabla1[[#This Row],[Pagado]]</f>
        <v>0</v>
      </c>
      <c r="I113" s="1" t="s">
        <v>4091</v>
      </c>
    </row>
    <row r="114" spans="1:9" x14ac:dyDescent="0.25">
      <c r="A114" s="3">
        <v>42949</v>
      </c>
      <c r="B114" s="6" t="s">
        <v>129</v>
      </c>
      <c r="C114">
        <v>122086</v>
      </c>
      <c r="D114" s="9" t="s">
        <v>3806</v>
      </c>
      <c r="E114" s="2">
        <v>40413.699999999997</v>
      </c>
      <c r="F114" s="11">
        <v>42950</v>
      </c>
      <c r="G114" s="2">
        <v>40413.699999999997</v>
      </c>
      <c r="H114" s="13">
        <f>Tabla1[[#This Row],[Importe]]-Tabla1[[#This Row],[Pagado]]</f>
        <v>0</v>
      </c>
      <c r="I114" s="1" t="s">
        <v>4090</v>
      </c>
    </row>
    <row r="115" spans="1:9" x14ac:dyDescent="0.25">
      <c r="A115" s="3">
        <v>42949</v>
      </c>
      <c r="B115" s="6" t="s">
        <v>130</v>
      </c>
      <c r="C115">
        <v>122087</v>
      </c>
      <c r="D115" s="9" t="s">
        <v>3816</v>
      </c>
      <c r="E115" s="2">
        <v>4536.8</v>
      </c>
      <c r="F115" s="11">
        <v>42949</v>
      </c>
      <c r="G115" s="2">
        <v>4536.8</v>
      </c>
      <c r="H115" s="13">
        <f>Tabla1[[#This Row],[Importe]]-Tabla1[[#This Row],[Pagado]]</f>
        <v>0</v>
      </c>
      <c r="I115" s="1" t="s">
        <v>4090</v>
      </c>
    </row>
    <row r="116" spans="1:9" ht="15.75" x14ac:dyDescent="0.25">
      <c r="A116" s="3">
        <v>42949</v>
      </c>
      <c r="B116" s="6" t="s">
        <v>131</v>
      </c>
      <c r="C116">
        <v>122088</v>
      </c>
      <c r="D116" s="15" t="s">
        <v>4091</v>
      </c>
      <c r="E116" s="2">
        <v>0</v>
      </c>
      <c r="F116" s="17" t="s">
        <v>4091</v>
      </c>
      <c r="G116" s="2">
        <v>0</v>
      </c>
      <c r="H116" s="13">
        <f>Tabla1[[#This Row],[Importe]]-Tabla1[[#This Row],[Pagado]]</f>
        <v>0</v>
      </c>
      <c r="I116" s="1" t="s">
        <v>4091</v>
      </c>
    </row>
    <row r="117" spans="1:9" x14ac:dyDescent="0.25">
      <c r="A117" s="3">
        <v>42949</v>
      </c>
      <c r="B117" s="6" t="s">
        <v>132</v>
      </c>
      <c r="C117">
        <v>122089</v>
      </c>
      <c r="D117" s="9" t="s">
        <v>3820</v>
      </c>
      <c r="E117" s="2">
        <v>5703.6</v>
      </c>
      <c r="F117" s="11">
        <v>42957</v>
      </c>
      <c r="G117" s="2">
        <v>5703.6</v>
      </c>
      <c r="H117" s="13">
        <f>Tabla1[[#This Row],[Importe]]-Tabla1[[#This Row],[Pagado]]</f>
        <v>0</v>
      </c>
      <c r="I117" s="1" t="s">
        <v>4090</v>
      </c>
    </row>
    <row r="118" spans="1:9" x14ac:dyDescent="0.25">
      <c r="A118" s="3">
        <v>42949</v>
      </c>
      <c r="B118" s="6" t="s">
        <v>133</v>
      </c>
      <c r="C118">
        <v>122090</v>
      </c>
      <c r="D118" s="9" t="s">
        <v>3812</v>
      </c>
      <c r="E118" s="2">
        <v>9525.6</v>
      </c>
      <c r="F118" s="11">
        <v>42954</v>
      </c>
      <c r="G118" s="2">
        <v>9525.6</v>
      </c>
      <c r="H118" s="13">
        <f>Tabla1[[#This Row],[Importe]]-Tabla1[[#This Row],[Pagado]]</f>
        <v>0</v>
      </c>
      <c r="I118" s="1" t="s">
        <v>4090</v>
      </c>
    </row>
    <row r="119" spans="1:9" x14ac:dyDescent="0.25">
      <c r="A119" s="3">
        <v>42949</v>
      </c>
      <c r="B119" s="6" t="s">
        <v>134</v>
      </c>
      <c r="C119">
        <v>122091</v>
      </c>
      <c r="D119" s="9" t="s">
        <v>3815</v>
      </c>
      <c r="E119" s="2">
        <v>8557.6</v>
      </c>
      <c r="F119" s="11">
        <v>42949</v>
      </c>
      <c r="G119" s="2">
        <v>8557.6</v>
      </c>
      <c r="H119" s="13">
        <f>Tabla1[[#This Row],[Importe]]-Tabla1[[#This Row],[Pagado]]</f>
        <v>0</v>
      </c>
      <c r="I119" s="1" t="s">
        <v>4090</v>
      </c>
    </row>
    <row r="120" spans="1:9" x14ac:dyDescent="0.25">
      <c r="A120" s="3">
        <v>42949</v>
      </c>
      <c r="B120" s="6" t="s">
        <v>135</v>
      </c>
      <c r="C120">
        <v>122092</v>
      </c>
      <c r="D120" s="9" t="s">
        <v>3822</v>
      </c>
      <c r="E120" s="2">
        <v>2254.1999999999998</v>
      </c>
      <c r="F120" s="11">
        <v>42954</v>
      </c>
      <c r="G120" s="2">
        <v>2254.1999999999998</v>
      </c>
      <c r="H120" s="13">
        <f>Tabla1[[#This Row],[Importe]]-Tabla1[[#This Row],[Pagado]]</f>
        <v>0</v>
      </c>
      <c r="I120" s="1" t="s">
        <v>4090</v>
      </c>
    </row>
    <row r="121" spans="1:9" x14ac:dyDescent="0.25">
      <c r="A121" s="3">
        <v>42949</v>
      </c>
      <c r="B121" s="6" t="s">
        <v>136</v>
      </c>
      <c r="C121">
        <v>122093</v>
      </c>
      <c r="D121" s="9" t="s">
        <v>3819</v>
      </c>
      <c r="E121" s="2">
        <v>20356.8</v>
      </c>
      <c r="F121" s="11">
        <v>42949</v>
      </c>
      <c r="G121" s="2">
        <v>20356.8</v>
      </c>
      <c r="H121" s="13">
        <f>Tabla1[[#This Row],[Importe]]-Tabla1[[#This Row],[Pagado]]</f>
        <v>0</v>
      </c>
      <c r="I121" s="1" t="s">
        <v>4090</v>
      </c>
    </row>
    <row r="122" spans="1:9" x14ac:dyDescent="0.25">
      <c r="A122" s="3">
        <v>42949</v>
      </c>
      <c r="B122" s="6" t="s">
        <v>137</v>
      </c>
      <c r="C122">
        <v>122094</v>
      </c>
      <c r="D122" s="9" t="s">
        <v>3826</v>
      </c>
      <c r="E122" s="2">
        <v>2683.2</v>
      </c>
      <c r="F122" s="11">
        <v>42949</v>
      </c>
      <c r="G122" s="2">
        <v>2683.2</v>
      </c>
      <c r="H122" s="13">
        <f>Tabla1[[#This Row],[Importe]]-Tabla1[[#This Row],[Pagado]]</f>
        <v>0</v>
      </c>
      <c r="I122" s="1" t="s">
        <v>4090</v>
      </c>
    </row>
    <row r="123" spans="1:9" x14ac:dyDescent="0.25">
      <c r="A123" s="3">
        <v>42949</v>
      </c>
      <c r="B123" s="6" t="s">
        <v>138</v>
      </c>
      <c r="C123">
        <v>122095</v>
      </c>
      <c r="D123" s="9" t="s">
        <v>3892</v>
      </c>
      <c r="E123" s="2">
        <v>2342.64</v>
      </c>
      <c r="F123" s="11">
        <v>42949</v>
      </c>
      <c r="G123" s="2">
        <v>2342.64</v>
      </c>
      <c r="H123" s="13">
        <f>Tabla1[[#This Row],[Importe]]-Tabla1[[#This Row],[Pagado]]</f>
        <v>0</v>
      </c>
      <c r="I123" s="1" t="s">
        <v>4090</v>
      </c>
    </row>
    <row r="124" spans="1:9" x14ac:dyDescent="0.25">
      <c r="A124" s="3">
        <v>42949</v>
      </c>
      <c r="B124" s="6" t="s">
        <v>139</v>
      </c>
      <c r="C124">
        <v>122096</v>
      </c>
      <c r="D124" s="9" t="s">
        <v>3825</v>
      </c>
      <c r="E124" s="2">
        <v>3738.8</v>
      </c>
      <c r="F124" s="11">
        <v>42949</v>
      </c>
      <c r="G124" s="2">
        <v>3738.8</v>
      </c>
      <c r="H124" s="13">
        <f>Tabla1[[#This Row],[Importe]]-Tabla1[[#This Row],[Pagado]]</f>
        <v>0</v>
      </c>
      <c r="I124" s="1" t="s">
        <v>4090</v>
      </c>
    </row>
    <row r="125" spans="1:9" x14ac:dyDescent="0.25">
      <c r="A125" s="3">
        <v>42949</v>
      </c>
      <c r="B125" s="6" t="s">
        <v>140</v>
      </c>
      <c r="C125">
        <v>122097</v>
      </c>
      <c r="D125" s="9" t="s">
        <v>3821</v>
      </c>
      <c r="E125" s="2">
        <v>4658.5</v>
      </c>
      <c r="F125" s="11">
        <v>42950</v>
      </c>
      <c r="G125" s="2">
        <v>4658.5</v>
      </c>
      <c r="H125" s="13">
        <f>Tabla1[[#This Row],[Importe]]-Tabla1[[#This Row],[Pagado]]</f>
        <v>0</v>
      </c>
      <c r="I125" s="1" t="s">
        <v>4090</v>
      </c>
    </row>
    <row r="126" spans="1:9" x14ac:dyDescent="0.25">
      <c r="A126" s="3">
        <v>42949</v>
      </c>
      <c r="B126" s="6" t="s">
        <v>141</v>
      </c>
      <c r="C126">
        <v>122098</v>
      </c>
      <c r="D126" s="9" t="s">
        <v>3828</v>
      </c>
      <c r="E126" s="2">
        <v>1870</v>
      </c>
      <c r="F126" s="11">
        <v>42949</v>
      </c>
      <c r="G126" s="2">
        <v>1870</v>
      </c>
      <c r="H126" s="13">
        <f>Tabla1[[#This Row],[Importe]]-Tabla1[[#This Row],[Pagado]]</f>
        <v>0</v>
      </c>
      <c r="I126" s="1" t="s">
        <v>4090</v>
      </c>
    </row>
    <row r="127" spans="1:9" ht="45" x14ac:dyDescent="0.25">
      <c r="A127" s="3">
        <v>42949</v>
      </c>
      <c r="B127" s="6" t="s">
        <v>142</v>
      </c>
      <c r="C127">
        <v>122099</v>
      </c>
      <c r="D127" s="9" t="s">
        <v>3811</v>
      </c>
      <c r="E127" s="2">
        <v>3017.6</v>
      </c>
      <c r="F127" s="11" t="s">
        <v>4096</v>
      </c>
      <c r="G127" s="19">
        <f>2017+1000.6</f>
        <v>3017.6</v>
      </c>
      <c r="H127" s="20">
        <f>Tabla1[[#This Row],[Importe]]-Tabla1[[#This Row],[Pagado]]</f>
        <v>0</v>
      </c>
      <c r="I127" s="1" t="s">
        <v>4090</v>
      </c>
    </row>
    <row r="128" spans="1:9" ht="30" x14ac:dyDescent="0.25">
      <c r="A128" s="3">
        <v>42949</v>
      </c>
      <c r="B128" s="6" t="s">
        <v>143</v>
      </c>
      <c r="C128">
        <v>122100</v>
      </c>
      <c r="D128" s="9" t="s">
        <v>3813</v>
      </c>
      <c r="E128" s="2">
        <v>9799</v>
      </c>
      <c r="F128" s="11" t="s">
        <v>4097</v>
      </c>
      <c r="G128" s="2">
        <v>9799</v>
      </c>
      <c r="H128" s="13">
        <f>Tabla1[[#This Row],[Importe]]-Tabla1[[#This Row],[Pagado]]</f>
        <v>0</v>
      </c>
      <c r="I128" s="1" t="s">
        <v>4090</v>
      </c>
    </row>
    <row r="129" spans="1:9" ht="15.75" x14ac:dyDescent="0.25">
      <c r="A129" s="3">
        <v>42949</v>
      </c>
      <c r="B129" s="6" t="s">
        <v>144</v>
      </c>
      <c r="C129">
        <v>122101</v>
      </c>
      <c r="D129" s="7" t="s">
        <v>4091</v>
      </c>
      <c r="E129" s="2">
        <v>0</v>
      </c>
      <c r="F129" s="17" t="s">
        <v>4091</v>
      </c>
      <c r="G129" s="2">
        <v>0</v>
      </c>
      <c r="H129" s="13">
        <f>Tabla1[[#This Row],[Importe]]-Tabla1[[#This Row],[Pagado]]</f>
        <v>0</v>
      </c>
      <c r="I129" s="1" t="s">
        <v>4091</v>
      </c>
    </row>
    <row r="130" spans="1:9" x14ac:dyDescent="0.25">
      <c r="A130" s="3">
        <v>42949</v>
      </c>
      <c r="B130" s="6" t="s">
        <v>145</v>
      </c>
      <c r="C130">
        <v>122102</v>
      </c>
      <c r="D130" s="9" t="s">
        <v>3808</v>
      </c>
      <c r="E130" s="2">
        <v>1000</v>
      </c>
      <c r="F130" s="11">
        <v>42949</v>
      </c>
      <c r="G130" s="2">
        <v>1000</v>
      </c>
      <c r="H130" s="13">
        <f>Tabla1[[#This Row],[Importe]]-Tabla1[[#This Row],[Pagado]]</f>
        <v>0</v>
      </c>
      <c r="I130" s="1" t="s">
        <v>4090</v>
      </c>
    </row>
    <row r="131" spans="1:9" x14ac:dyDescent="0.25">
      <c r="A131" s="3">
        <v>42949</v>
      </c>
      <c r="B131" s="6" t="s">
        <v>146</v>
      </c>
      <c r="C131">
        <v>122103</v>
      </c>
      <c r="D131" s="9" t="s">
        <v>3807</v>
      </c>
      <c r="E131" s="2">
        <v>3000</v>
      </c>
      <c r="F131" s="11">
        <v>42949</v>
      </c>
      <c r="G131" s="2">
        <v>3000</v>
      </c>
      <c r="H131" s="13">
        <f>Tabla1[[#This Row],[Importe]]-Tabla1[[#This Row],[Pagado]]</f>
        <v>0</v>
      </c>
      <c r="I131" s="1" t="s">
        <v>4090</v>
      </c>
    </row>
    <row r="132" spans="1:9" x14ac:dyDescent="0.25">
      <c r="A132" s="3">
        <v>42949</v>
      </c>
      <c r="B132" s="6" t="s">
        <v>147</v>
      </c>
      <c r="C132">
        <v>122104</v>
      </c>
      <c r="D132" s="9" t="s">
        <v>3846</v>
      </c>
      <c r="E132" s="2">
        <v>1734</v>
      </c>
      <c r="F132" s="11">
        <v>42949</v>
      </c>
      <c r="G132" s="2">
        <v>1734</v>
      </c>
      <c r="H132" s="13">
        <f>Tabla1[[#This Row],[Importe]]-Tabla1[[#This Row],[Pagado]]</f>
        <v>0</v>
      </c>
      <c r="I132" s="1" t="s">
        <v>4090</v>
      </c>
    </row>
    <row r="133" spans="1:9" x14ac:dyDescent="0.25">
      <c r="A133" s="3">
        <v>42949</v>
      </c>
      <c r="B133" s="6" t="s">
        <v>148</v>
      </c>
      <c r="C133">
        <v>122105</v>
      </c>
      <c r="D133" s="9" t="s">
        <v>3889</v>
      </c>
      <c r="E133" s="2">
        <v>4945.2</v>
      </c>
      <c r="F133" s="11">
        <v>42949</v>
      </c>
      <c r="G133" s="2">
        <v>4945.2</v>
      </c>
      <c r="H133" s="13">
        <f>Tabla1[[#This Row],[Importe]]-Tabla1[[#This Row],[Pagado]]</f>
        <v>0</v>
      </c>
      <c r="I133" s="1" t="s">
        <v>4090</v>
      </c>
    </row>
    <row r="134" spans="1:9" x14ac:dyDescent="0.25">
      <c r="A134" s="3">
        <v>42949</v>
      </c>
      <c r="B134" s="6" t="s">
        <v>149</v>
      </c>
      <c r="C134">
        <v>122106</v>
      </c>
      <c r="D134" s="9" t="s">
        <v>3818</v>
      </c>
      <c r="E134" s="2">
        <v>5799.8</v>
      </c>
      <c r="F134" s="11">
        <v>42951</v>
      </c>
      <c r="G134" s="2">
        <v>5799.8</v>
      </c>
      <c r="H134" s="13">
        <f>Tabla1[[#This Row],[Importe]]-Tabla1[[#This Row],[Pagado]]</f>
        <v>0</v>
      </c>
      <c r="I134" s="1" t="s">
        <v>4090</v>
      </c>
    </row>
    <row r="135" spans="1:9" ht="30" x14ac:dyDescent="0.25">
      <c r="A135" s="3">
        <v>42949</v>
      </c>
      <c r="B135" s="6" t="s">
        <v>150</v>
      </c>
      <c r="C135">
        <v>122107</v>
      </c>
      <c r="D135" s="9" t="s">
        <v>3893</v>
      </c>
      <c r="E135" s="2">
        <v>3702.6</v>
      </c>
      <c r="F135" s="21" t="s">
        <v>4098</v>
      </c>
      <c r="G135" s="2">
        <v>3702.6</v>
      </c>
      <c r="H135" s="13">
        <f>Tabla1[[#This Row],[Importe]]-Tabla1[[#This Row],[Pagado]]</f>
        <v>0</v>
      </c>
      <c r="I135" s="1" t="s">
        <v>4090</v>
      </c>
    </row>
    <row r="136" spans="1:9" x14ac:dyDescent="0.25">
      <c r="A136" s="3">
        <v>42949</v>
      </c>
      <c r="B136" s="6" t="s">
        <v>151</v>
      </c>
      <c r="C136">
        <v>122108</v>
      </c>
      <c r="D136" s="9" t="s">
        <v>3894</v>
      </c>
      <c r="E136" s="2">
        <v>2001.6</v>
      </c>
      <c r="F136" s="11">
        <v>42949</v>
      </c>
      <c r="G136" s="2">
        <v>2001.6</v>
      </c>
      <c r="H136" s="13">
        <f>Tabla1[[#This Row],[Importe]]-Tabla1[[#This Row],[Pagado]]</f>
        <v>0</v>
      </c>
      <c r="I136" s="1" t="s">
        <v>4090</v>
      </c>
    </row>
    <row r="137" spans="1:9" x14ac:dyDescent="0.25">
      <c r="A137" s="3">
        <v>42949</v>
      </c>
      <c r="B137" s="6" t="s">
        <v>152</v>
      </c>
      <c r="C137">
        <v>122109</v>
      </c>
      <c r="D137" s="9" t="s">
        <v>3824</v>
      </c>
      <c r="E137" s="2">
        <v>3222.4</v>
      </c>
      <c r="F137" s="11">
        <v>42949</v>
      </c>
      <c r="G137" s="2">
        <v>3222.4</v>
      </c>
      <c r="H137" s="13">
        <f>Tabla1[[#This Row],[Importe]]-Tabla1[[#This Row],[Pagado]]</f>
        <v>0</v>
      </c>
      <c r="I137" s="1" t="s">
        <v>4090</v>
      </c>
    </row>
    <row r="138" spans="1:9" x14ac:dyDescent="0.25">
      <c r="A138" s="3">
        <v>42949</v>
      </c>
      <c r="B138" s="6" t="s">
        <v>153</v>
      </c>
      <c r="C138">
        <v>122110</v>
      </c>
      <c r="D138" s="9" t="s">
        <v>3816</v>
      </c>
      <c r="E138" s="2">
        <v>520</v>
      </c>
      <c r="F138" s="11">
        <v>42949</v>
      </c>
      <c r="G138" s="2">
        <v>520</v>
      </c>
      <c r="H138" s="13">
        <f>Tabla1[[#This Row],[Importe]]-Tabla1[[#This Row],[Pagado]]</f>
        <v>0</v>
      </c>
      <c r="I138" s="1" t="s">
        <v>4090</v>
      </c>
    </row>
    <row r="139" spans="1:9" x14ac:dyDescent="0.25">
      <c r="A139" s="3">
        <v>42949</v>
      </c>
      <c r="B139" s="6" t="s">
        <v>154</v>
      </c>
      <c r="C139">
        <v>122111</v>
      </c>
      <c r="D139" s="9" t="s">
        <v>3895</v>
      </c>
      <c r="E139" s="2">
        <v>1011.8</v>
      </c>
      <c r="F139" s="11">
        <v>42949</v>
      </c>
      <c r="G139" s="2">
        <v>1011.8</v>
      </c>
      <c r="H139" s="13">
        <f>Tabla1[[#This Row],[Importe]]-Tabla1[[#This Row],[Pagado]]</f>
        <v>0</v>
      </c>
      <c r="I139" s="1" t="s">
        <v>4090</v>
      </c>
    </row>
    <row r="140" spans="1:9" x14ac:dyDescent="0.25">
      <c r="A140" s="3">
        <v>42949</v>
      </c>
      <c r="B140" s="6" t="s">
        <v>155</v>
      </c>
      <c r="C140">
        <v>122112</v>
      </c>
      <c r="D140" s="9" t="s">
        <v>3827</v>
      </c>
      <c r="E140" s="2">
        <v>1680.7</v>
      </c>
      <c r="F140" s="11">
        <v>42949</v>
      </c>
      <c r="G140" s="2">
        <v>1680.7</v>
      </c>
      <c r="H140" s="13">
        <f>Tabla1[[#This Row],[Importe]]-Tabla1[[#This Row],[Pagado]]</f>
        <v>0</v>
      </c>
      <c r="I140" s="1" t="s">
        <v>4090</v>
      </c>
    </row>
    <row r="141" spans="1:9" x14ac:dyDescent="0.25">
      <c r="A141" s="3">
        <v>42949</v>
      </c>
      <c r="B141" s="6" t="s">
        <v>156</v>
      </c>
      <c r="C141">
        <v>122113</v>
      </c>
      <c r="D141" s="9" t="s">
        <v>3896</v>
      </c>
      <c r="E141" s="2">
        <v>7560.7</v>
      </c>
      <c r="F141" s="11">
        <v>42949</v>
      </c>
      <c r="G141" s="2">
        <v>7560.7</v>
      </c>
      <c r="H141" s="13">
        <f>Tabla1[[#This Row],[Importe]]-Tabla1[[#This Row],[Pagado]]</f>
        <v>0</v>
      </c>
      <c r="I141" s="1" t="s">
        <v>4090</v>
      </c>
    </row>
    <row r="142" spans="1:9" x14ac:dyDescent="0.25">
      <c r="A142" s="3">
        <v>42949</v>
      </c>
      <c r="B142" s="6" t="s">
        <v>157</v>
      </c>
      <c r="C142">
        <v>122114</v>
      </c>
      <c r="D142" s="9" t="s">
        <v>3829</v>
      </c>
      <c r="E142" s="2">
        <v>6217.4</v>
      </c>
      <c r="F142" s="11">
        <v>42951</v>
      </c>
      <c r="G142" s="2">
        <v>6217.4</v>
      </c>
      <c r="H142" s="13">
        <f>Tabla1[[#This Row],[Importe]]-Tabla1[[#This Row],[Pagado]]</f>
        <v>0</v>
      </c>
      <c r="I142" s="1" t="s">
        <v>4090</v>
      </c>
    </row>
    <row r="143" spans="1:9" x14ac:dyDescent="0.25">
      <c r="A143" s="3">
        <v>42949</v>
      </c>
      <c r="B143" s="6" t="s">
        <v>158</v>
      </c>
      <c r="C143">
        <v>122115</v>
      </c>
      <c r="D143" s="9" t="s">
        <v>3842</v>
      </c>
      <c r="E143" s="2">
        <v>3812.7</v>
      </c>
      <c r="F143" s="11">
        <v>42949</v>
      </c>
      <c r="G143" s="2">
        <v>3812.7</v>
      </c>
      <c r="H143" s="13">
        <f>Tabla1[[#This Row],[Importe]]-Tabla1[[#This Row],[Pagado]]</f>
        <v>0</v>
      </c>
      <c r="I143" s="1" t="s">
        <v>4090</v>
      </c>
    </row>
    <row r="144" spans="1:9" ht="30" x14ac:dyDescent="0.25">
      <c r="A144" s="3">
        <v>42949</v>
      </c>
      <c r="B144" s="6" t="s">
        <v>159</v>
      </c>
      <c r="C144">
        <v>122116</v>
      </c>
      <c r="D144" s="9" t="s">
        <v>3814</v>
      </c>
      <c r="E144" s="2">
        <v>14082.6</v>
      </c>
      <c r="F144" s="11" t="s">
        <v>4098</v>
      </c>
      <c r="G144" s="2">
        <v>14082.6</v>
      </c>
      <c r="H144" s="13">
        <f>Tabla1[[#This Row],[Importe]]-Tabla1[[#This Row],[Pagado]]</f>
        <v>0</v>
      </c>
      <c r="I144" s="1" t="s">
        <v>4090</v>
      </c>
    </row>
    <row r="145" spans="1:9" x14ac:dyDescent="0.25">
      <c r="A145" s="3">
        <v>42949</v>
      </c>
      <c r="B145" s="6" t="s">
        <v>160</v>
      </c>
      <c r="C145">
        <v>122117</v>
      </c>
      <c r="D145" s="9" t="s">
        <v>3817</v>
      </c>
      <c r="E145" s="2">
        <v>3976.2</v>
      </c>
      <c r="F145" s="11">
        <v>42951</v>
      </c>
      <c r="G145" s="2">
        <v>3976.2</v>
      </c>
      <c r="H145" s="13">
        <f>Tabla1[[#This Row],[Importe]]-Tabla1[[#This Row],[Pagado]]</f>
        <v>0</v>
      </c>
      <c r="I145" s="1" t="s">
        <v>4090</v>
      </c>
    </row>
    <row r="146" spans="1:9" x14ac:dyDescent="0.25">
      <c r="A146" s="3">
        <v>42949</v>
      </c>
      <c r="B146" s="6" t="s">
        <v>161</v>
      </c>
      <c r="C146">
        <v>122118</v>
      </c>
      <c r="D146" s="9" t="s">
        <v>3845</v>
      </c>
      <c r="E146" s="2">
        <v>53457.8</v>
      </c>
      <c r="F146" s="11">
        <v>42976</v>
      </c>
      <c r="G146" s="2">
        <v>53457.8</v>
      </c>
      <c r="H146" s="13">
        <f>Tabla1[[#This Row],[Importe]]-Tabla1[[#This Row],[Pagado]]</f>
        <v>0</v>
      </c>
      <c r="I146" s="1" t="s">
        <v>4090</v>
      </c>
    </row>
    <row r="147" spans="1:9" x14ac:dyDescent="0.25">
      <c r="A147" s="3">
        <v>42949</v>
      </c>
      <c r="B147" s="6" t="s">
        <v>162</v>
      </c>
      <c r="C147">
        <v>122119</v>
      </c>
      <c r="D147" s="9" t="s">
        <v>3823</v>
      </c>
      <c r="E147" s="2">
        <v>5827.8</v>
      </c>
      <c r="F147" s="11">
        <v>42949</v>
      </c>
      <c r="G147" s="2">
        <v>5827.8</v>
      </c>
      <c r="H147" s="13">
        <f>Tabla1[[#This Row],[Importe]]-Tabla1[[#This Row],[Pagado]]</f>
        <v>0</v>
      </c>
      <c r="I147" s="1" t="s">
        <v>4090</v>
      </c>
    </row>
    <row r="148" spans="1:9" x14ac:dyDescent="0.25">
      <c r="A148" s="3">
        <v>42949</v>
      </c>
      <c r="B148" s="6" t="s">
        <v>163</v>
      </c>
      <c r="C148">
        <v>122120</v>
      </c>
      <c r="D148" s="9" t="s">
        <v>3897</v>
      </c>
      <c r="E148" s="2">
        <v>8256.6</v>
      </c>
      <c r="F148" s="11">
        <v>42949</v>
      </c>
      <c r="G148" s="2">
        <v>8256.6</v>
      </c>
      <c r="H148" s="13">
        <f>Tabla1[[#This Row],[Importe]]-Tabla1[[#This Row],[Pagado]]</f>
        <v>0</v>
      </c>
      <c r="I148" s="1" t="s">
        <v>4090</v>
      </c>
    </row>
    <row r="149" spans="1:9" x14ac:dyDescent="0.25">
      <c r="A149" s="3">
        <v>42949</v>
      </c>
      <c r="B149" s="6" t="s">
        <v>164</v>
      </c>
      <c r="C149">
        <v>122121</v>
      </c>
      <c r="D149" s="9" t="s">
        <v>3898</v>
      </c>
      <c r="E149" s="2">
        <v>17512.3</v>
      </c>
      <c r="F149" s="11">
        <v>42949</v>
      </c>
      <c r="G149" s="2">
        <v>17512.3</v>
      </c>
      <c r="H149" s="13">
        <f>Tabla1[[#This Row],[Importe]]-Tabla1[[#This Row],[Pagado]]</f>
        <v>0</v>
      </c>
      <c r="I149" s="1" t="s">
        <v>4090</v>
      </c>
    </row>
    <row r="150" spans="1:9" x14ac:dyDescent="0.25">
      <c r="A150" s="3">
        <v>42949</v>
      </c>
      <c r="B150" s="6" t="s">
        <v>165</v>
      </c>
      <c r="C150">
        <v>122122</v>
      </c>
      <c r="D150" s="9" t="s">
        <v>3899</v>
      </c>
      <c r="E150" s="2">
        <v>20474.2</v>
      </c>
      <c r="F150" s="11">
        <v>42949</v>
      </c>
      <c r="G150" s="2">
        <v>20474.2</v>
      </c>
      <c r="H150" s="13">
        <f>Tabla1[[#This Row],[Importe]]-Tabla1[[#This Row],[Pagado]]</f>
        <v>0</v>
      </c>
      <c r="I150" s="1" t="s">
        <v>4090</v>
      </c>
    </row>
    <row r="151" spans="1:9" x14ac:dyDescent="0.25">
      <c r="A151" s="3">
        <v>42949</v>
      </c>
      <c r="B151" s="6" t="s">
        <v>166</v>
      </c>
      <c r="C151">
        <v>122123</v>
      </c>
      <c r="D151" s="9" t="s">
        <v>3900</v>
      </c>
      <c r="E151" s="2">
        <v>318.39999999999998</v>
      </c>
      <c r="F151" s="11">
        <v>42949</v>
      </c>
      <c r="G151" s="2">
        <v>318.39999999999998</v>
      </c>
      <c r="H151" s="13">
        <f>Tabla1[[#This Row],[Importe]]-Tabla1[[#This Row],[Pagado]]</f>
        <v>0</v>
      </c>
      <c r="I151" s="1" t="s">
        <v>4090</v>
      </c>
    </row>
    <row r="152" spans="1:9" x14ac:dyDescent="0.25">
      <c r="A152" s="3">
        <v>42949</v>
      </c>
      <c r="B152" s="6" t="s">
        <v>167</v>
      </c>
      <c r="C152">
        <v>122124</v>
      </c>
      <c r="D152" s="9" t="s">
        <v>3898</v>
      </c>
      <c r="E152" s="2">
        <v>2342.64</v>
      </c>
      <c r="F152" s="11">
        <v>42949</v>
      </c>
      <c r="G152" s="2">
        <v>2342.64</v>
      </c>
      <c r="H152" s="13">
        <f>Tabla1[[#This Row],[Importe]]-Tabla1[[#This Row],[Pagado]]</f>
        <v>0</v>
      </c>
      <c r="I152" s="1" t="s">
        <v>4090</v>
      </c>
    </row>
    <row r="153" spans="1:9" x14ac:dyDescent="0.25">
      <c r="A153" s="3">
        <v>42949</v>
      </c>
      <c r="B153" s="6" t="s">
        <v>168</v>
      </c>
      <c r="C153">
        <v>122125</v>
      </c>
      <c r="D153" s="9" t="s">
        <v>3837</v>
      </c>
      <c r="E153" s="2">
        <v>4322.7</v>
      </c>
      <c r="F153" s="11">
        <v>42954</v>
      </c>
      <c r="G153" s="2">
        <v>4322.7</v>
      </c>
      <c r="H153" s="13">
        <f>Tabla1[[#This Row],[Importe]]-Tabla1[[#This Row],[Pagado]]</f>
        <v>0</v>
      </c>
      <c r="I153" s="1" t="s">
        <v>4090</v>
      </c>
    </row>
    <row r="154" spans="1:9" x14ac:dyDescent="0.25">
      <c r="A154" s="3">
        <v>42949</v>
      </c>
      <c r="B154" s="6" t="s">
        <v>169</v>
      </c>
      <c r="C154">
        <v>122126</v>
      </c>
      <c r="D154" s="9" t="s">
        <v>3835</v>
      </c>
      <c r="E154" s="2">
        <v>12128.3</v>
      </c>
      <c r="F154" s="11">
        <v>42952</v>
      </c>
      <c r="G154" s="2">
        <v>12128.3</v>
      </c>
      <c r="H154" s="13">
        <f>Tabla1[[#This Row],[Importe]]-Tabla1[[#This Row],[Pagado]]</f>
        <v>0</v>
      </c>
      <c r="I154" s="1" t="s">
        <v>4090</v>
      </c>
    </row>
    <row r="155" spans="1:9" x14ac:dyDescent="0.25">
      <c r="A155" s="3">
        <v>42949</v>
      </c>
      <c r="B155" s="6" t="s">
        <v>170</v>
      </c>
      <c r="C155">
        <v>122127</v>
      </c>
      <c r="D155" s="9" t="s">
        <v>3838</v>
      </c>
      <c r="E155" s="2">
        <v>10283.6</v>
      </c>
      <c r="F155" s="11">
        <v>42949</v>
      </c>
      <c r="G155" s="2">
        <v>10283.6</v>
      </c>
      <c r="H155" s="13">
        <f>Tabla1[[#This Row],[Importe]]-Tabla1[[#This Row],[Pagado]]</f>
        <v>0</v>
      </c>
      <c r="I155" s="1" t="s">
        <v>4090</v>
      </c>
    </row>
    <row r="156" spans="1:9" x14ac:dyDescent="0.25">
      <c r="A156" s="3">
        <v>42949</v>
      </c>
      <c r="B156" s="6" t="s">
        <v>171</v>
      </c>
      <c r="C156">
        <v>122128</v>
      </c>
      <c r="D156" s="9" t="s">
        <v>3901</v>
      </c>
      <c r="E156" s="2">
        <v>3915</v>
      </c>
      <c r="F156" s="11">
        <v>42949</v>
      </c>
      <c r="G156" s="2">
        <v>3915</v>
      </c>
      <c r="H156" s="13">
        <f>Tabla1[[#This Row],[Importe]]-Tabla1[[#This Row],[Pagado]]</f>
        <v>0</v>
      </c>
      <c r="I156" s="1" t="s">
        <v>4090</v>
      </c>
    </row>
    <row r="157" spans="1:9" x14ac:dyDescent="0.25">
      <c r="A157" s="3">
        <v>42949</v>
      </c>
      <c r="B157" s="6" t="s">
        <v>172</v>
      </c>
      <c r="C157">
        <v>122129</v>
      </c>
      <c r="D157" s="9" t="s">
        <v>3883</v>
      </c>
      <c r="E157" s="2">
        <v>3170</v>
      </c>
      <c r="F157" s="11">
        <v>42952</v>
      </c>
      <c r="G157" s="2">
        <v>3170</v>
      </c>
      <c r="H157" s="13">
        <f>Tabla1[[#This Row],[Importe]]-Tabla1[[#This Row],[Pagado]]</f>
        <v>0</v>
      </c>
      <c r="I157" s="1" t="s">
        <v>4090</v>
      </c>
    </row>
    <row r="158" spans="1:9" ht="30" x14ac:dyDescent="0.25">
      <c r="A158" s="3">
        <v>42949</v>
      </c>
      <c r="B158" s="6" t="s">
        <v>173</v>
      </c>
      <c r="C158">
        <v>122130</v>
      </c>
      <c r="D158" s="9" t="s">
        <v>3902</v>
      </c>
      <c r="E158" s="2">
        <v>23870.3</v>
      </c>
      <c r="F158" s="11" t="s">
        <v>4106</v>
      </c>
      <c r="G158" s="19">
        <f>7370.3+16500</f>
        <v>23870.3</v>
      </c>
      <c r="H158" s="20">
        <f>Tabla1[[#This Row],[Importe]]-Tabla1[[#This Row],[Pagado]]</f>
        <v>0</v>
      </c>
      <c r="I158" s="1" t="s">
        <v>4090</v>
      </c>
    </row>
    <row r="159" spans="1:9" x14ac:dyDescent="0.25">
      <c r="A159" s="3">
        <v>42949</v>
      </c>
      <c r="B159" s="6" t="s">
        <v>174</v>
      </c>
      <c r="C159">
        <v>122131</v>
      </c>
      <c r="D159" s="9" t="s">
        <v>3839</v>
      </c>
      <c r="E159" s="2">
        <v>1337.6</v>
      </c>
      <c r="F159" s="11">
        <v>42949</v>
      </c>
      <c r="G159" s="2">
        <v>1337.6</v>
      </c>
      <c r="H159" s="13">
        <f>Tabla1[[#This Row],[Importe]]-Tabla1[[#This Row],[Pagado]]</f>
        <v>0</v>
      </c>
      <c r="I159" s="1" t="s">
        <v>4090</v>
      </c>
    </row>
    <row r="160" spans="1:9" x14ac:dyDescent="0.25">
      <c r="A160" s="3">
        <v>42949</v>
      </c>
      <c r="B160" s="6" t="s">
        <v>175</v>
      </c>
      <c r="C160">
        <v>122132</v>
      </c>
      <c r="D160" s="9" t="s">
        <v>3903</v>
      </c>
      <c r="E160" s="2">
        <v>13420</v>
      </c>
      <c r="F160" s="11">
        <v>42950</v>
      </c>
      <c r="G160" s="2">
        <v>13420</v>
      </c>
      <c r="H160" s="13">
        <f>Tabla1[[#This Row],[Importe]]-Tabla1[[#This Row],[Pagado]]</f>
        <v>0</v>
      </c>
      <c r="I160" s="1" t="s">
        <v>4090</v>
      </c>
    </row>
    <row r="161" spans="1:9" x14ac:dyDescent="0.25">
      <c r="A161" s="3">
        <v>42949</v>
      </c>
      <c r="B161" s="6" t="s">
        <v>176</v>
      </c>
      <c r="C161">
        <v>122133</v>
      </c>
      <c r="D161" s="9" t="s">
        <v>3904</v>
      </c>
      <c r="E161" s="2">
        <v>18546.599999999999</v>
      </c>
      <c r="F161" s="11">
        <v>42963</v>
      </c>
      <c r="G161" s="2">
        <v>18546.599999999999</v>
      </c>
      <c r="H161" s="13">
        <f>Tabla1[[#This Row],[Importe]]-Tabla1[[#This Row],[Pagado]]</f>
        <v>0</v>
      </c>
      <c r="I161" s="1" t="s">
        <v>4090</v>
      </c>
    </row>
    <row r="162" spans="1:9" x14ac:dyDescent="0.25">
      <c r="A162" s="3">
        <v>42949</v>
      </c>
      <c r="B162" s="6" t="s">
        <v>177</v>
      </c>
      <c r="C162">
        <v>122134</v>
      </c>
      <c r="D162" s="9" t="s">
        <v>3840</v>
      </c>
      <c r="E162" s="2">
        <v>6816</v>
      </c>
      <c r="F162" s="11">
        <v>42949</v>
      </c>
      <c r="G162" s="2">
        <v>6816</v>
      </c>
      <c r="H162" s="13">
        <f>Tabla1[[#This Row],[Importe]]-Tabla1[[#This Row],[Pagado]]</f>
        <v>0</v>
      </c>
      <c r="I162" s="1" t="s">
        <v>4090</v>
      </c>
    </row>
    <row r="163" spans="1:9" x14ac:dyDescent="0.25">
      <c r="A163" s="3">
        <v>42949</v>
      </c>
      <c r="B163" s="6" t="s">
        <v>178</v>
      </c>
      <c r="C163">
        <v>122135</v>
      </c>
      <c r="D163" s="9" t="s">
        <v>3905</v>
      </c>
      <c r="E163" s="2">
        <v>30345.200000000001</v>
      </c>
      <c r="F163" s="11">
        <v>42960</v>
      </c>
      <c r="G163" s="2">
        <v>30345.200000000001</v>
      </c>
      <c r="H163" s="13">
        <f>Tabla1[[#This Row],[Importe]]-Tabla1[[#This Row],[Pagado]]</f>
        <v>0</v>
      </c>
      <c r="I163" s="1" t="s">
        <v>4090</v>
      </c>
    </row>
    <row r="164" spans="1:9" x14ac:dyDescent="0.25">
      <c r="A164" s="3">
        <v>42949</v>
      </c>
      <c r="B164" s="6" t="s">
        <v>179</v>
      </c>
      <c r="C164">
        <v>122136</v>
      </c>
      <c r="D164" s="9" t="s">
        <v>3834</v>
      </c>
      <c r="E164" s="2">
        <v>9907</v>
      </c>
      <c r="F164" s="11">
        <v>42951</v>
      </c>
      <c r="G164" s="2">
        <v>9907</v>
      </c>
      <c r="H164" s="13">
        <f>Tabla1[[#This Row],[Importe]]-Tabla1[[#This Row],[Pagado]]</f>
        <v>0</v>
      </c>
      <c r="I164" s="1" t="s">
        <v>4090</v>
      </c>
    </row>
    <row r="165" spans="1:9" x14ac:dyDescent="0.25">
      <c r="A165" s="3">
        <v>42949</v>
      </c>
      <c r="B165" s="6" t="s">
        <v>180</v>
      </c>
      <c r="C165">
        <v>122137</v>
      </c>
      <c r="D165" s="9" t="s">
        <v>3906</v>
      </c>
      <c r="E165" s="2">
        <v>12940</v>
      </c>
      <c r="F165" s="11">
        <v>42952</v>
      </c>
      <c r="G165" s="2">
        <v>12940</v>
      </c>
      <c r="H165" s="13">
        <f>Tabla1[[#This Row],[Importe]]-Tabla1[[#This Row],[Pagado]]</f>
        <v>0</v>
      </c>
      <c r="I165" s="1" t="s">
        <v>4090</v>
      </c>
    </row>
    <row r="166" spans="1:9" x14ac:dyDescent="0.25">
      <c r="A166" s="3">
        <v>42949</v>
      </c>
      <c r="B166" s="6" t="s">
        <v>181</v>
      </c>
      <c r="C166">
        <v>122138</v>
      </c>
      <c r="D166" s="9" t="s">
        <v>3907</v>
      </c>
      <c r="E166" s="2">
        <v>3903.2</v>
      </c>
      <c r="F166" s="11">
        <v>42950</v>
      </c>
      <c r="G166" s="2">
        <v>3903.2</v>
      </c>
      <c r="H166" s="13">
        <f>Tabla1[[#This Row],[Importe]]-Tabla1[[#This Row],[Pagado]]</f>
        <v>0</v>
      </c>
      <c r="I166" s="1" t="s">
        <v>4090</v>
      </c>
    </row>
    <row r="167" spans="1:9" ht="15.75" x14ac:dyDescent="0.25">
      <c r="A167" s="3">
        <v>42949</v>
      </c>
      <c r="B167" s="6" t="s">
        <v>182</v>
      </c>
      <c r="C167">
        <v>122139</v>
      </c>
      <c r="D167" s="7" t="s">
        <v>4091</v>
      </c>
      <c r="E167" s="2">
        <v>0</v>
      </c>
      <c r="F167" s="17" t="s">
        <v>4091</v>
      </c>
      <c r="G167" s="2">
        <v>0</v>
      </c>
      <c r="H167" s="13">
        <f>Tabla1[[#This Row],[Importe]]-Tabla1[[#This Row],[Pagado]]</f>
        <v>0</v>
      </c>
      <c r="I167" s="1" t="s">
        <v>4091</v>
      </c>
    </row>
    <row r="168" spans="1:9" x14ac:dyDescent="0.25">
      <c r="A168" s="3">
        <v>42949</v>
      </c>
      <c r="B168" s="6" t="s">
        <v>183</v>
      </c>
      <c r="C168">
        <v>122140</v>
      </c>
      <c r="D168" s="9" t="s">
        <v>3908</v>
      </c>
      <c r="E168" s="2">
        <v>3735</v>
      </c>
      <c r="F168" s="11">
        <v>42951</v>
      </c>
      <c r="G168" s="2">
        <v>3735</v>
      </c>
      <c r="H168" s="13">
        <f>Tabla1[[#This Row],[Importe]]-Tabla1[[#This Row],[Pagado]]</f>
        <v>0</v>
      </c>
      <c r="I168" s="1" t="s">
        <v>4090</v>
      </c>
    </row>
    <row r="169" spans="1:9" ht="30" x14ac:dyDescent="0.25">
      <c r="A169" s="3">
        <v>42949</v>
      </c>
      <c r="B169" s="6" t="s">
        <v>184</v>
      </c>
      <c r="C169">
        <v>122141</v>
      </c>
      <c r="D169" s="9" t="s">
        <v>3909</v>
      </c>
      <c r="E169" s="2">
        <v>1797.2</v>
      </c>
      <c r="F169" s="22" t="s">
        <v>4112</v>
      </c>
      <c r="G169" s="19">
        <f>304.8+1492.4</f>
        <v>1797.2</v>
      </c>
      <c r="H169" s="20">
        <f>Tabla1[[#This Row],[Importe]]-Tabla1[[#This Row],[Pagado]]</f>
        <v>0</v>
      </c>
      <c r="I169" s="1" t="s">
        <v>4090</v>
      </c>
    </row>
    <row r="170" spans="1:9" x14ac:dyDescent="0.25">
      <c r="A170" s="3">
        <v>42949</v>
      </c>
      <c r="B170" s="6" t="s">
        <v>185</v>
      </c>
      <c r="C170">
        <v>122142</v>
      </c>
      <c r="D170" s="9" t="s">
        <v>3910</v>
      </c>
      <c r="E170" s="2">
        <v>5294.2</v>
      </c>
      <c r="F170" s="11">
        <v>42949</v>
      </c>
      <c r="G170" s="2">
        <v>5294.2</v>
      </c>
      <c r="H170" s="13">
        <f>Tabla1[[#This Row],[Importe]]-Tabla1[[#This Row],[Pagado]]</f>
        <v>0</v>
      </c>
      <c r="I170" s="1" t="s">
        <v>4090</v>
      </c>
    </row>
    <row r="171" spans="1:9" x14ac:dyDescent="0.25">
      <c r="A171" s="3">
        <v>42949</v>
      </c>
      <c r="B171" s="6" t="s">
        <v>186</v>
      </c>
      <c r="C171">
        <v>122143</v>
      </c>
      <c r="D171" s="9" t="s">
        <v>3853</v>
      </c>
      <c r="E171" s="2">
        <v>2369.6</v>
      </c>
      <c r="F171" s="11">
        <v>42950</v>
      </c>
      <c r="G171" s="2">
        <v>2369.6</v>
      </c>
      <c r="H171" s="13">
        <f>Tabla1[[#This Row],[Importe]]-Tabla1[[#This Row],[Pagado]]</f>
        <v>0</v>
      </c>
      <c r="I171" s="1" t="s">
        <v>4090</v>
      </c>
    </row>
    <row r="172" spans="1:9" x14ac:dyDescent="0.25">
      <c r="A172" s="3">
        <v>42949</v>
      </c>
      <c r="B172" s="6" t="s">
        <v>187</v>
      </c>
      <c r="C172">
        <v>122144</v>
      </c>
      <c r="D172" s="9" t="s">
        <v>3911</v>
      </c>
      <c r="E172" s="2">
        <v>30392.799999999999</v>
      </c>
      <c r="F172" s="11">
        <v>42965</v>
      </c>
      <c r="G172" s="2">
        <v>30392.799999999999</v>
      </c>
      <c r="H172" s="13">
        <f>Tabla1[[#This Row],[Importe]]-Tabla1[[#This Row],[Pagado]]</f>
        <v>0</v>
      </c>
      <c r="I172" s="1" t="s">
        <v>4090</v>
      </c>
    </row>
    <row r="173" spans="1:9" x14ac:dyDescent="0.25">
      <c r="A173" s="3">
        <v>42949</v>
      </c>
      <c r="B173" s="6" t="s">
        <v>188</v>
      </c>
      <c r="C173">
        <v>122145</v>
      </c>
      <c r="D173" s="9" t="s">
        <v>3912</v>
      </c>
      <c r="E173" s="2">
        <v>2126.5</v>
      </c>
      <c r="F173" s="11">
        <v>42950</v>
      </c>
      <c r="G173" s="2">
        <v>2126.5</v>
      </c>
      <c r="H173" s="13">
        <f>Tabla1[[#This Row],[Importe]]-Tabla1[[#This Row],[Pagado]]</f>
        <v>0</v>
      </c>
      <c r="I173" s="1" t="s">
        <v>4090</v>
      </c>
    </row>
    <row r="174" spans="1:9" x14ac:dyDescent="0.25">
      <c r="A174" s="3">
        <v>42949</v>
      </c>
      <c r="B174" s="6" t="s">
        <v>189</v>
      </c>
      <c r="C174">
        <v>122146</v>
      </c>
      <c r="D174" s="9" t="s">
        <v>3848</v>
      </c>
      <c r="E174" s="2">
        <v>784.6</v>
      </c>
      <c r="F174" s="11">
        <v>42949</v>
      </c>
      <c r="G174" s="2">
        <v>784.6</v>
      </c>
      <c r="H174" s="13">
        <f>Tabla1[[#This Row],[Importe]]-Tabla1[[#This Row],[Pagado]]</f>
        <v>0</v>
      </c>
      <c r="I174" s="1" t="s">
        <v>4090</v>
      </c>
    </row>
    <row r="175" spans="1:9" x14ac:dyDescent="0.25">
      <c r="A175" s="3">
        <v>42949</v>
      </c>
      <c r="B175" s="6" t="s">
        <v>190</v>
      </c>
      <c r="C175">
        <v>122147</v>
      </c>
      <c r="D175" s="9" t="s">
        <v>3913</v>
      </c>
      <c r="E175" s="2">
        <v>1286.9000000000001</v>
      </c>
      <c r="F175" s="11">
        <v>42950</v>
      </c>
      <c r="G175" s="2">
        <v>1286.9000000000001</v>
      </c>
      <c r="H175" s="13">
        <f>Tabla1[[#This Row],[Importe]]-Tabla1[[#This Row],[Pagado]]</f>
        <v>0</v>
      </c>
      <c r="I175" s="1" t="s">
        <v>4090</v>
      </c>
    </row>
    <row r="176" spans="1:9" x14ac:dyDescent="0.25">
      <c r="A176" s="3">
        <v>42949</v>
      </c>
      <c r="B176" s="6" t="s">
        <v>191</v>
      </c>
      <c r="C176">
        <v>122148</v>
      </c>
      <c r="D176" s="9" t="s">
        <v>3914</v>
      </c>
      <c r="E176" s="2">
        <v>11959.2</v>
      </c>
      <c r="F176" s="11">
        <v>42960</v>
      </c>
      <c r="G176" s="2">
        <v>11959.2</v>
      </c>
      <c r="H176" s="13">
        <f>Tabla1[[#This Row],[Importe]]-Tabla1[[#This Row],[Pagado]]</f>
        <v>0</v>
      </c>
      <c r="I176" s="1" t="s">
        <v>4090</v>
      </c>
    </row>
    <row r="177" spans="1:9" x14ac:dyDescent="0.25">
      <c r="A177" s="3">
        <v>42949</v>
      </c>
      <c r="B177" s="6" t="s">
        <v>192</v>
      </c>
      <c r="C177">
        <v>122149</v>
      </c>
      <c r="D177" s="9" t="s">
        <v>3915</v>
      </c>
      <c r="E177" s="2">
        <v>9998</v>
      </c>
      <c r="F177" s="11">
        <v>42960</v>
      </c>
      <c r="G177" s="2">
        <v>9998</v>
      </c>
      <c r="H177" s="13">
        <f>Tabla1[[#This Row],[Importe]]-Tabla1[[#This Row],[Pagado]]</f>
        <v>0</v>
      </c>
      <c r="I177" s="1" t="s">
        <v>4090</v>
      </c>
    </row>
    <row r="178" spans="1:9" x14ac:dyDescent="0.25">
      <c r="A178" s="3">
        <v>42949</v>
      </c>
      <c r="B178" s="6" t="s">
        <v>193</v>
      </c>
      <c r="C178">
        <v>122150</v>
      </c>
      <c r="D178" s="9" t="s">
        <v>3916</v>
      </c>
      <c r="E178" s="2">
        <v>2500</v>
      </c>
      <c r="F178" s="11">
        <v>42950</v>
      </c>
      <c r="G178" s="2">
        <v>2500</v>
      </c>
      <c r="H178" s="13">
        <f>Tabla1[[#This Row],[Importe]]-Tabla1[[#This Row],[Pagado]]</f>
        <v>0</v>
      </c>
      <c r="I178" s="1" t="s">
        <v>4090</v>
      </c>
    </row>
    <row r="179" spans="1:9" x14ac:dyDescent="0.25">
      <c r="A179" s="3">
        <v>42949</v>
      </c>
      <c r="B179" s="6" t="s">
        <v>194</v>
      </c>
      <c r="C179">
        <v>122151</v>
      </c>
      <c r="D179" s="9" t="s">
        <v>3917</v>
      </c>
      <c r="E179" s="2">
        <v>1000</v>
      </c>
      <c r="F179" s="11">
        <v>42950</v>
      </c>
      <c r="G179" s="2">
        <v>1000</v>
      </c>
      <c r="H179" s="13">
        <f>Tabla1[[#This Row],[Importe]]-Tabla1[[#This Row],[Pagado]]</f>
        <v>0</v>
      </c>
      <c r="I179" s="1" t="s">
        <v>4090</v>
      </c>
    </row>
    <row r="180" spans="1:9" x14ac:dyDescent="0.25">
      <c r="A180" s="3">
        <v>42949</v>
      </c>
      <c r="B180" s="6" t="s">
        <v>195</v>
      </c>
      <c r="C180">
        <v>122152</v>
      </c>
      <c r="D180" s="9" t="s">
        <v>3844</v>
      </c>
      <c r="E180" s="2">
        <v>721.6</v>
      </c>
      <c r="F180" s="11">
        <v>42949</v>
      </c>
      <c r="G180" s="2">
        <v>721.6</v>
      </c>
      <c r="H180" s="13">
        <f>Tabla1[[#This Row],[Importe]]-Tabla1[[#This Row],[Pagado]]</f>
        <v>0</v>
      </c>
      <c r="I180" s="1" t="s">
        <v>4090</v>
      </c>
    </row>
    <row r="181" spans="1:9" x14ac:dyDescent="0.25">
      <c r="A181" s="3">
        <v>42949</v>
      </c>
      <c r="B181" s="6" t="s">
        <v>196</v>
      </c>
      <c r="C181">
        <v>122153</v>
      </c>
      <c r="D181" s="9" t="s">
        <v>3918</v>
      </c>
      <c r="E181" s="2">
        <v>4170.8999999999996</v>
      </c>
      <c r="F181" s="11">
        <v>42949</v>
      </c>
      <c r="G181" s="2">
        <v>4170.8999999999996</v>
      </c>
      <c r="H181" s="13">
        <f>Tabla1[[#This Row],[Importe]]-Tabla1[[#This Row],[Pagado]]</f>
        <v>0</v>
      </c>
      <c r="I181" s="1" t="s">
        <v>4090</v>
      </c>
    </row>
    <row r="182" spans="1:9" x14ac:dyDescent="0.25">
      <c r="A182" s="3">
        <v>42949</v>
      </c>
      <c r="B182" s="6" t="s">
        <v>197</v>
      </c>
      <c r="C182">
        <v>122154</v>
      </c>
      <c r="D182" s="9" t="s">
        <v>3844</v>
      </c>
      <c r="E182" s="2">
        <v>826.8</v>
      </c>
      <c r="F182" s="11">
        <v>42949</v>
      </c>
      <c r="G182" s="2">
        <v>826.8</v>
      </c>
      <c r="H182" s="13">
        <f>Tabla1[[#This Row],[Importe]]-Tabla1[[#This Row],[Pagado]]</f>
        <v>0</v>
      </c>
      <c r="I182" s="1" t="s">
        <v>4090</v>
      </c>
    </row>
    <row r="183" spans="1:9" x14ac:dyDescent="0.25">
      <c r="A183" s="3">
        <v>42949</v>
      </c>
      <c r="B183" s="6" t="s">
        <v>198</v>
      </c>
      <c r="C183">
        <v>122155</v>
      </c>
      <c r="D183" s="9" t="s">
        <v>3854</v>
      </c>
      <c r="E183" s="2">
        <v>1466.4</v>
      </c>
      <c r="F183" s="11">
        <v>42950</v>
      </c>
      <c r="G183" s="2">
        <v>1466.4</v>
      </c>
      <c r="H183" s="13">
        <f>Tabla1[[#This Row],[Importe]]-Tabla1[[#This Row],[Pagado]]</f>
        <v>0</v>
      </c>
      <c r="I183" s="1" t="s">
        <v>4090</v>
      </c>
    </row>
    <row r="184" spans="1:9" x14ac:dyDescent="0.25">
      <c r="A184" s="3">
        <v>42949</v>
      </c>
      <c r="B184" s="6" t="s">
        <v>199</v>
      </c>
      <c r="C184">
        <v>122156</v>
      </c>
      <c r="D184" s="9" t="s">
        <v>3852</v>
      </c>
      <c r="E184" s="2">
        <v>1330.2</v>
      </c>
      <c r="F184" s="11">
        <v>42949</v>
      </c>
      <c r="G184" s="2">
        <v>1330.2</v>
      </c>
      <c r="H184" s="13">
        <f>Tabla1[[#This Row],[Importe]]-Tabla1[[#This Row],[Pagado]]</f>
        <v>0</v>
      </c>
      <c r="I184" s="1" t="s">
        <v>4090</v>
      </c>
    </row>
    <row r="185" spans="1:9" x14ac:dyDescent="0.25">
      <c r="A185" s="3">
        <v>42949</v>
      </c>
      <c r="B185" s="6" t="s">
        <v>200</v>
      </c>
      <c r="C185">
        <v>122157</v>
      </c>
      <c r="D185" s="9" t="s">
        <v>3860</v>
      </c>
      <c r="E185" s="2">
        <v>2748.9</v>
      </c>
      <c r="F185" s="11">
        <v>42949</v>
      </c>
      <c r="G185" s="2">
        <v>2748.9</v>
      </c>
      <c r="H185" s="13">
        <f>Tabla1[[#This Row],[Importe]]-Tabla1[[#This Row],[Pagado]]</f>
        <v>0</v>
      </c>
      <c r="I185" s="1" t="s">
        <v>4090</v>
      </c>
    </row>
    <row r="186" spans="1:9" x14ac:dyDescent="0.25">
      <c r="A186" s="3">
        <v>42949</v>
      </c>
      <c r="B186" s="6" t="s">
        <v>201</v>
      </c>
      <c r="C186">
        <v>122158</v>
      </c>
      <c r="D186" s="9" t="s">
        <v>3850</v>
      </c>
      <c r="E186" s="2">
        <v>2500</v>
      </c>
      <c r="F186" s="11">
        <v>42950</v>
      </c>
      <c r="G186" s="2">
        <v>2500</v>
      </c>
      <c r="H186" s="13">
        <f>Tabla1[[#This Row],[Importe]]-Tabla1[[#This Row],[Pagado]]</f>
        <v>0</v>
      </c>
      <c r="I186" s="1" t="s">
        <v>4090</v>
      </c>
    </row>
    <row r="187" spans="1:9" ht="15.75" x14ac:dyDescent="0.25">
      <c r="A187" s="3">
        <v>42949</v>
      </c>
      <c r="B187" s="6" t="s">
        <v>202</v>
      </c>
      <c r="C187">
        <v>122159</v>
      </c>
      <c r="D187" s="7" t="s">
        <v>4091</v>
      </c>
      <c r="E187" s="2">
        <v>0</v>
      </c>
      <c r="F187" s="17" t="s">
        <v>4091</v>
      </c>
      <c r="G187" s="2">
        <v>0</v>
      </c>
      <c r="H187" s="13">
        <f>Tabla1[[#This Row],[Importe]]-Tabla1[[#This Row],[Pagado]]</f>
        <v>0</v>
      </c>
      <c r="I187" s="1" t="s">
        <v>4091</v>
      </c>
    </row>
    <row r="188" spans="1:9" ht="15.75" x14ac:dyDescent="0.25">
      <c r="A188" s="3">
        <v>42949</v>
      </c>
      <c r="B188" s="6" t="s">
        <v>203</v>
      </c>
      <c r="C188">
        <v>122160</v>
      </c>
      <c r="D188" s="7" t="s">
        <v>4091</v>
      </c>
      <c r="E188" s="2">
        <v>0</v>
      </c>
      <c r="F188" s="17" t="s">
        <v>4091</v>
      </c>
      <c r="G188" s="2">
        <v>0</v>
      </c>
      <c r="H188" s="13">
        <f>Tabla1[[#This Row],[Importe]]-Tabla1[[#This Row],[Pagado]]</f>
        <v>0</v>
      </c>
      <c r="I188" s="1" t="s">
        <v>4091</v>
      </c>
    </row>
    <row r="189" spans="1:9" ht="36.75" x14ac:dyDescent="0.25">
      <c r="A189" s="3">
        <v>42949</v>
      </c>
      <c r="B189" s="6" t="s">
        <v>204</v>
      </c>
      <c r="C189">
        <v>122161</v>
      </c>
      <c r="D189" s="9" t="s">
        <v>3919</v>
      </c>
      <c r="E189" s="2">
        <v>35915.160000000003</v>
      </c>
      <c r="F189" s="24" t="s">
        <v>4103</v>
      </c>
      <c r="G189" s="19">
        <f>5000+9000+10000+9000+2915.16</f>
        <v>35915.160000000003</v>
      </c>
      <c r="H189" s="20">
        <f>Tabla1[[#This Row],[Importe]]-Tabla1[[#This Row],[Pagado]]</f>
        <v>0</v>
      </c>
      <c r="I189" s="1" t="s">
        <v>4090</v>
      </c>
    </row>
    <row r="190" spans="1:9" x14ac:dyDescent="0.25">
      <c r="A190" s="3">
        <v>42949</v>
      </c>
      <c r="B190" s="6" t="s">
        <v>205</v>
      </c>
      <c r="C190">
        <v>122162</v>
      </c>
      <c r="D190" s="9" t="s">
        <v>3920</v>
      </c>
      <c r="E190" s="2">
        <v>5293.12</v>
      </c>
      <c r="F190" s="11">
        <v>42952</v>
      </c>
      <c r="G190" s="2">
        <v>5293.12</v>
      </c>
      <c r="H190" s="13">
        <f>Tabla1[[#This Row],[Importe]]-Tabla1[[#This Row],[Pagado]]</f>
        <v>0</v>
      </c>
      <c r="I190" s="1" t="s">
        <v>4090</v>
      </c>
    </row>
    <row r="191" spans="1:9" x14ac:dyDescent="0.25">
      <c r="A191" s="3">
        <v>42949</v>
      </c>
      <c r="B191" s="6" t="s">
        <v>206</v>
      </c>
      <c r="C191">
        <v>122163</v>
      </c>
      <c r="D191" s="9" t="s">
        <v>3849</v>
      </c>
      <c r="E191" s="2">
        <v>2033.5</v>
      </c>
      <c r="F191" s="11">
        <v>42950</v>
      </c>
      <c r="G191" s="2">
        <v>2033.5</v>
      </c>
      <c r="H191" s="13">
        <f>Tabla1[[#This Row],[Importe]]-Tabla1[[#This Row],[Pagado]]</f>
        <v>0</v>
      </c>
      <c r="I191" s="1" t="s">
        <v>4090</v>
      </c>
    </row>
    <row r="192" spans="1:9" ht="15.75" x14ac:dyDescent="0.25">
      <c r="A192" s="3">
        <v>42949</v>
      </c>
      <c r="B192" s="6" t="s">
        <v>207</v>
      </c>
      <c r="C192">
        <v>122164</v>
      </c>
      <c r="D192" s="7" t="s">
        <v>4091</v>
      </c>
      <c r="E192" s="2">
        <v>0</v>
      </c>
      <c r="F192" s="17" t="s">
        <v>4091</v>
      </c>
      <c r="G192" s="2">
        <v>0</v>
      </c>
      <c r="H192" s="13">
        <f>Tabla1[[#This Row],[Importe]]-Tabla1[[#This Row],[Pagado]]</f>
        <v>0</v>
      </c>
      <c r="I192" s="10" t="s">
        <v>4092</v>
      </c>
    </row>
    <row r="193" spans="1:9" x14ac:dyDescent="0.25">
      <c r="A193" s="3">
        <v>42949</v>
      </c>
      <c r="B193" s="6" t="s">
        <v>208</v>
      </c>
      <c r="C193">
        <v>122165</v>
      </c>
      <c r="D193" s="9" t="s">
        <v>3867</v>
      </c>
      <c r="E193" s="2">
        <v>3936.75</v>
      </c>
      <c r="F193" s="11">
        <v>42949</v>
      </c>
      <c r="G193" s="2">
        <v>3936.75</v>
      </c>
      <c r="H193" s="13">
        <f>Tabla1[[#This Row],[Importe]]-Tabla1[[#This Row],[Pagado]]</f>
        <v>0</v>
      </c>
      <c r="I193" s="1" t="s">
        <v>4090</v>
      </c>
    </row>
    <row r="194" spans="1:9" x14ac:dyDescent="0.25">
      <c r="A194" s="3">
        <v>42949</v>
      </c>
      <c r="B194" s="6" t="s">
        <v>209</v>
      </c>
      <c r="C194">
        <v>122166</v>
      </c>
      <c r="D194" s="9" t="s">
        <v>3922</v>
      </c>
      <c r="E194" s="2">
        <v>3152.02</v>
      </c>
      <c r="F194" s="11">
        <v>42950</v>
      </c>
      <c r="G194" s="2">
        <v>3152.02</v>
      </c>
      <c r="H194" s="13">
        <f>Tabla1[[#This Row],[Importe]]-Tabla1[[#This Row],[Pagado]]</f>
        <v>0</v>
      </c>
      <c r="I194" s="1" t="s">
        <v>4090</v>
      </c>
    </row>
    <row r="195" spans="1:9" ht="15.75" x14ac:dyDescent="0.25">
      <c r="A195" s="3">
        <v>42949</v>
      </c>
      <c r="B195" s="6" t="s">
        <v>210</v>
      </c>
      <c r="C195">
        <v>122167</v>
      </c>
      <c r="D195" s="7" t="s">
        <v>4091</v>
      </c>
      <c r="E195" s="2">
        <v>0</v>
      </c>
      <c r="F195" s="17" t="s">
        <v>4091</v>
      </c>
      <c r="G195" s="2">
        <v>0</v>
      </c>
      <c r="H195" s="13">
        <f>Tabla1[[#This Row],[Importe]]-Tabla1[[#This Row],[Pagado]]</f>
        <v>0</v>
      </c>
      <c r="I195" s="1" t="s">
        <v>4091</v>
      </c>
    </row>
    <row r="196" spans="1:9" x14ac:dyDescent="0.25">
      <c r="A196" s="3">
        <v>42949</v>
      </c>
      <c r="B196" s="6" t="s">
        <v>211</v>
      </c>
      <c r="C196">
        <v>122168</v>
      </c>
      <c r="D196" s="9" t="s">
        <v>3923</v>
      </c>
      <c r="E196" s="2">
        <v>1851.56</v>
      </c>
      <c r="F196" s="11">
        <v>42950</v>
      </c>
      <c r="G196" s="2">
        <v>1851.56</v>
      </c>
      <c r="H196" s="13">
        <f>Tabla1[[#This Row],[Importe]]-Tabla1[[#This Row],[Pagado]]</f>
        <v>0</v>
      </c>
      <c r="I196" s="1" t="s">
        <v>4090</v>
      </c>
    </row>
    <row r="197" spans="1:9" x14ac:dyDescent="0.25">
      <c r="A197" s="3">
        <v>42949</v>
      </c>
      <c r="B197" s="6" t="s">
        <v>212</v>
      </c>
      <c r="C197">
        <v>122169</v>
      </c>
      <c r="D197" s="9" t="s">
        <v>3878</v>
      </c>
      <c r="E197" s="2">
        <v>1500</v>
      </c>
      <c r="F197" s="11">
        <v>42949</v>
      </c>
      <c r="G197" s="2">
        <v>1500</v>
      </c>
      <c r="H197" s="13">
        <f>Tabla1[[#This Row],[Importe]]-Tabla1[[#This Row],[Pagado]]</f>
        <v>0</v>
      </c>
      <c r="I197" s="1" t="s">
        <v>4090</v>
      </c>
    </row>
    <row r="198" spans="1:9" x14ac:dyDescent="0.25">
      <c r="A198" s="3">
        <v>42949</v>
      </c>
      <c r="B198" s="6" t="s">
        <v>213</v>
      </c>
      <c r="C198">
        <v>122170</v>
      </c>
      <c r="D198" s="9" t="s">
        <v>3878</v>
      </c>
      <c r="E198" s="2">
        <v>220</v>
      </c>
      <c r="F198" s="11">
        <v>42949</v>
      </c>
      <c r="G198" s="2">
        <v>220</v>
      </c>
      <c r="H198" s="13">
        <f>Tabla1[[#This Row],[Importe]]-Tabla1[[#This Row],[Pagado]]</f>
        <v>0</v>
      </c>
      <c r="I198" s="1" t="s">
        <v>4090</v>
      </c>
    </row>
    <row r="199" spans="1:9" x14ac:dyDescent="0.25">
      <c r="A199" s="3">
        <v>42949</v>
      </c>
      <c r="B199" s="6" t="s">
        <v>214</v>
      </c>
      <c r="C199">
        <v>122171</v>
      </c>
      <c r="D199" s="9" t="s">
        <v>3924</v>
      </c>
      <c r="E199" s="2">
        <v>1560</v>
      </c>
      <c r="F199" s="11">
        <v>42949</v>
      </c>
      <c r="G199" s="2">
        <v>1560</v>
      </c>
      <c r="H199" s="13">
        <f>Tabla1[[#This Row],[Importe]]-Tabla1[[#This Row],[Pagado]]</f>
        <v>0</v>
      </c>
      <c r="I199" s="1" t="s">
        <v>4090</v>
      </c>
    </row>
    <row r="200" spans="1:9" x14ac:dyDescent="0.25">
      <c r="A200" s="3">
        <v>42949</v>
      </c>
      <c r="B200" s="6" t="s">
        <v>215</v>
      </c>
      <c r="C200">
        <v>122172</v>
      </c>
      <c r="D200" s="9" t="s">
        <v>3856</v>
      </c>
      <c r="E200" s="2">
        <v>3517.8</v>
      </c>
      <c r="F200" s="11">
        <v>42956</v>
      </c>
      <c r="G200" s="2">
        <v>3517.8</v>
      </c>
      <c r="H200" s="13">
        <f>Tabla1[[#This Row],[Importe]]-Tabla1[[#This Row],[Pagado]]</f>
        <v>0</v>
      </c>
      <c r="I200" s="1" t="s">
        <v>4090</v>
      </c>
    </row>
    <row r="201" spans="1:9" x14ac:dyDescent="0.25">
      <c r="A201" s="3">
        <v>42949</v>
      </c>
      <c r="B201" s="6" t="s">
        <v>216</v>
      </c>
      <c r="C201">
        <v>122173</v>
      </c>
      <c r="D201" s="9" t="s">
        <v>3860</v>
      </c>
      <c r="E201" s="2">
        <v>2881.2</v>
      </c>
      <c r="F201" s="11">
        <v>42951</v>
      </c>
      <c r="G201" s="2">
        <v>2881.2</v>
      </c>
      <c r="H201" s="13">
        <f>Tabla1[[#This Row],[Importe]]-Tabla1[[#This Row],[Pagado]]</f>
        <v>0</v>
      </c>
      <c r="I201" s="1" t="s">
        <v>4090</v>
      </c>
    </row>
    <row r="202" spans="1:9" ht="15.75" x14ac:dyDescent="0.25">
      <c r="A202" s="3">
        <v>42949</v>
      </c>
      <c r="B202" s="6" t="s">
        <v>217</v>
      </c>
      <c r="C202">
        <v>122174</v>
      </c>
      <c r="D202" s="9" t="s">
        <v>3921</v>
      </c>
      <c r="E202" s="2">
        <v>1107.8</v>
      </c>
      <c r="F202" s="11">
        <v>42950</v>
      </c>
      <c r="G202" s="2">
        <v>1107.8</v>
      </c>
      <c r="H202" s="13">
        <f>Tabla1[[#This Row],[Importe]]-Tabla1[[#This Row],[Pagado]]</f>
        <v>0</v>
      </c>
      <c r="I202" s="7" t="s">
        <v>4093</v>
      </c>
    </row>
    <row r="203" spans="1:9" x14ac:dyDescent="0.25">
      <c r="A203" s="3">
        <v>42949</v>
      </c>
      <c r="B203" s="6" t="s">
        <v>218</v>
      </c>
      <c r="C203">
        <v>122175</v>
      </c>
      <c r="D203" s="9" t="s">
        <v>3874</v>
      </c>
      <c r="E203" s="2">
        <v>2621.8</v>
      </c>
      <c r="F203" s="11">
        <v>42949</v>
      </c>
      <c r="G203" s="2">
        <v>2621.8</v>
      </c>
      <c r="H203" s="13">
        <f>Tabla1[[#This Row],[Importe]]-Tabla1[[#This Row],[Pagado]]</f>
        <v>0</v>
      </c>
      <c r="I203" s="1" t="s">
        <v>4090</v>
      </c>
    </row>
    <row r="204" spans="1:9" x14ac:dyDescent="0.25">
      <c r="A204" s="3">
        <v>42949</v>
      </c>
      <c r="B204" s="6" t="s">
        <v>219</v>
      </c>
      <c r="C204">
        <v>122176</v>
      </c>
      <c r="D204" s="9" t="s">
        <v>3925</v>
      </c>
      <c r="E204" s="2">
        <v>2920</v>
      </c>
      <c r="F204" s="11">
        <v>42956</v>
      </c>
      <c r="G204" s="2">
        <v>2920</v>
      </c>
      <c r="H204" s="13">
        <f>Tabla1[[#This Row],[Importe]]-Tabla1[[#This Row],[Pagado]]</f>
        <v>0</v>
      </c>
      <c r="I204" s="1" t="s">
        <v>4090</v>
      </c>
    </row>
    <row r="205" spans="1:9" x14ac:dyDescent="0.25">
      <c r="A205" s="3">
        <v>42949</v>
      </c>
      <c r="B205" s="6" t="s">
        <v>220</v>
      </c>
      <c r="C205">
        <v>122177</v>
      </c>
      <c r="D205" s="9" t="s">
        <v>3860</v>
      </c>
      <c r="E205" s="2">
        <v>2886</v>
      </c>
      <c r="F205" s="11">
        <v>42951</v>
      </c>
      <c r="G205" s="2">
        <v>2886</v>
      </c>
      <c r="H205" s="13">
        <f>Tabla1[[#This Row],[Importe]]-Tabla1[[#This Row],[Pagado]]</f>
        <v>0</v>
      </c>
      <c r="I205" s="1" t="s">
        <v>4090</v>
      </c>
    </row>
    <row r="206" spans="1:9" x14ac:dyDescent="0.25">
      <c r="A206" s="3">
        <v>42949</v>
      </c>
      <c r="B206" s="6" t="s">
        <v>221</v>
      </c>
      <c r="C206">
        <v>122178</v>
      </c>
      <c r="D206" s="9" t="s">
        <v>3926</v>
      </c>
      <c r="E206" s="2">
        <v>18891.2</v>
      </c>
      <c r="F206" s="11">
        <v>42954</v>
      </c>
      <c r="G206" s="2">
        <v>18891.2</v>
      </c>
      <c r="H206" s="13">
        <f>Tabla1[[#This Row],[Importe]]-Tabla1[[#This Row],[Pagado]]</f>
        <v>0</v>
      </c>
      <c r="I206" s="1" t="s">
        <v>4090</v>
      </c>
    </row>
    <row r="207" spans="1:9" x14ac:dyDescent="0.25">
      <c r="A207" s="3">
        <v>42949</v>
      </c>
      <c r="B207" s="6" t="s">
        <v>222</v>
      </c>
      <c r="C207">
        <v>122179</v>
      </c>
      <c r="D207" s="9" t="s">
        <v>3858</v>
      </c>
      <c r="E207" s="2">
        <v>15547.2</v>
      </c>
      <c r="F207" s="11">
        <v>42956</v>
      </c>
      <c r="G207" s="2">
        <v>15547.2</v>
      </c>
      <c r="H207" s="13">
        <f>Tabla1[[#This Row],[Importe]]-Tabla1[[#This Row],[Pagado]]</f>
        <v>0</v>
      </c>
      <c r="I207" s="1" t="s">
        <v>4090</v>
      </c>
    </row>
    <row r="208" spans="1:9" x14ac:dyDescent="0.25">
      <c r="A208" s="3">
        <v>42949</v>
      </c>
      <c r="B208" s="6" t="s">
        <v>223</v>
      </c>
      <c r="C208">
        <v>122180</v>
      </c>
      <c r="D208" s="9" t="s">
        <v>3857</v>
      </c>
      <c r="E208" s="2">
        <v>14210.6</v>
      </c>
      <c r="F208" s="11">
        <v>42956</v>
      </c>
      <c r="G208" s="2">
        <v>14210.6</v>
      </c>
      <c r="H208" s="13">
        <f>Tabla1[[#This Row],[Importe]]-Tabla1[[#This Row],[Pagado]]</f>
        <v>0</v>
      </c>
      <c r="I208" s="1" t="s">
        <v>4090</v>
      </c>
    </row>
    <row r="209" spans="1:9" x14ac:dyDescent="0.25">
      <c r="A209" s="3">
        <v>42949</v>
      </c>
      <c r="B209" s="6" t="s">
        <v>224</v>
      </c>
      <c r="C209">
        <v>122181</v>
      </c>
      <c r="D209" s="9" t="s">
        <v>3927</v>
      </c>
      <c r="E209" s="2">
        <v>10750.2</v>
      </c>
      <c r="F209" s="11">
        <v>42956</v>
      </c>
      <c r="G209" s="2">
        <v>10750.2</v>
      </c>
      <c r="H209" s="13">
        <f>Tabla1[[#This Row],[Importe]]-Tabla1[[#This Row],[Pagado]]</f>
        <v>0</v>
      </c>
      <c r="I209" s="1" t="s">
        <v>4090</v>
      </c>
    </row>
    <row r="210" spans="1:9" x14ac:dyDescent="0.25">
      <c r="A210" s="3">
        <v>42949</v>
      </c>
      <c r="B210" s="6" t="s">
        <v>225</v>
      </c>
      <c r="C210">
        <v>122182</v>
      </c>
      <c r="D210" s="9" t="s">
        <v>3860</v>
      </c>
      <c r="E210" s="2">
        <v>3866.1</v>
      </c>
      <c r="F210" s="11">
        <v>42958</v>
      </c>
      <c r="G210" s="2">
        <v>3866.1</v>
      </c>
      <c r="H210" s="13">
        <f>Tabla1[[#This Row],[Importe]]-Tabla1[[#This Row],[Pagado]]</f>
        <v>0</v>
      </c>
      <c r="I210" s="1" t="s">
        <v>4090</v>
      </c>
    </row>
    <row r="211" spans="1:9" x14ac:dyDescent="0.25">
      <c r="A211" s="3">
        <v>42949</v>
      </c>
      <c r="B211" s="6" t="s">
        <v>226</v>
      </c>
      <c r="C211">
        <v>122183</v>
      </c>
      <c r="D211" s="9" t="s">
        <v>3859</v>
      </c>
      <c r="E211" s="2">
        <v>3556.33</v>
      </c>
      <c r="F211" s="11">
        <v>42964</v>
      </c>
      <c r="G211" s="2">
        <v>3556.33</v>
      </c>
      <c r="H211" s="13">
        <f>Tabla1[[#This Row],[Importe]]-Tabla1[[#This Row],[Pagado]]</f>
        <v>0</v>
      </c>
      <c r="I211" s="1" t="s">
        <v>4090</v>
      </c>
    </row>
    <row r="212" spans="1:9" x14ac:dyDescent="0.25">
      <c r="A212" s="3">
        <v>42949</v>
      </c>
      <c r="B212" s="6" t="s">
        <v>227</v>
      </c>
      <c r="C212">
        <v>122184</v>
      </c>
      <c r="D212" s="9" t="s">
        <v>3928</v>
      </c>
      <c r="E212" s="2">
        <v>16037.2</v>
      </c>
      <c r="F212" s="11">
        <v>42949</v>
      </c>
      <c r="G212" s="2">
        <v>16037.2</v>
      </c>
      <c r="H212" s="13">
        <f>Tabla1[[#This Row],[Importe]]-Tabla1[[#This Row],[Pagado]]</f>
        <v>0</v>
      </c>
      <c r="I212" s="1" t="s">
        <v>4090</v>
      </c>
    </row>
    <row r="213" spans="1:9" x14ac:dyDescent="0.25">
      <c r="A213" s="3">
        <v>42949</v>
      </c>
      <c r="B213" s="6" t="s">
        <v>228</v>
      </c>
      <c r="C213">
        <v>122185</v>
      </c>
      <c r="D213" s="9" t="s">
        <v>3928</v>
      </c>
      <c r="E213" s="2">
        <v>3571.1</v>
      </c>
      <c r="F213" s="11">
        <v>42949</v>
      </c>
      <c r="G213" s="2">
        <v>3571.1</v>
      </c>
      <c r="H213" s="13">
        <f>Tabla1[[#This Row],[Importe]]-Tabla1[[#This Row],[Pagado]]</f>
        <v>0</v>
      </c>
      <c r="I213" s="1" t="s">
        <v>4090</v>
      </c>
    </row>
    <row r="214" spans="1:9" x14ac:dyDescent="0.25">
      <c r="A214" s="3">
        <v>42949</v>
      </c>
      <c r="B214" s="6" t="s">
        <v>229</v>
      </c>
      <c r="C214">
        <v>122186</v>
      </c>
      <c r="D214" s="9" t="s">
        <v>3869</v>
      </c>
      <c r="E214" s="2">
        <v>6855.2</v>
      </c>
      <c r="F214" s="11">
        <v>42953</v>
      </c>
      <c r="G214" s="2">
        <v>6855.2</v>
      </c>
      <c r="H214" s="13">
        <f>Tabla1[[#This Row],[Importe]]-Tabla1[[#This Row],[Pagado]]</f>
        <v>0</v>
      </c>
      <c r="I214" s="1" t="s">
        <v>4090</v>
      </c>
    </row>
    <row r="215" spans="1:9" x14ac:dyDescent="0.25">
      <c r="A215" s="3">
        <v>42949</v>
      </c>
      <c r="B215" s="6" t="s">
        <v>230</v>
      </c>
      <c r="C215">
        <v>122187</v>
      </c>
      <c r="D215" s="9" t="s">
        <v>3866</v>
      </c>
      <c r="E215" s="2">
        <v>415.8</v>
      </c>
      <c r="F215" s="11">
        <v>42949</v>
      </c>
      <c r="G215" s="2">
        <v>415.8</v>
      </c>
      <c r="H215" s="13">
        <f>Tabla1[[#This Row],[Importe]]-Tabla1[[#This Row],[Pagado]]</f>
        <v>0</v>
      </c>
      <c r="I215" s="1" t="s">
        <v>4090</v>
      </c>
    </row>
    <row r="216" spans="1:9" x14ac:dyDescent="0.25">
      <c r="A216" s="3">
        <v>42949</v>
      </c>
      <c r="B216" s="6" t="s">
        <v>231</v>
      </c>
      <c r="C216">
        <v>122188</v>
      </c>
      <c r="D216" s="9" t="s">
        <v>3929</v>
      </c>
      <c r="E216" s="2">
        <v>13798.2</v>
      </c>
      <c r="F216" s="11">
        <v>42949</v>
      </c>
      <c r="G216" s="2">
        <v>13798.2</v>
      </c>
      <c r="H216" s="13">
        <f>Tabla1[[#This Row],[Importe]]-Tabla1[[#This Row],[Pagado]]</f>
        <v>0</v>
      </c>
      <c r="I216" s="1" t="s">
        <v>4090</v>
      </c>
    </row>
    <row r="217" spans="1:9" x14ac:dyDescent="0.25">
      <c r="A217" s="3">
        <v>42949</v>
      </c>
      <c r="B217" s="6" t="s">
        <v>232</v>
      </c>
      <c r="C217">
        <v>122189</v>
      </c>
      <c r="D217" s="9" t="s">
        <v>3860</v>
      </c>
      <c r="E217" s="2">
        <v>398.86</v>
      </c>
      <c r="F217" s="11">
        <v>42949</v>
      </c>
      <c r="G217" s="2">
        <v>398.86</v>
      </c>
      <c r="H217" s="13">
        <f>Tabla1[[#This Row],[Importe]]-Tabla1[[#This Row],[Pagado]]</f>
        <v>0</v>
      </c>
      <c r="I217" s="1" t="s">
        <v>4090</v>
      </c>
    </row>
    <row r="218" spans="1:9" x14ac:dyDescent="0.25">
      <c r="A218" s="3">
        <v>42949</v>
      </c>
      <c r="B218" s="6" t="s">
        <v>233</v>
      </c>
      <c r="C218">
        <v>122190</v>
      </c>
      <c r="D218" s="9" t="s">
        <v>3930</v>
      </c>
      <c r="E218" s="2">
        <v>10459.799999999999</v>
      </c>
      <c r="F218" s="11">
        <v>42949</v>
      </c>
      <c r="G218" s="2">
        <v>10459.799999999999</v>
      </c>
      <c r="H218" s="13">
        <f>Tabla1[[#This Row],[Importe]]-Tabla1[[#This Row],[Pagado]]</f>
        <v>0</v>
      </c>
      <c r="I218" s="1" t="s">
        <v>4090</v>
      </c>
    </row>
    <row r="219" spans="1:9" x14ac:dyDescent="0.25">
      <c r="A219" s="3">
        <v>42949</v>
      </c>
      <c r="B219" s="6" t="s">
        <v>234</v>
      </c>
      <c r="C219">
        <v>122191</v>
      </c>
      <c r="D219" s="9" t="s">
        <v>3871</v>
      </c>
      <c r="E219" s="2">
        <v>1700</v>
      </c>
      <c r="F219" s="11">
        <v>42949</v>
      </c>
      <c r="G219" s="2">
        <v>1700</v>
      </c>
      <c r="H219" s="13">
        <f>Tabla1[[#This Row],[Importe]]-Tabla1[[#This Row],[Pagado]]</f>
        <v>0</v>
      </c>
      <c r="I219" s="1" t="s">
        <v>4090</v>
      </c>
    </row>
    <row r="220" spans="1:9" ht="45" x14ac:dyDescent="0.25">
      <c r="A220" s="3">
        <v>42949</v>
      </c>
      <c r="B220" s="6" t="s">
        <v>235</v>
      </c>
      <c r="C220">
        <v>122192</v>
      </c>
      <c r="D220" s="9" t="s">
        <v>3806</v>
      </c>
      <c r="E220" s="2">
        <v>6765</v>
      </c>
      <c r="F220" s="22" t="s">
        <v>4117</v>
      </c>
      <c r="G220" s="19">
        <f>1700+2500+1000+1565</f>
        <v>6765</v>
      </c>
      <c r="H220" s="20">
        <f>Tabla1[[#This Row],[Importe]]-Tabla1[[#This Row],[Pagado]]</f>
        <v>0</v>
      </c>
      <c r="I220" s="1" t="s">
        <v>4090</v>
      </c>
    </row>
    <row r="221" spans="1:9" x14ac:dyDescent="0.25">
      <c r="A221" s="3">
        <v>42949</v>
      </c>
      <c r="B221" s="6" t="s">
        <v>236</v>
      </c>
      <c r="C221">
        <v>122193</v>
      </c>
      <c r="D221" s="9" t="s">
        <v>3868</v>
      </c>
      <c r="E221" s="2">
        <v>3802.4</v>
      </c>
      <c r="F221" s="11">
        <v>42949</v>
      </c>
      <c r="G221" s="2">
        <v>3802.4</v>
      </c>
      <c r="H221" s="13">
        <f>Tabla1[[#This Row],[Importe]]-Tabla1[[#This Row],[Pagado]]</f>
        <v>0</v>
      </c>
      <c r="I221" s="1" t="s">
        <v>4090</v>
      </c>
    </row>
    <row r="222" spans="1:9" x14ac:dyDescent="0.25">
      <c r="A222" s="3">
        <v>42949</v>
      </c>
      <c r="B222" s="6" t="s">
        <v>237</v>
      </c>
      <c r="C222">
        <v>122194</v>
      </c>
      <c r="D222" s="9" t="s">
        <v>3931</v>
      </c>
      <c r="E222" s="2">
        <v>2133.6</v>
      </c>
      <c r="F222" s="11">
        <v>42949</v>
      </c>
      <c r="G222" s="2">
        <v>2133.6</v>
      </c>
      <c r="H222" s="13">
        <f>Tabla1[[#This Row],[Importe]]-Tabla1[[#This Row],[Pagado]]</f>
        <v>0</v>
      </c>
      <c r="I222" s="1" t="s">
        <v>4090</v>
      </c>
    </row>
    <row r="223" spans="1:9" x14ac:dyDescent="0.25">
      <c r="A223" s="3">
        <v>42949</v>
      </c>
      <c r="B223" s="6" t="s">
        <v>238</v>
      </c>
      <c r="C223">
        <v>122195</v>
      </c>
      <c r="D223" s="9" t="s">
        <v>3877</v>
      </c>
      <c r="E223" s="2">
        <v>186.3</v>
      </c>
      <c r="F223" s="11">
        <v>42949</v>
      </c>
      <c r="G223" s="2">
        <v>186.3</v>
      </c>
      <c r="H223" s="13">
        <f>Tabla1[[#This Row],[Importe]]-Tabla1[[#This Row],[Pagado]]</f>
        <v>0</v>
      </c>
      <c r="I223" s="1" t="s">
        <v>4090</v>
      </c>
    </row>
    <row r="224" spans="1:9" x14ac:dyDescent="0.25">
      <c r="A224" s="3">
        <v>42949</v>
      </c>
      <c r="B224" s="6" t="s">
        <v>239</v>
      </c>
      <c r="C224">
        <v>122196</v>
      </c>
      <c r="D224" s="9" t="s">
        <v>3832</v>
      </c>
      <c r="E224" s="2">
        <v>142310.76</v>
      </c>
      <c r="F224" s="11">
        <v>42954</v>
      </c>
      <c r="G224" s="2">
        <v>142310.76</v>
      </c>
      <c r="H224" s="13">
        <f>Tabla1[[#This Row],[Importe]]-Tabla1[[#This Row],[Pagado]]</f>
        <v>0</v>
      </c>
      <c r="I224" s="1" t="s">
        <v>4090</v>
      </c>
    </row>
    <row r="225" spans="1:9" x14ac:dyDescent="0.25">
      <c r="A225" s="3">
        <v>42949</v>
      </c>
      <c r="B225" s="6" t="s">
        <v>240</v>
      </c>
      <c r="C225">
        <v>122197</v>
      </c>
      <c r="D225" s="9" t="s">
        <v>3889</v>
      </c>
      <c r="E225" s="2">
        <v>2756</v>
      </c>
      <c r="F225" s="11">
        <v>42949</v>
      </c>
      <c r="G225" s="2">
        <v>2756</v>
      </c>
      <c r="H225" s="13">
        <f>Tabla1[[#This Row],[Importe]]-Tabla1[[#This Row],[Pagado]]</f>
        <v>0</v>
      </c>
      <c r="I225" s="1" t="s">
        <v>4090</v>
      </c>
    </row>
    <row r="226" spans="1:9" x14ac:dyDescent="0.25">
      <c r="A226" s="3">
        <v>42949</v>
      </c>
      <c r="B226" s="6" t="s">
        <v>241</v>
      </c>
      <c r="C226">
        <v>122198</v>
      </c>
      <c r="D226" s="9" t="s">
        <v>3932</v>
      </c>
      <c r="E226" s="2">
        <v>34025</v>
      </c>
      <c r="F226" s="11">
        <v>42949</v>
      </c>
      <c r="G226" s="2">
        <v>34025</v>
      </c>
      <c r="H226" s="13">
        <f>Tabla1[[#This Row],[Importe]]-Tabla1[[#This Row],[Pagado]]</f>
        <v>0</v>
      </c>
      <c r="I226" s="1" t="s">
        <v>4090</v>
      </c>
    </row>
    <row r="227" spans="1:9" x14ac:dyDescent="0.25">
      <c r="A227" s="3">
        <v>42949</v>
      </c>
      <c r="B227" s="6" t="s">
        <v>242</v>
      </c>
      <c r="C227">
        <v>122199</v>
      </c>
      <c r="D227" s="9" t="s">
        <v>3862</v>
      </c>
      <c r="E227" s="2">
        <v>8810.34</v>
      </c>
      <c r="F227" s="11">
        <v>42949</v>
      </c>
      <c r="G227" s="2">
        <v>8810.34</v>
      </c>
      <c r="H227" s="13">
        <f>Tabla1[[#This Row],[Importe]]-Tabla1[[#This Row],[Pagado]]</f>
        <v>0</v>
      </c>
      <c r="I227" s="1" t="s">
        <v>4090</v>
      </c>
    </row>
    <row r="228" spans="1:9" x14ac:dyDescent="0.25">
      <c r="A228" s="3">
        <v>42949</v>
      </c>
      <c r="B228" s="6" t="s">
        <v>243</v>
      </c>
      <c r="C228">
        <v>122200</v>
      </c>
      <c r="D228" s="9" t="s">
        <v>3933</v>
      </c>
      <c r="E228" s="2">
        <v>14578.2</v>
      </c>
      <c r="F228" s="11">
        <v>42949</v>
      </c>
      <c r="G228" s="2">
        <v>14578.2</v>
      </c>
      <c r="H228" s="13">
        <f>Tabla1[[#This Row],[Importe]]-Tabla1[[#This Row],[Pagado]]</f>
        <v>0</v>
      </c>
      <c r="I228" s="1" t="s">
        <v>4090</v>
      </c>
    </row>
    <row r="229" spans="1:9" x14ac:dyDescent="0.25">
      <c r="A229" s="3">
        <v>42949</v>
      </c>
      <c r="B229" s="6" t="s">
        <v>244</v>
      </c>
      <c r="C229">
        <v>122201</v>
      </c>
      <c r="D229" s="9" t="s">
        <v>3934</v>
      </c>
      <c r="E229" s="2">
        <v>5736.2</v>
      </c>
      <c r="F229" s="11">
        <v>42963</v>
      </c>
      <c r="G229" s="2">
        <v>5736.2</v>
      </c>
      <c r="H229" s="13">
        <f>Tabla1[[#This Row],[Importe]]-Tabla1[[#This Row],[Pagado]]</f>
        <v>0</v>
      </c>
      <c r="I229" s="1" t="s">
        <v>4090</v>
      </c>
    </row>
    <row r="230" spans="1:9" x14ac:dyDescent="0.25">
      <c r="A230" s="3">
        <v>42949</v>
      </c>
      <c r="B230" s="6" t="s">
        <v>245</v>
      </c>
      <c r="C230">
        <v>122202</v>
      </c>
      <c r="D230" s="9" t="s">
        <v>3863</v>
      </c>
      <c r="E230" s="2">
        <v>31360</v>
      </c>
      <c r="F230" s="11">
        <v>42950</v>
      </c>
      <c r="G230" s="2">
        <v>31360</v>
      </c>
      <c r="H230" s="13">
        <f>Tabla1[[#This Row],[Importe]]-Tabla1[[#This Row],[Pagado]]</f>
        <v>0</v>
      </c>
      <c r="I230" s="1" t="s">
        <v>4090</v>
      </c>
    </row>
    <row r="231" spans="1:9" x14ac:dyDescent="0.25">
      <c r="A231" s="3">
        <v>42949</v>
      </c>
      <c r="B231" s="6" t="s">
        <v>246</v>
      </c>
      <c r="C231">
        <v>122203</v>
      </c>
      <c r="D231" s="9" t="s">
        <v>3935</v>
      </c>
      <c r="E231" s="2">
        <v>5021.8</v>
      </c>
      <c r="F231" s="11">
        <v>42949</v>
      </c>
      <c r="G231" s="2">
        <v>5021.8</v>
      </c>
      <c r="H231" s="13">
        <f>Tabla1[[#This Row],[Importe]]-Tabla1[[#This Row],[Pagado]]</f>
        <v>0</v>
      </c>
      <c r="I231" s="1" t="s">
        <v>4090</v>
      </c>
    </row>
    <row r="232" spans="1:9" ht="30" x14ac:dyDescent="0.25">
      <c r="A232" s="3">
        <v>42949</v>
      </c>
      <c r="B232" s="6" t="s">
        <v>247</v>
      </c>
      <c r="C232">
        <v>122204</v>
      </c>
      <c r="D232" s="9" t="s">
        <v>3814</v>
      </c>
      <c r="E232" s="2">
        <v>3351.4</v>
      </c>
      <c r="F232" s="11" t="s">
        <v>4099</v>
      </c>
      <c r="G232" s="2">
        <v>3351.4</v>
      </c>
      <c r="H232" s="13">
        <f>Tabla1[[#This Row],[Importe]]-Tabla1[[#This Row],[Pagado]]</f>
        <v>0</v>
      </c>
      <c r="I232" s="1" t="s">
        <v>4090</v>
      </c>
    </row>
    <row r="233" spans="1:9" x14ac:dyDescent="0.25">
      <c r="A233" s="3">
        <v>42949</v>
      </c>
      <c r="B233" s="6" t="s">
        <v>248</v>
      </c>
      <c r="C233">
        <v>122205</v>
      </c>
      <c r="D233" s="9" t="s">
        <v>3844</v>
      </c>
      <c r="E233" s="2">
        <v>873.6</v>
      </c>
      <c r="F233" s="11">
        <v>42949</v>
      </c>
      <c r="G233" s="2">
        <v>873.6</v>
      </c>
      <c r="H233" s="13">
        <f>Tabla1[[#This Row],[Importe]]-Tabla1[[#This Row],[Pagado]]</f>
        <v>0</v>
      </c>
      <c r="I233" s="1" t="s">
        <v>4090</v>
      </c>
    </row>
    <row r="234" spans="1:9" x14ac:dyDescent="0.25">
      <c r="A234" s="3">
        <v>42949</v>
      </c>
      <c r="B234" s="6" t="s">
        <v>249</v>
      </c>
      <c r="C234">
        <v>122206</v>
      </c>
      <c r="D234" s="9" t="s">
        <v>3886</v>
      </c>
      <c r="E234" s="2">
        <v>2166.4</v>
      </c>
      <c r="F234" s="11">
        <v>42950</v>
      </c>
      <c r="G234" s="2">
        <v>2166.4</v>
      </c>
      <c r="H234" s="13">
        <f>Tabla1[[#This Row],[Importe]]-Tabla1[[#This Row],[Pagado]]</f>
        <v>0</v>
      </c>
      <c r="I234" s="1" t="s">
        <v>4090</v>
      </c>
    </row>
    <row r="235" spans="1:9" x14ac:dyDescent="0.25">
      <c r="A235" s="3">
        <v>42949</v>
      </c>
      <c r="B235" s="6" t="s">
        <v>250</v>
      </c>
      <c r="C235">
        <v>122207</v>
      </c>
      <c r="D235" s="9" t="s">
        <v>3882</v>
      </c>
      <c r="E235" s="2">
        <v>6125.6</v>
      </c>
      <c r="F235" s="11">
        <v>42949</v>
      </c>
      <c r="G235" s="2">
        <v>6125.6</v>
      </c>
      <c r="H235" s="13">
        <f>Tabla1[[#This Row],[Importe]]-Tabla1[[#This Row],[Pagado]]</f>
        <v>0</v>
      </c>
      <c r="I235" s="1" t="s">
        <v>4090</v>
      </c>
    </row>
    <row r="236" spans="1:9" x14ac:dyDescent="0.25">
      <c r="A236" s="3">
        <v>42949</v>
      </c>
      <c r="B236" s="6" t="s">
        <v>251</v>
      </c>
      <c r="C236">
        <v>122208</v>
      </c>
      <c r="D236" s="9" t="s">
        <v>3936</v>
      </c>
      <c r="E236" s="2">
        <v>731.2</v>
      </c>
      <c r="F236" s="11">
        <v>42949</v>
      </c>
      <c r="G236" s="2">
        <v>731.2</v>
      </c>
      <c r="H236" s="13">
        <f>Tabla1[[#This Row],[Importe]]-Tabla1[[#This Row],[Pagado]]</f>
        <v>0</v>
      </c>
      <c r="I236" s="1" t="s">
        <v>4090</v>
      </c>
    </row>
    <row r="237" spans="1:9" x14ac:dyDescent="0.25">
      <c r="A237" s="3">
        <v>42949</v>
      </c>
      <c r="B237" s="6" t="s">
        <v>252</v>
      </c>
      <c r="C237">
        <v>122209</v>
      </c>
      <c r="D237" s="9" t="s">
        <v>3832</v>
      </c>
      <c r="E237" s="2">
        <v>228025.37</v>
      </c>
      <c r="F237" s="11">
        <v>42954</v>
      </c>
      <c r="G237" s="2">
        <v>228025.37</v>
      </c>
      <c r="H237" s="13">
        <f>Tabla1[[#This Row],[Importe]]-Tabla1[[#This Row],[Pagado]]</f>
        <v>0</v>
      </c>
      <c r="I237" s="1" t="s">
        <v>4090</v>
      </c>
    </row>
    <row r="238" spans="1:9" x14ac:dyDescent="0.25">
      <c r="A238" s="3">
        <v>42949</v>
      </c>
      <c r="B238" s="6" t="s">
        <v>253</v>
      </c>
      <c r="C238">
        <v>122210</v>
      </c>
      <c r="D238" s="9" t="s">
        <v>3937</v>
      </c>
      <c r="E238" s="2">
        <v>2232</v>
      </c>
      <c r="F238" s="11">
        <v>42949</v>
      </c>
      <c r="G238" s="2">
        <v>2232</v>
      </c>
      <c r="H238" s="13">
        <f>Tabla1[[#This Row],[Importe]]-Tabla1[[#This Row],[Pagado]]</f>
        <v>0</v>
      </c>
      <c r="I238" s="1" t="s">
        <v>4090</v>
      </c>
    </row>
    <row r="239" spans="1:9" x14ac:dyDescent="0.25">
      <c r="A239" s="3">
        <v>42949</v>
      </c>
      <c r="B239" s="6" t="s">
        <v>254</v>
      </c>
      <c r="C239">
        <v>122211</v>
      </c>
      <c r="D239" s="9" t="s">
        <v>3832</v>
      </c>
      <c r="E239" s="2">
        <v>12160.4</v>
      </c>
      <c r="F239" s="11">
        <v>42954</v>
      </c>
      <c r="G239" s="2">
        <v>12160.4</v>
      </c>
      <c r="H239" s="13">
        <f>Tabla1[[#This Row],[Importe]]-Tabla1[[#This Row],[Pagado]]</f>
        <v>0</v>
      </c>
      <c r="I239" s="1" t="s">
        <v>4090</v>
      </c>
    </row>
    <row r="240" spans="1:9" x14ac:dyDescent="0.25">
      <c r="A240" s="3">
        <v>42949</v>
      </c>
      <c r="B240" s="6" t="s">
        <v>255</v>
      </c>
      <c r="C240">
        <v>122212</v>
      </c>
      <c r="D240" s="9" t="s">
        <v>3938</v>
      </c>
      <c r="E240" s="2">
        <v>13310</v>
      </c>
      <c r="F240" s="11">
        <v>42949</v>
      </c>
      <c r="G240" s="2">
        <v>13310</v>
      </c>
      <c r="H240" s="13">
        <f>Tabla1[[#This Row],[Importe]]-Tabla1[[#This Row],[Pagado]]</f>
        <v>0</v>
      </c>
      <c r="I240" s="1" t="s">
        <v>4090</v>
      </c>
    </row>
    <row r="241" spans="1:9" x14ac:dyDescent="0.25">
      <c r="A241" s="3">
        <v>42949</v>
      </c>
      <c r="B241" s="6" t="s">
        <v>256</v>
      </c>
      <c r="C241">
        <v>122213</v>
      </c>
      <c r="D241" s="9" t="s">
        <v>3935</v>
      </c>
      <c r="E241" s="2">
        <v>27705.8</v>
      </c>
      <c r="F241" s="11">
        <v>42956</v>
      </c>
      <c r="G241" s="2">
        <v>27705.8</v>
      </c>
      <c r="H241" s="13">
        <f>Tabla1[[#This Row],[Importe]]-Tabla1[[#This Row],[Pagado]]</f>
        <v>0</v>
      </c>
      <c r="I241" s="1" t="s">
        <v>4090</v>
      </c>
    </row>
    <row r="242" spans="1:9" x14ac:dyDescent="0.25">
      <c r="A242" s="3">
        <v>42949</v>
      </c>
      <c r="B242" s="6" t="s">
        <v>257</v>
      </c>
      <c r="C242">
        <v>122214</v>
      </c>
      <c r="D242" s="9" t="s">
        <v>3939</v>
      </c>
      <c r="E242" s="2">
        <v>1114.5</v>
      </c>
      <c r="F242" s="11">
        <v>42950</v>
      </c>
      <c r="G242" s="2">
        <v>1114.5</v>
      </c>
      <c r="H242" s="13">
        <f>Tabla1[[#This Row],[Importe]]-Tabla1[[#This Row],[Pagado]]</f>
        <v>0</v>
      </c>
      <c r="I242" s="1" t="s">
        <v>4090</v>
      </c>
    </row>
    <row r="243" spans="1:9" ht="15.75" x14ac:dyDescent="0.25">
      <c r="A243" s="3">
        <v>42949</v>
      </c>
      <c r="B243" s="6" t="s">
        <v>258</v>
      </c>
      <c r="C243">
        <v>122215</v>
      </c>
      <c r="D243" s="7" t="s">
        <v>4091</v>
      </c>
      <c r="E243" s="2">
        <v>0</v>
      </c>
      <c r="F243" s="17" t="s">
        <v>4091</v>
      </c>
      <c r="G243" s="2">
        <v>0</v>
      </c>
      <c r="H243" s="13">
        <f>Tabla1[[#This Row],[Importe]]-Tabla1[[#This Row],[Pagado]]</f>
        <v>0</v>
      </c>
      <c r="I243" s="1" t="s">
        <v>4091</v>
      </c>
    </row>
    <row r="244" spans="1:9" x14ac:dyDescent="0.25">
      <c r="A244" s="3">
        <v>42949</v>
      </c>
      <c r="B244" s="6" t="s">
        <v>259</v>
      </c>
      <c r="C244">
        <v>122216</v>
      </c>
      <c r="D244" s="9" t="s">
        <v>3888</v>
      </c>
      <c r="E244" s="2">
        <v>238065</v>
      </c>
      <c r="F244" s="11">
        <v>42952</v>
      </c>
      <c r="G244" s="2">
        <v>238065</v>
      </c>
      <c r="H244" s="13">
        <f>Tabla1[[#This Row],[Importe]]-Tabla1[[#This Row],[Pagado]]</f>
        <v>0</v>
      </c>
      <c r="I244" s="1" t="s">
        <v>4090</v>
      </c>
    </row>
    <row r="245" spans="1:9" x14ac:dyDescent="0.25">
      <c r="A245" s="3">
        <v>42949</v>
      </c>
      <c r="B245" s="6" t="s">
        <v>260</v>
      </c>
      <c r="C245">
        <v>122217</v>
      </c>
      <c r="D245" s="9" t="s">
        <v>3832</v>
      </c>
      <c r="E245" s="2">
        <v>194963.82</v>
      </c>
      <c r="F245" s="11">
        <v>42954</v>
      </c>
      <c r="G245" s="2">
        <v>194963.82</v>
      </c>
      <c r="H245" s="13">
        <f>Tabla1[[#This Row],[Importe]]-Tabla1[[#This Row],[Pagado]]</f>
        <v>0</v>
      </c>
      <c r="I245" s="1" t="s">
        <v>4090</v>
      </c>
    </row>
    <row r="246" spans="1:9" x14ac:dyDescent="0.25">
      <c r="A246" s="3">
        <v>42949</v>
      </c>
      <c r="B246" s="6" t="s">
        <v>261</v>
      </c>
      <c r="C246">
        <v>122218</v>
      </c>
      <c r="D246" s="9" t="s">
        <v>3860</v>
      </c>
      <c r="E246" s="2">
        <v>534.29999999999995</v>
      </c>
      <c r="F246" s="11">
        <v>42949</v>
      </c>
      <c r="G246" s="2">
        <v>534.29999999999995</v>
      </c>
      <c r="H246" s="13">
        <f>Tabla1[[#This Row],[Importe]]-Tabla1[[#This Row],[Pagado]]</f>
        <v>0</v>
      </c>
      <c r="I246" s="1" t="s">
        <v>4090</v>
      </c>
    </row>
    <row r="247" spans="1:9" x14ac:dyDescent="0.25">
      <c r="A247" s="3">
        <v>42949</v>
      </c>
      <c r="B247" s="6" t="s">
        <v>262</v>
      </c>
      <c r="C247">
        <v>122219</v>
      </c>
      <c r="D247" s="9" t="s">
        <v>3940</v>
      </c>
      <c r="E247" s="2">
        <v>8046</v>
      </c>
      <c r="F247" s="11">
        <v>42949</v>
      </c>
      <c r="G247" s="2">
        <v>8046</v>
      </c>
      <c r="H247" s="13">
        <f>Tabla1[[#This Row],[Importe]]-Tabla1[[#This Row],[Pagado]]</f>
        <v>0</v>
      </c>
      <c r="I247" s="1" t="s">
        <v>4090</v>
      </c>
    </row>
    <row r="248" spans="1:9" ht="30" x14ac:dyDescent="0.25">
      <c r="A248" s="3">
        <v>42950</v>
      </c>
      <c r="B248" s="6" t="s">
        <v>263</v>
      </c>
      <c r="C248">
        <v>122220</v>
      </c>
      <c r="D248" s="9" t="s">
        <v>3805</v>
      </c>
      <c r="E248" s="2">
        <v>10344.6</v>
      </c>
      <c r="F248" s="22" t="s">
        <v>4100</v>
      </c>
      <c r="G248" s="19">
        <f>7000+3344.6</f>
        <v>10344.6</v>
      </c>
      <c r="H248" s="20">
        <f>Tabla1[[#This Row],[Importe]]-Tabla1[[#This Row],[Pagado]]</f>
        <v>0</v>
      </c>
      <c r="I248" s="1" t="s">
        <v>4090</v>
      </c>
    </row>
    <row r="249" spans="1:9" x14ac:dyDescent="0.25">
      <c r="A249" s="3">
        <v>42950</v>
      </c>
      <c r="B249" s="6" t="s">
        <v>264</v>
      </c>
      <c r="C249">
        <v>122221</v>
      </c>
      <c r="D249" s="9" t="s">
        <v>3806</v>
      </c>
      <c r="E249" s="2">
        <v>42570.3</v>
      </c>
      <c r="F249" s="11">
        <v>42951</v>
      </c>
      <c r="G249" s="2">
        <v>42570.3</v>
      </c>
      <c r="H249" s="13">
        <f>Tabla1[[#This Row],[Importe]]-Tabla1[[#This Row],[Pagado]]</f>
        <v>0</v>
      </c>
      <c r="I249" s="1" t="s">
        <v>4090</v>
      </c>
    </row>
    <row r="250" spans="1:9" x14ac:dyDescent="0.25">
      <c r="A250" s="3">
        <v>42950</v>
      </c>
      <c r="B250" s="6" t="s">
        <v>265</v>
      </c>
      <c r="C250">
        <v>122222</v>
      </c>
      <c r="D250" s="9" t="s">
        <v>3941</v>
      </c>
      <c r="E250" s="2">
        <v>395.2</v>
      </c>
      <c r="F250" s="11">
        <v>42950</v>
      </c>
      <c r="G250" s="2">
        <v>395.2</v>
      </c>
      <c r="H250" s="13">
        <f>Tabla1[[#This Row],[Importe]]-Tabla1[[#This Row],[Pagado]]</f>
        <v>0</v>
      </c>
      <c r="I250" s="1" t="s">
        <v>4090</v>
      </c>
    </row>
    <row r="251" spans="1:9" x14ac:dyDescent="0.25">
      <c r="A251" s="3">
        <v>42950</v>
      </c>
      <c r="B251" s="6" t="s">
        <v>266</v>
      </c>
      <c r="C251">
        <v>122223</v>
      </c>
      <c r="D251" s="9" t="s">
        <v>3812</v>
      </c>
      <c r="E251" s="2">
        <v>12843.6</v>
      </c>
      <c r="F251" s="11">
        <v>42954</v>
      </c>
      <c r="G251" s="2">
        <v>12843.6</v>
      </c>
      <c r="H251" s="13">
        <f>Tabla1[[#This Row],[Importe]]-Tabla1[[#This Row],[Pagado]]</f>
        <v>0</v>
      </c>
      <c r="I251" s="1" t="s">
        <v>4090</v>
      </c>
    </row>
    <row r="252" spans="1:9" x14ac:dyDescent="0.25">
      <c r="A252" s="3">
        <v>42950</v>
      </c>
      <c r="B252" s="6" t="s">
        <v>267</v>
      </c>
      <c r="C252">
        <v>122224</v>
      </c>
      <c r="D252" s="9" t="s">
        <v>3820</v>
      </c>
      <c r="E252" s="2">
        <v>6182.4</v>
      </c>
      <c r="F252" s="11">
        <v>42957</v>
      </c>
      <c r="G252" s="2">
        <v>6182.4</v>
      </c>
      <c r="H252" s="13">
        <f>Tabla1[[#This Row],[Importe]]-Tabla1[[#This Row],[Pagado]]</f>
        <v>0</v>
      </c>
      <c r="I252" s="1" t="s">
        <v>4090</v>
      </c>
    </row>
    <row r="253" spans="1:9" x14ac:dyDescent="0.25">
      <c r="A253" s="3">
        <v>42950</v>
      </c>
      <c r="B253" s="6" t="s">
        <v>268</v>
      </c>
      <c r="C253">
        <v>122225</v>
      </c>
      <c r="D253" s="9" t="s">
        <v>3847</v>
      </c>
      <c r="E253" s="2">
        <v>36612.92</v>
      </c>
      <c r="F253" s="11">
        <v>42961</v>
      </c>
      <c r="G253" s="2">
        <v>36612.92</v>
      </c>
      <c r="H253" s="13">
        <f>Tabla1[[#This Row],[Importe]]-Tabla1[[#This Row],[Pagado]]</f>
        <v>0</v>
      </c>
      <c r="I253" s="1" t="s">
        <v>4090</v>
      </c>
    </row>
    <row r="254" spans="1:9" x14ac:dyDescent="0.25">
      <c r="A254" s="3">
        <v>42950</v>
      </c>
      <c r="B254" s="6" t="s">
        <v>269</v>
      </c>
      <c r="C254">
        <v>122226</v>
      </c>
      <c r="D254" s="9" t="s">
        <v>3868</v>
      </c>
      <c r="E254" s="2">
        <v>33560.11</v>
      </c>
      <c r="F254" s="11">
        <v>42968</v>
      </c>
      <c r="G254" s="2">
        <v>33560.11</v>
      </c>
      <c r="H254" s="13">
        <f>Tabla1[[#This Row],[Importe]]-Tabla1[[#This Row],[Pagado]]</f>
        <v>0</v>
      </c>
      <c r="I254" s="1" t="s">
        <v>4090</v>
      </c>
    </row>
    <row r="255" spans="1:9" x14ac:dyDescent="0.25">
      <c r="A255" s="3">
        <v>42950</v>
      </c>
      <c r="B255" s="6" t="s">
        <v>270</v>
      </c>
      <c r="C255">
        <v>122227</v>
      </c>
      <c r="D255" s="9" t="s">
        <v>3832</v>
      </c>
      <c r="E255" s="2">
        <v>109421.21</v>
      </c>
      <c r="F255" s="11">
        <v>42954</v>
      </c>
      <c r="G255" s="2">
        <v>109421.21</v>
      </c>
      <c r="H255" s="13">
        <f>Tabla1[[#This Row],[Importe]]-Tabla1[[#This Row],[Pagado]]</f>
        <v>0</v>
      </c>
      <c r="I255" s="1" t="s">
        <v>4090</v>
      </c>
    </row>
    <row r="256" spans="1:9" ht="30" x14ac:dyDescent="0.25">
      <c r="A256" s="3">
        <v>42950</v>
      </c>
      <c r="B256" s="6" t="s">
        <v>271</v>
      </c>
      <c r="C256">
        <v>122228</v>
      </c>
      <c r="D256" s="9" t="s">
        <v>3813</v>
      </c>
      <c r="E256" s="2">
        <v>14558.2</v>
      </c>
      <c r="F256" s="11" t="s">
        <v>4104</v>
      </c>
      <c r="G256" s="19">
        <f>4000+10558.2</f>
        <v>14558.2</v>
      </c>
      <c r="H256" s="20">
        <f>Tabla1[[#This Row],[Importe]]-Tabla1[[#This Row],[Pagado]]</f>
        <v>0</v>
      </c>
      <c r="I256" s="1" t="s">
        <v>4090</v>
      </c>
    </row>
    <row r="257" spans="1:9" x14ac:dyDescent="0.25">
      <c r="A257" s="3">
        <v>42950</v>
      </c>
      <c r="B257" s="6" t="s">
        <v>272</v>
      </c>
      <c r="C257">
        <v>122229</v>
      </c>
      <c r="D257" s="9" t="s">
        <v>3845</v>
      </c>
      <c r="E257" s="2">
        <v>57434</v>
      </c>
      <c r="F257" s="11">
        <v>42976</v>
      </c>
      <c r="G257" s="2">
        <v>57434</v>
      </c>
      <c r="H257" s="13">
        <f>Tabla1[[#This Row],[Importe]]-Tabla1[[#This Row],[Pagado]]</f>
        <v>0</v>
      </c>
      <c r="I257" s="1" t="s">
        <v>4090</v>
      </c>
    </row>
    <row r="258" spans="1:9" x14ac:dyDescent="0.25">
      <c r="A258" s="3">
        <v>42950</v>
      </c>
      <c r="B258" s="6" t="s">
        <v>273</v>
      </c>
      <c r="C258">
        <v>122230</v>
      </c>
      <c r="D258" s="9" t="s">
        <v>3893</v>
      </c>
      <c r="E258" s="2">
        <v>3876.1</v>
      </c>
      <c r="F258" s="11">
        <v>42954</v>
      </c>
      <c r="G258" s="2">
        <v>3876.1</v>
      </c>
      <c r="H258" s="13">
        <f>Tabla1[[#This Row],[Importe]]-Tabla1[[#This Row],[Pagado]]</f>
        <v>0</v>
      </c>
      <c r="I258" s="1" t="s">
        <v>4090</v>
      </c>
    </row>
    <row r="259" spans="1:9" x14ac:dyDescent="0.25">
      <c r="A259" s="3">
        <v>42950</v>
      </c>
      <c r="B259" s="6" t="s">
        <v>274</v>
      </c>
      <c r="C259">
        <v>122231</v>
      </c>
      <c r="D259" s="9" t="s">
        <v>3807</v>
      </c>
      <c r="E259" s="2">
        <v>2500</v>
      </c>
      <c r="F259" s="11">
        <v>42950</v>
      </c>
      <c r="G259" s="2">
        <v>2500</v>
      </c>
      <c r="H259" s="13">
        <f>Tabla1[[#This Row],[Importe]]-Tabla1[[#This Row],[Pagado]]</f>
        <v>0</v>
      </c>
      <c r="I259" s="1" t="s">
        <v>4090</v>
      </c>
    </row>
    <row r="260" spans="1:9" x14ac:dyDescent="0.25">
      <c r="A260" s="3">
        <v>42950</v>
      </c>
      <c r="B260" s="6" t="s">
        <v>275</v>
      </c>
      <c r="C260">
        <v>122232</v>
      </c>
      <c r="D260" s="9" t="s">
        <v>3819</v>
      </c>
      <c r="E260" s="2">
        <v>23024.6</v>
      </c>
      <c r="F260" s="11">
        <v>42950</v>
      </c>
      <c r="G260" s="2">
        <v>23024.6</v>
      </c>
      <c r="H260" s="13">
        <f>Tabla1[[#This Row],[Importe]]-Tabla1[[#This Row],[Pagado]]</f>
        <v>0</v>
      </c>
      <c r="I260" s="1" t="s">
        <v>4090</v>
      </c>
    </row>
    <row r="261" spans="1:9" x14ac:dyDescent="0.25">
      <c r="A261" s="3">
        <v>42950</v>
      </c>
      <c r="B261" s="6" t="s">
        <v>276</v>
      </c>
      <c r="C261">
        <v>122233</v>
      </c>
      <c r="D261" s="9" t="s">
        <v>3942</v>
      </c>
      <c r="E261" s="2">
        <v>2932.5</v>
      </c>
      <c r="F261" s="11">
        <v>42952</v>
      </c>
      <c r="G261" s="2">
        <v>2932.5</v>
      </c>
      <c r="H261" s="13">
        <f>Tabla1[[#This Row],[Importe]]-Tabla1[[#This Row],[Pagado]]</f>
        <v>0</v>
      </c>
      <c r="I261" s="1" t="s">
        <v>4090</v>
      </c>
    </row>
    <row r="262" spans="1:9" x14ac:dyDescent="0.25">
      <c r="A262" s="3">
        <v>42950</v>
      </c>
      <c r="B262" s="6" t="s">
        <v>277</v>
      </c>
      <c r="C262">
        <v>122234</v>
      </c>
      <c r="D262" s="9" t="s">
        <v>3898</v>
      </c>
      <c r="E262" s="2">
        <v>8449.75</v>
      </c>
      <c r="F262" s="11">
        <v>42950</v>
      </c>
      <c r="G262" s="2">
        <v>8449.75</v>
      </c>
      <c r="H262" s="13">
        <f>Tabla1[[#This Row],[Importe]]-Tabla1[[#This Row],[Pagado]]</f>
        <v>0</v>
      </c>
      <c r="I262" s="1" t="s">
        <v>4090</v>
      </c>
    </row>
    <row r="263" spans="1:9" ht="30" x14ac:dyDescent="0.25">
      <c r="A263" s="3">
        <v>42950</v>
      </c>
      <c r="B263" s="6" t="s">
        <v>278</v>
      </c>
      <c r="C263">
        <v>122235</v>
      </c>
      <c r="D263" s="9" t="s">
        <v>3811</v>
      </c>
      <c r="E263" s="2">
        <v>3394.7</v>
      </c>
      <c r="F263" s="11" t="s">
        <v>4105</v>
      </c>
      <c r="G263" s="19">
        <f>2000+1394.7</f>
        <v>3394.7</v>
      </c>
      <c r="H263" s="20">
        <f>Tabla1[[#This Row],[Importe]]-Tabla1[[#This Row],[Pagado]]</f>
        <v>0</v>
      </c>
      <c r="I263" s="1" t="s">
        <v>4090</v>
      </c>
    </row>
    <row r="264" spans="1:9" ht="30" x14ac:dyDescent="0.25">
      <c r="A264" s="3">
        <v>42950</v>
      </c>
      <c r="B264" s="6" t="s">
        <v>279</v>
      </c>
      <c r="C264">
        <v>122236</v>
      </c>
      <c r="D264" s="9" t="s">
        <v>3814</v>
      </c>
      <c r="E264" s="2">
        <v>18113.099999999999</v>
      </c>
      <c r="F264" s="11" t="s">
        <v>4098</v>
      </c>
      <c r="G264" s="2">
        <v>18113.099999999999</v>
      </c>
      <c r="H264" s="13">
        <f>Tabla1[[#This Row],[Importe]]-Tabla1[[#This Row],[Pagado]]</f>
        <v>0</v>
      </c>
      <c r="I264" s="1" t="s">
        <v>4090</v>
      </c>
    </row>
    <row r="265" spans="1:9" ht="30" x14ac:dyDescent="0.25">
      <c r="A265" s="3">
        <v>42950</v>
      </c>
      <c r="B265" s="6" t="s">
        <v>280</v>
      </c>
      <c r="C265">
        <v>122237</v>
      </c>
      <c r="D265" s="9" t="s">
        <v>3817</v>
      </c>
      <c r="E265" s="2">
        <v>6930.5</v>
      </c>
      <c r="F265" s="11" t="s">
        <v>4098</v>
      </c>
      <c r="G265" s="2">
        <v>6930.5</v>
      </c>
      <c r="H265" s="13">
        <f>Tabla1[[#This Row],[Importe]]-Tabla1[[#This Row],[Pagado]]</f>
        <v>0</v>
      </c>
      <c r="I265" s="1" t="s">
        <v>4090</v>
      </c>
    </row>
    <row r="266" spans="1:9" x14ac:dyDescent="0.25">
      <c r="A266" s="3">
        <v>42950</v>
      </c>
      <c r="B266" s="6" t="s">
        <v>281</v>
      </c>
      <c r="C266">
        <v>122238</v>
      </c>
      <c r="D266" s="9" t="s">
        <v>3857</v>
      </c>
      <c r="E266" s="2">
        <v>16467.2</v>
      </c>
      <c r="F266" s="11">
        <v>42956</v>
      </c>
      <c r="G266" s="2">
        <v>16467.2</v>
      </c>
      <c r="H266" s="13">
        <f>Tabla1[[#This Row],[Importe]]-Tabla1[[#This Row],[Pagado]]</f>
        <v>0</v>
      </c>
      <c r="I266" s="1" t="s">
        <v>4090</v>
      </c>
    </row>
    <row r="267" spans="1:9" x14ac:dyDescent="0.25">
      <c r="A267" s="3">
        <v>42950</v>
      </c>
      <c r="B267" s="6" t="s">
        <v>282</v>
      </c>
      <c r="C267">
        <v>122239</v>
      </c>
      <c r="D267" s="9" t="s">
        <v>3823</v>
      </c>
      <c r="E267" s="2">
        <v>8600.2000000000007</v>
      </c>
      <c r="F267" s="11">
        <v>42950</v>
      </c>
      <c r="G267" s="2">
        <v>8600.2000000000007</v>
      </c>
      <c r="H267" s="13">
        <f>Tabla1[[#This Row],[Importe]]-Tabla1[[#This Row],[Pagado]]</f>
        <v>0</v>
      </c>
      <c r="I267" s="1" t="s">
        <v>4090</v>
      </c>
    </row>
    <row r="268" spans="1:9" ht="30" x14ac:dyDescent="0.25">
      <c r="A268" s="3">
        <v>42950</v>
      </c>
      <c r="B268" s="6" t="s">
        <v>283</v>
      </c>
      <c r="C268">
        <v>122240</v>
      </c>
      <c r="D268" s="9" t="s">
        <v>3859</v>
      </c>
      <c r="E268" s="2">
        <v>35792.949999999997</v>
      </c>
      <c r="F268" s="21" t="s">
        <v>4118</v>
      </c>
      <c r="G268" s="19">
        <f>22200+13592.95</f>
        <v>35792.949999999997</v>
      </c>
      <c r="H268" s="20">
        <f>Tabla1[[#This Row],[Importe]]-Tabla1[[#This Row],[Pagado]]</f>
        <v>0</v>
      </c>
      <c r="I268" s="1" t="s">
        <v>4090</v>
      </c>
    </row>
    <row r="269" spans="1:9" x14ac:dyDescent="0.25">
      <c r="A269" s="3">
        <v>42950</v>
      </c>
      <c r="B269" s="6" t="s">
        <v>284</v>
      </c>
      <c r="C269">
        <v>122241</v>
      </c>
      <c r="D269" s="9" t="s">
        <v>3901</v>
      </c>
      <c r="E269" s="2">
        <v>3440</v>
      </c>
      <c r="F269" s="11">
        <v>42950</v>
      </c>
      <c r="G269" s="2">
        <v>3440</v>
      </c>
      <c r="H269" s="13">
        <f>Tabla1[[#This Row],[Importe]]-Tabla1[[#This Row],[Pagado]]</f>
        <v>0</v>
      </c>
      <c r="I269" s="1" t="s">
        <v>4090</v>
      </c>
    </row>
    <row r="270" spans="1:9" x14ac:dyDescent="0.25">
      <c r="A270" s="3">
        <v>42950</v>
      </c>
      <c r="B270" s="6" t="s">
        <v>285</v>
      </c>
      <c r="C270">
        <v>122242</v>
      </c>
      <c r="D270" s="9" t="s">
        <v>3816</v>
      </c>
      <c r="E270" s="2">
        <v>8164.6</v>
      </c>
      <c r="F270" s="11">
        <v>42950</v>
      </c>
      <c r="G270" s="2">
        <v>8164.6</v>
      </c>
      <c r="H270" s="13">
        <f>Tabla1[[#This Row],[Importe]]-Tabla1[[#This Row],[Pagado]]</f>
        <v>0</v>
      </c>
      <c r="I270" s="1" t="s">
        <v>4090</v>
      </c>
    </row>
    <row r="271" spans="1:9" x14ac:dyDescent="0.25">
      <c r="A271" s="3">
        <v>42950</v>
      </c>
      <c r="B271" s="6" t="s">
        <v>286</v>
      </c>
      <c r="C271">
        <v>122243</v>
      </c>
      <c r="D271" s="9" t="s">
        <v>3846</v>
      </c>
      <c r="E271" s="2">
        <v>1734</v>
      </c>
      <c r="F271" s="11">
        <v>42950</v>
      </c>
      <c r="G271" s="2">
        <v>1734</v>
      </c>
      <c r="H271" s="13">
        <f>Tabla1[[#This Row],[Importe]]-Tabla1[[#This Row],[Pagado]]</f>
        <v>0</v>
      </c>
      <c r="I271" s="1" t="s">
        <v>4090</v>
      </c>
    </row>
    <row r="272" spans="1:9" x14ac:dyDescent="0.25">
      <c r="A272" s="3">
        <v>42950</v>
      </c>
      <c r="B272" s="6" t="s">
        <v>287</v>
      </c>
      <c r="C272">
        <v>122244</v>
      </c>
      <c r="D272" s="9" t="s">
        <v>3889</v>
      </c>
      <c r="E272" s="2">
        <v>3094</v>
      </c>
      <c r="F272" s="11">
        <v>42950</v>
      </c>
      <c r="G272" s="2">
        <v>3094</v>
      </c>
      <c r="H272" s="13">
        <f>Tabla1[[#This Row],[Importe]]-Tabla1[[#This Row],[Pagado]]</f>
        <v>0</v>
      </c>
      <c r="I272" s="1" t="s">
        <v>4090</v>
      </c>
    </row>
    <row r="273" spans="1:9" x14ac:dyDescent="0.25">
      <c r="A273" s="3">
        <v>42950</v>
      </c>
      <c r="B273" s="6" t="s">
        <v>288</v>
      </c>
      <c r="C273">
        <v>122245</v>
      </c>
      <c r="D273" s="9" t="s">
        <v>3821</v>
      </c>
      <c r="E273" s="2">
        <v>5779.5</v>
      </c>
      <c r="F273" s="11">
        <v>42951</v>
      </c>
      <c r="G273" s="2">
        <v>5779.5</v>
      </c>
      <c r="H273" s="13">
        <f>Tabla1[[#This Row],[Importe]]-Tabla1[[#This Row],[Pagado]]</f>
        <v>0</v>
      </c>
      <c r="I273" s="1" t="s">
        <v>4090</v>
      </c>
    </row>
    <row r="274" spans="1:9" ht="30" x14ac:dyDescent="0.25">
      <c r="A274" s="3">
        <v>42950</v>
      </c>
      <c r="B274" s="6" t="s">
        <v>289</v>
      </c>
      <c r="C274">
        <v>122246</v>
      </c>
      <c r="D274" s="9" t="s">
        <v>3818</v>
      </c>
      <c r="E274" s="2">
        <v>2599.1999999999998</v>
      </c>
      <c r="F274" s="21" t="s">
        <v>4098</v>
      </c>
      <c r="G274" s="2">
        <v>2599.1999999999998</v>
      </c>
      <c r="H274" s="13">
        <f>Tabla1[[#This Row],[Importe]]-Tabla1[[#This Row],[Pagado]]</f>
        <v>0</v>
      </c>
      <c r="I274" s="1" t="s">
        <v>4090</v>
      </c>
    </row>
    <row r="275" spans="1:9" x14ac:dyDescent="0.25">
      <c r="A275" s="3">
        <v>42950</v>
      </c>
      <c r="B275" s="6" t="s">
        <v>290</v>
      </c>
      <c r="C275">
        <v>122247</v>
      </c>
      <c r="D275" s="9" t="s">
        <v>3838</v>
      </c>
      <c r="E275" s="2">
        <v>16271.4</v>
      </c>
      <c r="F275" s="11">
        <v>42950</v>
      </c>
      <c r="G275" s="2">
        <v>16271.4</v>
      </c>
      <c r="H275" s="13">
        <f>Tabla1[[#This Row],[Importe]]-Tabla1[[#This Row],[Pagado]]</f>
        <v>0</v>
      </c>
      <c r="I275" s="1" t="s">
        <v>4090</v>
      </c>
    </row>
    <row r="276" spans="1:9" ht="45" x14ac:dyDescent="0.25">
      <c r="A276" s="3">
        <v>42950</v>
      </c>
      <c r="B276" s="6" t="s">
        <v>291</v>
      </c>
      <c r="C276">
        <v>122248</v>
      </c>
      <c r="D276" s="9" t="s">
        <v>3829</v>
      </c>
      <c r="E276" s="2">
        <v>5944.4</v>
      </c>
      <c r="F276" s="21" t="s">
        <v>4101</v>
      </c>
      <c r="G276" s="19">
        <f>3300+2644.4</f>
        <v>5944.4</v>
      </c>
      <c r="H276" s="20">
        <f>Tabla1[[#This Row],[Importe]]-Tabla1[[#This Row],[Pagado]]</f>
        <v>0</v>
      </c>
      <c r="I276" s="1" t="s">
        <v>4090</v>
      </c>
    </row>
    <row r="277" spans="1:9" x14ac:dyDescent="0.25">
      <c r="A277" s="3">
        <v>42950</v>
      </c>
      <c r="B277" s="6" t="s">
        <v>292</v>
      </c>
      <c r="C277">
        <v>122249</v>
      </c>
      <c r="D277" s="9" t="s">
        <v>3836</v>
      </c>
      <c r="E277" s="2">
        <v>3200</v>
      </c>
      <c r="F277" s="11">
        <v>42952</v>
      </c>
      <c r="G277" s="2">
        <v>3200</v>
      </c>
      <c r="H277" s="13">
        <f>Tabla1[[#This Row],[Importe]]-Tabla1[[#This Row],[Pagado]]</f>
        <v>0</v>
      </c>
      <c r="I277" s="1" t="s">
        <v>4090</v>
      </c>
    </row>
    <row r="278" spans="1:9" x14ac:dyDescent="0.25">
      <c r="A278" s="3">
        <v>42950</v>
      </c>
      <c r="B278" s="6" t="s">
        <v>293</v>
      </c>
      <c r="C278">
        <v>122250</v>
      </c>
      <c r="D278" s="9" t="s">
        <v>3837</v>
      </c>
      <c r="E278" s="2">
        <v>4608.1499999999996</v>
      </c>
      <c r="F278" s="11">
        <v>42954</v>
      </c>
      <c r="G278" s="2">
        <v>4608.1499999999996</v>
      </c>
      <c r="H278" s="13">
        <f>Tabla1[[#This Row],[Importe]]-Tabla1[[#This Row],[Pagado]]</f>
        <v>0</v>
      </c>
      <c r="I278" s="1" t="s">
        <v>4090</v>
      </c>
    </row>
    <row r="279" spans="1:9" x14ac:dyDescent="0.25">
      <c r="A279" s="3">
        <v>42950</v>
      </c>
      <c r="B279" s="6" t="s">
        <v>294</v>
      </c>
      <c r="C279">
        <v>122251</v>
      </c>
      <c r="D279" s="9" t="s">
        <v>3835</v>
      </c>
      <c r="E279" s="2">
        <v>5152</v>
      </c>
      <c r="F279" s="11">
        <v>42952</v>
      </c>
      <c r="G279" s="2">
        <v>5152</v>
      </c>
      <c r="H279" s="13">
        <f>Tabla1[[#This Row],[Importe]]-Tabla1[[#This Row],[Pagado]]</f>
        <v>0</v>
      </c>
      <c r="I279" s="1" t="s">
        <v>4090</v>
      </c>
    </row>
    <row r="280" spans="1:9" x14ac:dyDescent="0.25">
      <c r="A280" s="3">
        <v>42950</v>
      </c>
      <c r="B280" s="6" t="s">
        <v>295</v>
      </c>
      <c r="C280">
        <v>122252</v>
      </c>
      <c r="D280" s="9" t="s">
        <v>3855</v>
      </c>
      <c r="E280" s="2">
        <v>778.6</v>
      </c>
      <c r="F280" s="11">
        <v>42966</v>
      </c>
      <c r="G280" s="2">
        <v>778.6</v>
      </c>
      <c r="H280" s="13">
        <f>Tabla1[[#This Row],[Importe]]-Tabla1[[#This Row],[Pagado]]</f>
        <v>0</v>
      </c>
      <c r="I280" s="1" t="s">
        <v>4090</v>
      </c>
    </row>
    <row r="281" spans="1:9" x14ac:dyDescent="0.25">
      <c r="A281" s="3">
        <v>42950</v>
      </c>
      <c r="B281" s="6" t="s">
        <v>296</v>
      </c>
      <c r="C281">
        <v>122253</v>
      </c>
      <c r="D281" s="9" t="s">
        <v>3858</v>
      </c>
      <c r="E281" s="2">
        <v>24146.7</v>
      </c>
      <c r="F281" s="11">
        <v>42956</v>
      </c>
      <c r="G281" s="2">
        <v>24146.7</v>
      </c>
      <c r="H281" s="13">
        <f>Tabla1[[#This Row],[Importe]]-Tabla1[[#This Row],[Pagado]]</f>
        <v>0</v>
      </c>
      <c r="I281" s="1" t="s">
        <v>4090</v>
      </c>
    </row>
    <row r="282" spans="1:9" x14ac:dyDescent="0.25">
      <c r="A282" s="3">
        <v>42950</v>
      </c>
      <c r="B282" s="6" t="s">
        <v>297</v>
      </c>
      <c r="C282">
        <v>122254</v>
      </c>
      <c r="D282" s="9" t="s">
        <v>3943</v>
      </c>
      <c r="E282" s="2">
        <v>2265</v>
      </c>
      <c r="F282" s="11">
        <v>42950</v>
      </c>
      <c r="G282" s="2">
        <v>2265</v>
      </c>
      <c r="H282" s="13">
        <f>Tabla1[[#This Row],[Importe]]-Tabla1[[#This Row],[Pagado]]</f>
        <v>0</v>
      </c>
      <c r="I282" s="1" t="s">
        <v>4090</v>
      </c>
    </row>
    <row r="283" spans="1:9" x14ac:dyDescent="0.25">
      <c r="A283" s="3">
        <v>42950</v>
      </c>
      <c r="B283" s="6" t="s">
        <v>298</v>
      </c>
      <c r="C283">
        <v>122255</v>
      </c>
      <c r="D283" s="9" t="s">
        <v>3828</v>
      </c>
      <c r="E283" s="2">
        <v>1634.6</v>
      </c>
      <c r="F283" s="11">
        <v>42950</v>
      </c>
      <c r="G283" s="2">
        <v>1634.6</v>
      </c>
      <c r="H283" s="13">
        <f>Tabla1[[#This Row],[Importe]]-Tabla1[[#This Row],[Pagado]]</f>
        <v>0</v>
      </c>
      <c r="I283" s="1" t="s">
        <v>4090</v>
      </c>
    </row>
    <row r="284" spans="1:9" x14ac:dyDescent="0.25">
      <c r="A284" s="3">
        <v>42950</v>
      </c>
      <c r="B284" s="6" t="s">
        <v>299</v>
      </c>
      <c r="C284">
        <v>122256</v>
      </c>
      <c r="D284" s="9" t="s">
        <v>3944</v>
      </c>
      <c r="E284" s="2">
        <v>5862</v>
      </c>
      <c r="F284" s="11">
        <v>42950</v>
      </c>
      <c r="G284" s="2">
        <v>5862</v>
      </c>
      <c r="H284" s="13">
        <f>Tabla1[[#This Row],[Importe]]-Tabla1[[#This Row],[Pagado]]</f>
        <v>0</v>
      </c>
      <c r="I284" s="1" t="s">
        <v>4090</v>
      </c>
    </row>
    <row r="285" spans="1:9" x14ac:dyDescent="0.25">
      <c r="A285" s="3">
        <v>42950</v>
      </c>
      <c r="B285" s="6" t="s">
        <v>300</v>
      </c>
      <c r="C285">
        <v>122257</v>
      </c>
      <c r="D285" s="9" t="s">
        <v>3826</v>
      </c>
      <c r="E285" s="2">
        <v>3655.6</v>
      </c>
      <c r="F285" s="11">
        <v>42950</v>
      </c>
      <c r="G285" s="2">
        <v>3655.6</v>
      </c>
      <c r="H285" s="13">
        <f>Tabla1[[#This Row],[Importe]]-Tabla1[[#This Row],[Pagado]]</f>
        <v>0</v>
      </c>
      <c r="I285" s="1" t="s">
        <v>4090</v>
      </c>
    </row>
    <row r="286" spans="1:9" x14ac:dyDescent="0.25">
      <c r="A286" s="3">
        <v>42950</v>
      </c>
      <c r="B286" s="6" t="s">
        <v>301</v>
      </c>
      <c r="C286">
        <v>122258</v>
      </c>
      <c r="D286" s="9" t="s">
        <v>3945</v>
      </c>
      <c r="E286" s="2">
        <v>2975.7</v>
      </c>
      <c r="F286" s="11">
        <v>42950</v>
      </c>
      <c r="G286" s="2">
        <v>2975.7</v>
      </c>
      <c r="H286" s="13">
        <f>Tabla1[[#This Row],[Importe]]-Tabla1[[#This Row],[Pagado]]</f>
        <v>0</v>
      </c>
      <c r="I286" s="1" t="s">
        <v>4090</v>
      </c>
    </row>
    <row r="287" spans="1:9" x14ac:dyDescent="0.25">
      <c r="A287" s="3">
        <v>42950</v>
      </c>
      <c r="B287" s="6" t="s">
        <v>302</v>
      </c>
      <c r="C287">
        <v>122259</v>
      </c>
      <c r="D287" s="9" t="s">
        <v>3946</v>
      </c>
      <c r="E287" s="2">
        <v>390</v>
      </c>
      <c r="F287" s="11">
        <v>42950</v>
      </c>
      <c r="G287" s="2">
        <v>390</v>
      </c>
      <c r="H287" s="13">
        <f>Tabla1[[#This Row],[Importe]]-Tabla1[[#This Row],[Pagado]]</f>
        <v>0</v>
      </c>
      <c r="I287" s="1" t="s">
        <v>4090</v>
      </c>
    </row>
    <row r="288" spans="1:9" x14ac:dyDescent="0.25">
      <c r="A288" s="3">
        <v>42950</v>
      </c>
      <c r="B288" s="6" t="s">
        <v>303</v>
      </c>
      <c r="C288">
        <v>122260</v>
      </c>
      <c r="D288" s="9" t="s">
        <v>3827</v>
      </c>
      <c r="E288" s="2">
        <v>2371.6</v>
      </c>
      <c r="F288" s="11">
        <v>42950</v>
      </c>
      <c r="G288" s="2">
        <v>2371.6</v>
      </c>
      <c r="H288" s="13">
        <f>Tabla1[[#This Row],[Importe]]-Tabla1[[#This Row],[Pagado]]</f>
        <v>0</v>
      </c>
      <c r="I288" s="1" t="s">
        <v>4090</v>
      </c>
    </row>
    <row r="289" spans="1:9" x14ac:dyDescent="0.25">
      <c r="A289" s="3">
        <v>42950</v>
      </c>
      <c r="B289" s="6" t="s">
        <v>304</v>
      </c>
      <c r="C289">
        <v>122261</v>
      </c>
      <c r="D289" s="9" t="s">
        <v>3883</v>
      </c>
      <c r="E289" s="2">
        <v>2850</v>
      </c>
      <c r="F289" s="11">
        <v>42952</v>
      </c>
      <c r="G289" s="2">
        <v>2850</v>
      </c>
      <c r="H289" s="13">
        <f>Tabla1[[#This Row],[Importe]]-Tabla1[[#This Row],[Pagado]]</f>
        <v>0</v>
      </c>
      <c r="I289" s="1" t="s">
        <v>4090</v>
      </c>
    </row>
    <row r="290" spans="1:9" x14ac:dyDescent="0.25">
      <c r="A290" s="3">
        <v>42950</v>
      </c>
      <c r="B290" s="6" t="s">
        <v>305</v>
      </c>
      <c r="C290">
        <v>122262</v>
      </c>
      <c r="D290" s="9" t="s">
        <v>3822</v>
      </c>
      <c r="E290" s="2">
        <v>3372.9</v>
      </c>
      <c r="F290" s="11">
        <v>42954</v>
      </c>
      <c r="G290" s="2">
        <v>3372.9</v>
      </c>
      <c r="H290" s="13">
        <f>Tabla1[[#This Row],[Importe]]-Tabla1[[#This Row],[Pagado]]</f>
        <v>0</v>
      </c>
      <c r="I290" s="1" t="s">
        <v>4090</v>
      </c>
    </row>
    <row r="291" spans="1:9" x14ac:dyDescent="0.25">
      <c r="A291" s="3">
        <v>42950</v>
      </c>
      <c r="B291" s="6" t="s">
        <v>306</v>
      </c>
      <c r="C291">
        <v>122263</v>
      </c>
      <c r="D291" s="9" t="s">
        <v>3892</v>
      </c>
      <c r="E291" s="2">
        <v>5856.6</v>
      </c>
      <c r="F291" s="11">
        <v>42950</v>
      </c>
      <c r="G291" s="2">
        <v>5856.6</v>
      </c>
      <c r="H291" s="13">
        <f>Tabla1[[#This Row],[Importe]]-Tabla1[[#This Row],[Pagado]]</f>
        <v>0</v>
      </c>
      <c r="I291" s="1" t="s">
        <v>4090</v>
      </c>
    </row>
    <row r="292" spans="1:9" x14ac:dyDescent="0.25">
      <c r="A292" s="3">
        <v>42950</v>
      </c>
      <c r="B292" s="6" t="s">
        <v>307</v>
      </c>
      <c r="C292">
        <v>122264</v>
      </c>
      <c r="D292" s="9" t="s">
        <v>3947</v>
      </c>
      <c r="E292" s="2">
        <v>1601.1</v>
      </c>
      <c r="F292" s="11">
        <v>42950</v>
      </c>
      <c r="G292" s="2">
        <v>1601.1</v>
      </c>
      <c r="H292" s="13">
        <f>Tabla1[[#This Row],[Importe]]-Tabla1[[#This Row],[Pagado]]</f>
        <v>0</v>
      </c>
      <c r="I292" s="1" t="s">
        <v>4090</v>
      </c>
    </row>
    <row r="293" spans="1:9" x14ac:dyDescent="0.25">
      <c r="A293" s="3">
        <v>42950</v>
      </c>
      <c r="B293" s="6" t="s">
        <v>308</v>
      </c>
      <c r="C293">
        <v>122265</v>
      </c>
      <c r="D293" s="9" t="s">
        <v>3824</v>
      </c>
      <c r="E293" s="2">
        <v>3052.8</v>
      </c>
      <c r="F293" s="11">
        <v>42950</v>
      </c>
      <c r="G293" s="2">
        <v>3052.8</v>
      </c>
      <c r="H293" s="13">
        <f>Tabla1[[#This Row],[Importe]]-Tabla1[[#This Row],[Pagado]]</f>
        <v>0</v>
      </c>
      <c r="I293" s="1" t="s">
        <v>4090</v>
      </c>
    </row>
    <row r="294" spans="1:9" x14ac:dyDescent="0.25">
      <c r="A294" s="3">
        <v>42950</v>
      </c>
      <c r="B294" s="6" t="s">
        <v>309</v>
      </c>
      <c r="C294">
        <v>122266</v>
      </c>
      <c r="D294" s="9" t="s">
        <v>3842</v>
      </c>
      <c r="E294" s="2">
        <v>3424.8</v>
      </c>
      <c r="F294" s="11">
        <v>42950</v>
      </c>
      <c r="G294" s="2">
        <v>3424.8</v>
      </c>
      <c r="H294" s="13">
        <f>Tabla1[[#This Row],[Importe]]-Tabla1[[#This Row],[Pagado]]</f>
        <v>0</v>
      </c>
      <c r="I294" s="1" t="s">
        <v>4090</v>
      </c>
    </row>
    <row r="295" spans="1:9" x14ac:dyDescent="0.25">
      <c r="A295" s="3">
        <v>42950</v>
      </c>
      <c r="B295" s="6" t="s">
        <v>310</v>
      </c>
      <c r="C295">
        <v>122267</v>
      </c>
      <c r="D295" s="9" t="s">
        <v>3896</v>
      </c>
      <c r="E295" s="2">
        <v>1489.2</v>
      </c>
      <c r="F295" s="11">
        <v>42950</v>
      </c>
      <c r="G295" s="2">
        <v>1489.2</v>
      </c>
      <c r="H295" s="13">
        <f>Tabla1[[#This Row],[Importe]]-Tabla1[[#This Row],[Pagado]]</f>
        <v>0</v>
      </c>
      <c r="I295" s="1" t="s">
        <v>4090</v>
      </c>
    </row>
    <row r="296" spans="1:9" x14ac:dyDescent="0.25">
      <c r="A296" s="3">
        <v>42950</v>
      </c>
      <c r="B296" s="6" t="s">
        <v>311</v>
      </c>
      <c r="C296">
        <v>122268</v>
      </c>
      <c r="D296" s="9" t="s">
        <v>3843</v>
      </c>
      <c r="E296" s="2">
        <v>8726.7999999999993</v>
      </c>
      <c r="F296" s="11">
        <v>42952</v>
      </c>
      <c r="G296" s="2">
        <v>8726.7999999999993</v>
      </c>
      <c r="H296" s="13">
        <f>Tabla1[[#This Row],[Importe]]-Tabla1[[#This Row],[Pagado]]</f>
        <v>0</v>
      </c>
      <c r="I296" s="1" t="s">
        <v>4090</v>
      </c>
    </row>
    <row r="297" spans="1:9" ht="15.75" x14ac:dyDescent="0.25">
      <c r="A297" s="3">
        <v>42950</v>
      </c>
      <c r="B297" s="6" t="s">
        <v>312</v>
      </c>
      <c r="C297">
        <v>122269</v>
      </c>
      <c r="D297" s="7" t="s">
        <v>4091</v>
      </c>
      <c r="E297" s="2">
        <v>0</v>
      </c>
      <c r="F297" s="17" t="s">
        <v>4091</v>
      </c>
      <c r="G297" s="2">
        <v>0</v>
      </c>
      <c r="H297" s="13">
        <f>Tabla1[[#This Row],[Importe]]-Tabla1[[#This Row],[Pagado]]</f>
        <v>0</v>
      </c>
      <c r="I297" s="1" t="s">
        <v>4091</v>
      </c>
    </row>
    <row r="298" spans="1:9" x14ac:dyDescent="0.25">
      <c r="A298" s="3">
        <v>42950</v>
      </c>
      <c r="B298" s="6" t="s">
        <v>313</v>
      </c>
      <c r="C298">
        <v>122270</v>
      </c>
      <c r="D298" s="9" t="s">
        <v>3948</v>
      </c>
      <c r="E298" s="2">
        <v>2814.45</v>
      </c>
      <c r="F298" s="11">
        <v>42951</v>
      </c>
      <c r="G298" s="2">
        <v>2814.45</v>
      </c>
      <c r="H298" s="13">
        <f>Tabla1[[#This Row],[Importe]]-Tabla1[[#This Row],[Pagado]]</f>
        <v>0</v>
      </c>
      <c r="I298" s="1" t="s">
        <v>4090</v>
      </c>
    </row>
    <row r="299" spans="1:9" x14ac:dyDescent="0.25">
      <c r="A299" s="3">
        <v>42950</v>
      </c>
      <c r="B299" s="6" t="s">
        <v>314</v>
      </c>
      <c r="C299">
        <v>122271</v>
      </c>
      <c r="D299" s="9" t="s">
        <v>3949</v>
      </c>
      <c r="E299" s="2">
        <v>2705.6</v>
      </c>
      <c r="F299" s="11">
        <v>42950</v>
      </c>
      <c r="G299" s="2">
        <v>2705.6</v>
      </c>
      <c r="H299" s="13">
        <f>Tabla1[[#This Row],[Importe]]-Tabla1[[#This Row],[Pagado]]</f>
        <v>0</v>
      </c>
      <c r="I299" s="1" t="s">
        <v>4090</v>
      </c>
    </row>
    <row r="300" spans="1:9" x14ac:dyDescent="0.25">
      <c r="A300" s="3">
        <v>42950</v>
      </c>
      <c r="B300" s="6" t="s">
        <v>315</v>
      </c>
      <c r="C300">
        <v>122272</v>
      </c>
      <c r="D300" s="9" t="s">
        <v>3950</v>
      </c>
      <c r="E300" s="2">
        <v>19345</v>
      </c>
      <c r="F300" s="11">
        <v>42952</v>
      </c>
      <c r="G300" s="2">
        <v>19345</v>
      </c>
      <c r="H300" s="13">
        <f>Tabla1[[#This Row],[Importe]]-Tabla1[[#This Row],[Pagado]]</f>
        <v>0</v>
      </c>
      <c r="I300" s="1" t="s">
        <v>4090</v>
      </c>
    </row>
    <row r="301" spans="1:9" x14ac:dyDescent="0.25">
      <c r="A301" s="3">
        <v>42950</v>
      </c>
      <c r="B301" s="6" t="s">
        <v>316</v>
      </c>
      <c r="C301">
        <v>122273</v>
      </c>
      <c r="D301" s="9" t="s">
        <v>3872</v>
      </c>
      <c r="E301" s="2">
        <v>9999.99</v>
      </c>
      <c r="F301" s="11">
        <v>42950</v>
      </c>
      <c r="G301" s="2">
        <v>9999.99</v>
      </c>
      <c r="H301" s="13">
        <f>Tabla1[[#This Row],[Importe]]-Tabla1[[#This Row],[Pagado]]</f>
        <v>0</v>
      </c>
      <c r="I301" s="1" t="s">
        <v>4090</v>
      </c>
    </row>
    <row r="302" spans="1:9" x14ac:dyDescent="0.25">
      <c r="A302" s="3">
        <v>42950</v>
      </c>
      <c r="B302" s="6" t="s">
        <v>317</v>
      </c>
      <c r="C302">
        <v>122274</v>
      </c>
      <c r="D302" s="9" t="s">
        <v>3862</v>
      </c>
      <c r="E302" s="2">
        <v>460.8</v>
      </c>
      <c r="F302" s="11">
        <v>42950</v>
      </c>
      <c r="G302" s="2">
        <v>460.8</v>
      </c>
      <c r="H302" s="13">
        <f>Tabla1[[#This Row],[Importe]]-Tabla1[[#This Row],[Pagado]]</f>
        <v>0</v>
      </c>
      <c r="I302" s="1" t="s">
        <v>4090</v>
      </c>
    </row>
    <row r="303" spans="1:9" x14ac:dyDescent="0.25">
      <c r="A303" s="3">
        <v>42950</v>
      </c>
      <c r="B303" s="6" t="s">
        <v>318</v>
      </c>
      <c r="C303">
        <v>122275</v>
      </c>
      <c r="D303" s="9" t="s">
        <v>3951</v>
      </c>
      <c r="E303" s="2">
        <v>920.4</v>
      </c>
      <c r="F303" s="11">
        <v>42950</v>
      </c>
      <c r="G303" s="2">
        <v>920.4</v>
      </c>
      <c r="H303" s="13">
        <f>Tabla1[[#This Row],[Importe]]-Tabla1[[#This Row],[Pagado]]</f>
        <v>0</v>
      </c>
      <c r="I303" s="1" t="s">
        <v>4090</v>
      </c>
    </row>
    <row r="304" spans="1:9" x14ac:dyDescent="0.25">
      <c r="A304" s="3">
        <v>42950</v>
      </c>
      <c r="B304" s="6" t="s">
        <v>319</v>
      </c>
      <c r="C304">
        <v>122276</v>
      </c>
      <c r="D304" s="9" t="s">
        <v>3951</v>
      </c>
      <c r="E304" s="2">
        <v>307.2</v>
      </c>
      <c r="F304" s="11">
        <v>42950</v>
      </c>
      <c r="G304" s="2">
        <v>307.2</v>
      </c>
      <c r="H304" s="13">
        <f>Tabla1[[#This Row],[Importe]]-Tabla1[[#This Row],[Pagado]]</f>
        <v>0</v>
      </c>
      <c r="I304" s="1" t="s">
        <v>4090</v>
      </c>
    </row>
    <row r="305" spans="1:9" x14ac:dyDescent="0.25">
      <c r="A305" s="3">
        <v>42950</v>
      </c>
      <c r="B305" s="6" t="s">
        <v>320</v>
      </c>
      <c r="C305">
        <v>122277</v>
      </c>
      <c r="D305" s="9" t="s">
        <v>3913</v>
      </c>
      <c r="E305" s="2">
        <v>960.4</v>
      </c>
      <c r="F305" s="11">
        <v>42951</v>
      </c>
      <c r="G305" s="2">
        <v>960.4</v>
      </c>
      <c r="H305" s="13">
        <f>Tabla1[[#This Row],[Importe]]-Tabla1[[#This Row],[Pagado]]</f>
        <v>0</v>
      </c>
      <c r="I305" s="1" t="s">
        <v>4090</v>
      </c>
    </row>
    <row r="306" spans="1:9" x14ac:dyDescent="0.25">
      <c r="A306" s="3">
        <v>42950</v>
      </c>
      <c r="B306" s="6" t="s">
        <v>321</v>
      </c>
      <c r="C306">
        <v>122278</v>
      </c>
      <c r="D306" s="9" t="s">
        <v>3810</v>
      </c>
      <c r="E306" s="2">
        <v>4893.26</v>
      </c>
      <c r="F306" s="11">
        <v>42959</v>
      </c>
      <c r="G306" s="2">
        <v>4893.26</v>
      </c>
      <c r="H306" s="13">
        <f>Tabla1[[#This Row],[Importe]]-Tabla1[[#This Row],[Pagado]]</f>
        <v>0</v>
      </c>
      <c r="I306" s="1" t="s">
        <v>4090</v>
      </c>
    </row>
    <row r="307" spans="1:9" x14ac:dyDescent="0.25">
      <c r="A307" s="3">
        <v>42950</v>
      </c>
      <c r="B307" s="6" t="s">
        <v>322</v>
      </c>
      <c r="C307">
        <v>122279</v>
      </c>
      <c r="D307" s="9" t="s">
        <v>3864</v>
      </c>
      <c r="E307" s="2">
        <v>3994.2</v>
      </c>
      <c r="F307" s="11">
        <v>42951</v>
      </c>
      <c r="G307" s="2">
        <v>3994.2</v>
      </c>
      <c r="H307" s="13">
        <f>Tabla1[[#This Row],[Importe]]-Tabla1[[#This Row],[Pagado]]</f>
        <v>0</v>
      </c>
      <c r="I307" s="1" t="s">
        <v>4090</v>
      </c>
    </row>
    <row r="308" spans="1:9" x14ac:dyDescent="0.25">
      <c r="A308" s="3">
        <v>42950</v>
      </c>
      <c r="B308" s="6" t="s">
        <v>323</v>
      </c>
      <c r="C308">
        <v>122280</v>
      </c>
      <c r="D308" s="9" t="s">
        <v>3952</v>
      </c>
      <c r="E308" s="2">
        <v>5074.2</v>
      </c>
      <c r="F308" s="11">
        <v>42950</v>
      </c>
      <c r="G308" s="2">
        <v>5074.2</v>
      </c>
      <c r="H308" s="13">
        <f>Tabla1[[#This Row],[Importe]]-Tabla1[[#This Row],[Pagado]]</f>
        <v>0</v>
      </c>
      <c r="I308" s="1" t="s">
        <v>4090</v>
      </c>
    </row>
    <row r="309" spans="1:9" x14ac:dyDescent="0.25">
      <c r="A309" s="3">
        <v>42950</v>
      </c>
      <c r="B309" s="6" t="s">
        <v>324</v>
      </c>
      <c r="C309">
        <v>122281</v>
      </c>
      <c r="D309" s="9" t="s">
        <v>3953</v>
      </c>
      <c r="E309" s="2">
        <v>4554.2</v>
      </c>
      <c r="F309" s="11">
        <v>42950</v>
      </c>
      <c r="G309" s="2">
        <v>4554.2</v>
      </c>
      <c r="H309" s="13">
        <f>Tabla1[[#This Row],[Importe]]-Tabla1[[#This Row],[Pagado]]</f>
        <v>0</v>
      </c>
      <c r="I309" s="1" t="s">
        <v>4090</v>
      </c>
    </row>
    <row r="310" spans="1:9" x14ac:dyDescent="0.25">
      <c r="A310" s="3">
        <v>42950</v>
      </c>
      <c r="B310" s="6" t="s">
        <v>325</v>
      </c>
      <c r="C310">
        <v>122282</v>
      </c>
      <c r="D310" s="9" t="s">
        <v>3912</v>
      </c>
      <c r="E310" s="2">
        <v>1868.7</v>
      </c>
      <c r="F310" s="11">
        <v>42951</v>
      </c>
      <c r="G310" s="2">
        <v>1868.7</v>
      </c>
      <c r="H310" s="13">
        <f>Tabla1[[#This Row],[Importe]]-Tabla1[[#This Row],[Pagado]]</f>
        <v>0</v>
      </c>
      <c r="I310" s="1" t="s">
        <v>4090</v>
      </c>
    </row>
    <row r="311" spans="1:9" x14ac:dyDescent="0.25">
      <c r="A311" s="3">
        <v>42950</v>
      </c>
      <c r="B311" s="6" t="s">
        <v>326</v>
      </c>
      <c r="C311">
        <v>122283</v>
      </c>
      <c r="D311" s="9" t="s">
        <v>3917</v>
      </c>
      <c r="E311" s="2">
        <v>1610</v>
      </c>
      <c r="F311" s="11">
        <v>42951</v>
      </c>
      <c r="G311" s="2">
        <v>1610</v>
      </c>
      <c r="H311" s="13">
        <f>Tabla1[[#This Row],[Importe]]-Tabla1[[#This Row],[Pagado]]</f>
        <v>0</v>
      </c>
      <c r="I311" s="1" t="s">
        <v>4090</v>
      </c>
    </row>
    <row r="312" spans="1:9" x14ac:dyDescent="0.25">
      <c r="A312" s="3">
        <v>42950</v>
      </c>
      <c r="B312" s="6" t="s">
        <v>327</v>
      </c>
      <c r="C312">
        <v>122284</v>
      </c>
      <c r="D312" s="9" t="s">
        <v>3954</v>
      </c>
      <c r="E312" s="2">
        <v>4571.6000000000004</v>
      </c>
      <c r="F312" s="11">
        <v>42950</v>
      </c>
      <c r="G312" s="2">
        <v>4571.6000000000004</v>
      </c>
      <c r="H312" s="13">
        <f>Tabla1[[#This Row],[Importe]]-Tabla1[[#This Row],[Pagado]]</f>
        <v>0</v>
      </c>
      <c r="I312" s="1" t="s">
        <v>4090</v>
      </c>
    </row>
    <row r="313" spans="1:9" x14ac:dyDescent="0.25">
      <c r="A313" s="3">
        <v>42950</v>
      </c>
      <c r="B313" s="6" t="s">
        <v>328</v>
      </c>
      <c r="C313">
        <v>122285</v>
      </c>
      <c r="D313" s="9" t="s">
        <v>3955</v>
      </c>
      <c r="E313" s="2">
        <v>11826.55</v>
      </c>
      <c r="F313" s="11">
        <v>42951</v>
      </c>
      <c r="G313" s="2">
        <v>11826.55</v>
      </c>
      <c r="H313" s="13">
        <f>Tabla1[[#This Row],[Importe]]-Tabla1[[#This Row],[Pagado]]</f>
        <v>0</v>
      </c>
      <c r="I313" s="1" t="s">
        <v>4090</v>
      </c>
    </row>
    <row r="314" spans="1:9" x14ac:dyDescent="0.25">
      <c r="A314" s="3">
        <v>42950</v>
      </c>
      <c r="B314" s="6" t="s">
        <v>329</v>
      </c>
      <c r="C314">
        <v>122286</v>
      </c>
      <c r="D314" s="9" t="s">
        <v>3831</v>
      </c>
      <c r="E314" s="2">
        <v>1924.8</v>
      </c>
      <c r="F314" s="11">
        <v>42956</v>
      </c>
      <c r="G314" s="2">
        <v>1924.8</v>
      </c>
      <c r="H314" s="13">
        <f>Tabla1[[#This Row],[Importe]]-Tabla1[[#This Row],[Pagado]]</f>
        <v>0</v>
      </c>
      <c r="I314" s="1" t="s">
        <v>4090</v>
      </c>
    </row>
    <row r="315" spans="1:9" x14ac:dyDescent="0.25">
      <c r="A315" s="3">
        <v>42950</v>
      </c>
      <c r="B315" s="6" t="s">
        <v>330</v>
      </c>
      <c r="C315">
        <v>122287</v>
      </c>
      <c r="D315" s="9" t="s">
        <v>3854</v>
      </c>
      <c r="E315" s="2">
        <v>10795.2</v>
      </c>
      <c r="F315" s="11">
        <v>42951</v>
      </c>
      <c r="G315" s="2">
        <v>10795.2</v>
      </c>
      <c r="H315" s="13">
        <f>Tabla1[[#This Row],[Importe]]-Tabla1[[#This Row],[Pagado]]</f>
        <v>0</v>
      </c>
      <c r="I315" s="1" t="s">
        <v>4090</v>
      </c>
    </row>
    <row r="316" spans="1:9" x14ac:dyDescent="0.25">
      <c r="A316" s="3">
        <v>42950</v>
      </c>
      <c r="B316" s="6" t="s">
        <v>331</v>
      </c>
      <c r="C316">
        <v>122288</v>
      </c>
      <c r="D316" s="9" t="s">
        <v>3853</v>
      </c>
      <c r="E316" s="2">
        <v>986.7</v>
      </c>
      <c r="F316" s="11">
        <v>42951</v>
      </c>
      <c r="G316" s="2">
        <v>986.7</v>
      </c>
      <c r="H316" s="13">
        <f>Tabla1[[#This Row],[Importe]]-Tabla1[[#This Row],[Pagado]]</f>
        <v>0</v>
      </c>
      <c r="I316" s="1" t="s">
        <v>4090</v>
      </c>
    </row>
    <row r="317" spans="1:9" x14ac:dyDescent="0.25">
      <c r="A317" s="3">
        <v>42950</v>
      </c>
      <c r="B317" s="6" t="s">
        <v>332</v>
      </c>
      <c r="C317">
        <v>122289</v>
      </c>
      <c r="D317" s="9" t="s">
        <v>3840</v>
      </c>
      <c r="E317" s="2">
        <v>6533</v>
      </c>
      <c r="F317" s="11">
        <v>42950</v>
      </c>
      <c r="G317" s="2">
        <v>6533</v>
      </c>
      <c r="H317" s="13">
        <f>Tabla1[[#This Row],[Importe]]-Tabla1[[#This Row],[Pagado]]</f>
        <v>0</v>
      </c>
      <c r="I317" s="1" t="s">
        <v>4090</v>
      </c>
    </row>
    <row r="318" spans="1:9" x14ac:dyDescent="0.25">
      <c r="A318" s="3">
        <v>42950</v>
      </c>
      <c r="B318" s="6" t="s">
        <v>333</v>
      </c>
      <c r="C318">
        <v>122290</v>
      </c>
      <c r="D318" s="9" t="s">
        <v>3850</v>
      </c>
      <c r="E318" s="2">
        <v>3000</v>
      </c>
      <c r="F318" s="11">
        <v>42951</v>
      </c>
      <c r="G318" s="2">
        <v>3000</v>
      </c>
      <c r="H318" s="13">
        <f>Tabla1[[#This Row],[Importe]]-Tabla1[[#This Row],[Pagado]]</f>
        <v>0</v>
      </c>
      <c r="I318" s="1" t="s">
        <v>4090</v>
      </c>
    </row>
    <row r="319" spans="1:9" x14ac:dyDescent="0.25">
      <c r="A319" s="3">
        <v>42950</v>
      </c>
      <c r="B319" s="6" t="s">
        <v>334</v>
      </c>
      <c r="C319">
        <v>122291</v>
      </c>
      <c r="D319" s="9" t="s">
        <v>3849</v>
      </c>
      <c r="E319" s="2">
        <v>2523.5</v>
      </c>
      <c r="F319" s="11">
        <v>42951</v>
      </c>
      <c r="G319" s="2">
        <v>2523.5</v>
      </c>
      <c r="H319" s="13">
        <f>Tabla1[[#This Row],[Importe]]-Tabla1[[#This Row],[Pagado]]</f>
        <v>0</v>
      </c>
      <c r="I319" s="1" t="s">
        <v>4090</v>
      </c>
    </row>
    <row r="320" spans="1:9" x14ac:dyDescent="0.25">
      <c r="A320" s="3">
        <v>42950</v>
      </c>
      <c r="B320" s="6" t="s">
        <v>335</v>
      </c>
      <c r="C320">
        <v>122292</v>
      </c>
      <c r="D320" s="9" t="s">
        <v>3850</v>
      </c>
      <c r="E320" s="2">
        <v>2000</v>
      </c>
      <c r="F320" s="11">
        <v>42951</v>
      </c>
      <c r="G320" s="2">
        <v>2000</v>
      </c>
      <c r="H320" s="13">
        <f>Tabla1[[#This Row],[Importe]]-Tabla1[[#This Row],[Pagado]]</f>
        <v>0</v>
      </c>
      <c r="I320" s="1" t="s">
        <v>4090</v>
      </c>
    </row>
    <row r="321" spans="1:9" x14ac:dyDescent="0.25">
      <c r="A321" s="3">
        <v>42950</v>
      </c>
      <c r="B321" s="6" t="s">
        <v>336</v>
      </c>
      <c r="C321">
        <v>122293</v>
      </c>
      <c r="D321" s="9" t="s">
        <v>3844</v>
      </c>
      <c r="E321" s="2">
        <v>1267.2</v>
      </c>
      <c r="F321" s="11">
        <v>42950</v>
      </c>
      <c r="G321" s="2">
        <v>1267.2</v>
      </c>
      <c r="H321" s="13">
        <f>Tabla1[[#This Row],[Importe]]-Tabla1[[#This Row],[Pagado]]</f>
        <v>0</v>
      </c>
      <c r="I321" s="1" t="s">
        <v>4090</v>
      </c>
    </row>
    <row r="322" spans="1:9" x14ac:dyDescent="0.25">
      <c r="A322" s="3">
        <v>42950</v>
      </c>
      <c r="B322" s="6" t="s">
        <v>337</v>
      </c>
      <c r="C322">
        <v>122294</v>
      </c>
      <c r="D322" s="9" t="s">
        <v>3819</v>
      </c>
      <c r="E322" s="2">
        <v>3214.8</v>
      </c>
      <c r="F322" s="11">
        <v>42950</v>
      </c>
      <c r="G322" s="2">
        <v>3214.8</v>
      </c>
      <c r="H322" s="13">
        <f>Tabla1[[#This Row],[Importe]]-Tabla1[[#This Row],[Pagado]]</f>
        <v>0</v>
      </c>
      <c r="I322" s="1" t="s">
        <v>4090</v>
      </c>
    </row>
    <row r="323" spans="1:9" x14ac:dyDescent="0.25">
      <c r="A323" s="3">
        <v>42950</v>
      </c>
      <c r="B323" s="6" t="s">
        <v>338</v>
      </c>
      <c r="C323">
        <v>122295</v>
      </c>
      <c r="D323" s="9" t="s">
        <v>3956</v>
      </c>
      <c r="E323" s="2">
        <v>25313</v>
      </c>
      <c r="F323" s="11">
        <v>42961</v>
      </c>
      <c r="G323" s="2">
        <v>25313</v>
      </c>
      <c r="H323" s="13">
        <f>Tabla1[[#This Row],[Importe]]-Tabla1[[#This Row],[Pagado]]</f>
        <v>0</v>
      </c>
      <c r="I323" s="1" t="s">
        <v>4090</v>
      </c>
    </row>
    <row r="324" spans="1:9" x14ac:dyDescent="0.25">
      <c r="A324" s="3">
        <v>42950</v>
      </c>
      <c r="B324" s="6" t="s">
        <v>339</v>
      </c>
      <c r="C324">
        <v>122296</v>
      </c>
      <c r="D324" s="9" t="s">
        <v>3834</v>
      </c>
      <c r="E324" s="2">
        <v>10890</v>
      </c>
      <c r="F324" s="11">
        <v>42954</v>
      </c>
      <c r="G324" s="2">
        <v>10890</v>
      </c>
      <c r="H324" s="13">
        <f>Tabla1[[#This Row],[Importe]]-Tabla1[[#This Row],[Pagado]]</f>
        <v>0</v>
      </c>
      <c r="I324" s="1" t="s">
        <v>4090</v>
      </c>
    </row>
    <row r="325" spans="1:9" x14ac:dyDescent="0.25">
      <c r="A325" s="3">
        <v>42950</v>
      </c>
      <c r="B325" s="6" t="s">
        <v>340</v>
      </c>
      <c r="C325">
        <v>122297</v>
      </c>
      <c r="D325" s="9" t="s">
        <v>3957</v>
      </c>
      <c r="E325" s="2">
        <v>33358.83</v>
      </c>
      <c r="F325" s="11">
        <v>42952</v>
      </c>
      <c r="G325" s="2">
        <v>33358.83</v>
      </c>
      <c r="H325" s="13">
        <f>Tabla1[[#This Row],[Importe]]-Tabla1[[#This Row],[Pagado]]</f>
        <v>0</v>
      </c>
      <c r="I325" s="1" t="s">
        <v>4090</v>
      </c>
    </row>
    <row r="326" spans="1:9" x14ac:dyDescent="0.25">
      <c r="A326" s="3">
        <v>42950</v>
      </c>
      <c r="B326" s="6" t="s">
        <v>341</v>
      </c>
      <c r="C326">
        <v>122298</v>
      </c>
      <c r="D326" s="9" t="s">
        <v>3880</v>
      </c>
      <c r="E326" s="2">
        <v>2670.55</v>
      </c>
      <c r="F326" s="11">
        <v>42950</v>
      </c>
      <c r="G326" s="2">
        <v>2670.55</v>
      </c>
      <c r="H326" s="13">
        <f>Tabla1[[#This Row],[Importe]]-Tabla1[[#This Row],[Pagado]]</f>
        <v>0</v>
      </c>
      <c r="I326" s="1" t="s">
        <v>4090</v>
      </c>
    </row>
    <row r="327" spans="1:9" x14ac:dyDescent="0.25">
      <c r="A327" s="3">
        <v>42950</v>
      </c>
      <c r="B327" s="6" t="s">
        <v>342</v>
      </c>
      <c r="C327">
        <v>122299</v>
      </c>
      <c r="D327" s="9" t="s">
        <v>3958</v>
      </c>
      <c r="E327" s="2">
        <v>69502.600000000006</v>
      </c>
      <c r="F327" s="11">
        <v>42959</v>
      </c>
      <c r="G327" s="2">
        <v>69502.600000000006</v>
      </c>
      <c r="H327" s="13">
        <f>Tabla1[[#This Row],[Importe]]-Tabla1[[#This Row],[Pagado]]</f>
        <v>0</v>
      </c>
      <c r="I327" s="1" t="s">
        <v>4090</v>
      </c>
    </row>
    <row r="328" spans="1:9" x14ac:dyDescent="0.25">
      <c r="A328" s="3">
        <v>42950</v>
      </c>
      <c r="B328" s="6" t="s">
        <v>343</v>
      </c>
      <c r="C328">
        <v>122300</v>
      </c>
      <c r="D328" s="9" t="s">
        <v>3951</v>
      </c>
      <c r="E328" s="2">
        <v>2605</v>
      </c>
      <c r="F328" s="11">
        <v>42950</v>
      </c>
      <c r="G328" s="2">
        <v>2605</v>
      </c>
      <c r="H328" s="13">
        <f>Tabla1[[#This Row],[Importe]]-Tabla1[[#This Row],[Pagado]]</f>
        <v>0</v>
      </c>
      <c r="I328" s="1" t="s">
        <v>4090</v>
      </c>
    </row>
    <row r="329" spans="1:9" x14ac:dyDescent="0.25">
      <c r="A329" s="3">
        <v>42950</v>
      </c>
      <c r="B329" s="6" t="s">
        <v>344</v>
      </c>
      <c r="C329">
        <v>122301</v>
      </c>
      <c r="D329" s="9" t="s">
        <v>3870</v>
      </c>
      <c r="E329" s="2">
        <v>2969.1</v>
      </c>
      <c r="F329" s="11">
        <v>42950</v>
      </c>
      <c r="G329" s="2">
        <v>2969.1</v>
      </c>
      <c r="H329" s="13">
        <f>Tabla1[[#This Row],[Importe]]-Tabla1[[#This Row],[Pagado]]</f>
        <v>0</v>
      </c>
      <c r="I329" s="1" t="s">
        <v>4090</v>
      </c>
    </row>
    <row r="330" spans="1:9" x14ac:dyDescent="0.25">
      <c r="A330" s="3">
        <v>42950</v>
      </c>
      <c r="B330" s="6" t="s">
        <v>345</v>
      </c>
      <c r="C330">
        <v>122302</v>
      </c>
      <c r="D330" s="9" t="s">
        <v>3959</v>
      </c>
      <c r="E330" s="2">
        <v>1592.8</v>
      </c>
      <c r="F330" s="11">
        <v>42950</v>
      </c>
      <c r="G330" s="2">
        <v>1592.8</v>
      </c>
      <c r="H330" s="13">
        <f>Tabla1[[#This Row],[Importe]]-Tabla1[[#This Row],[Pagado]]</f>
        <v>0</v>
      </c>
      <c r="I330" s="1" t="s">
        <v>4090</v>
      </c>
    </row>
    <row r="331" spans="1:9" x14ac:dyDescent="0.25">
      <c r="A331" s="3">
        <v>42950</v>
      </c>
      <c r="B331" s="6" t="s">
        <v>346</v>
      </c>
      <c r="C331">
        <v>122303</v>
      </c>
      <c r="D331" s="9" t="s">
        <v>3876</v>
      </c>
      <c r="E331" s="2">
        <v>683</v>
      </c>
      <c r="F331" s="11">
        <v>42950</v>
      </c>
      <c r="G331" s="2">
        <v>683</v>
      </c>
      <c r="H331" s="13">
        <f>Tabla1[[#This Row],[Importe]]-Tabla1[[#This Row],[Pagado]]</f>
        <v>0</v>
      </c>
      <c r="I331" s="1" t="s">
        <v>4090</v>
      </c>
    </row>
    <row r="332" spans="1:9" ht="15.75" x14ac:dyDescent="0.25">
      <c r="A332" s="3">
        <v>42950</v>
      </c>
      <c r="B332" s="6" t="s">
        <v>347</v>
      </c>
      <c r="C332">
        <v>122304</v>
      </c>
      <c r="D332" s="7" t="s">
        <v>4091</v>
      </c>
      <c r="E332" s="2">
        <v>0</v>
      </c>
      <c r="F332" s="17" t="s">
        <v>4091</v>
      </c>
      <c r="G332" s="2">
        <v>0</v>
      </c>
      <c r="H332" s="13">
        <f>Tabla1[[#This Row],[Importe]]-Tabla1[[#This Row],[Pagado]]</f>
        <v>0</v>
      </c>
      <c r="I332" s="1" t="s">
        <v>4091</v>
      </c>
    </row>
    <row r="333" spans="1:9" x14ac:dyDescent="0.25">
      <c r="A333" s="3">
        <v>42950</v>
      </c>
      <c r="B333" s="6" t="s">
        <v>348</v>
      </c>
      <c r="C333">
        <v>122305</v>
      </c>
      <c r="D333" s="9" t="s">
        <v>3844</v>
      </c>
      <c r="E333" s="2">
        <v>317.2</v>
      </c>
      <c r="F333" s="11">
        <v>42950</v>
      </c>
      <c r="G333" s="2">
        <v>317.2</v>
      </c>
      <c r="H333" s="13">
        <f>Tabla1[[#This Row],[Importe]]-Tabla1[[#This Row],[Pagado]]</f>
        <v>0</v>
      </c>
      <c r="I333" s="1" t="s">
        <v>4090</v>
      </c>
    </row>
    <row r="334" spans="1:9" x14ac:dyDescent="0.25">
      <c r="A334" s="3">
        <v>42950</v>
      </c>
      <c r="B334" s="6" t="s">
        <v>349</v>
      </c>
      <c r="C334">
        <v>122306</v>
      </c>
      <c r="D334" s="9" t="s">
        <v>3936</v>
      </c>
      <c r="E334" s="2">
        <v>3451</v>
      </c>
      <c r="F334" s="11">
        <v>42950</v>
      </c>
      <c r="G334" s="2">
        <v>3451</v>
      </c>
      <c r="H334" s="13">
        <f>Tabla1[[#This Row],[Importe]]-Tabla1[[#This Row],[Pagado]]</f>
        <v>0</v>
      </c>
      <c r="I334" s="1" t="s">
        <v>4090</v>
      </c>
    </row>
    <row r="335" spans="1:9" x14ac:dyDescent="0.25">
      <c r="A335" s="3">
        <v>42950</v>
      </c>
      <c r="B335" s="6" t="s">
        <v>350</v>
      </c>
      <c r="C335">
        <v>122307</v>
      </c>
      <c r="D335" s="9" t="s">
        <v>3852</v>
      </c>
      <c r="E335" s="2">
        <v>19427.75</v>
      </c>
      <c r="F335" s="11">
        <v>42954</v>
      </c>
      <c r="G335" s="2">
        <v>19427.75</v>
      </c>
      <c r="H335" s="13">
        <f>Tabla1[[#This Row],[Importe]]-Tabla1[[#This Row],[Pagado]]</f>
        <v>0</v>
      </c>
      <c r="I335" s="1" t="s">
        <v>4090</v>
      </c>
    </row>
    <row r="336" spans="1:9" x14ac:dyDescent="0.25">
      <c r="A336" s="3">
        <v>42950</v>
      </c>
      <c r="B336" s="6" t="s">
        <v>351</v>
      </c>
      <c r="C336">
        <v>122308</v>
      </c>
      <c r="D336" s="9" t="s">
        <v>3839</v>
      </c>
      <c r="E336" s="2">
        <v>4226.8</v>
      </c>
      <c r="F336" s="11">
        <v>42950</v>
      </c>
      <c r="G336" s="2">
        <v>4226.8</v>
      </c>
      <c r="H336" s="13">
        <f>Tabla1[[#This Row],[Importe]]-Tabla1[[#This Row],[Pagado]]</f>
        <v>0</v>
      </c>
      <c r="I336" s="1" t="s">
        <v>4090</v>
      </c>
    </row>
    <row r="337" spans="1:9" x14ac:dyDescent="0.25">
      <c r="A337" s="3">
        <v>42950</v>
      </c>
      <c r="B337" s="6" t="s">
        <v>352</v>
      </c>
      <c r="C337">
        <v>122309</v>
      </c>
      <c r="D337" s="9" t="s">
        <v>3960</v>
      </c>
      <c r="E337" s="2">
        <v>39495.599999999999</v>
      </c>
      <c r="F337" s="11">
        <v>42950</v>
      </c>
      <c r="G337" s="2">
        <v>39495.599999999999</v>
      </c>
      <c r="H337" s="13">
        <f>Tabla1[[#This Row],[Importe]]-Tabla1[[#This Row],[Pagado]]</f>
        <v>0</v>
      </c>
      <c r="I337" s="1" t="s">
        <v>4090</v>
      </c>
    </row>
    <row r="338" spans="1:9" x14ac:dyDescent="0.25">
      <c r="A338" s="3">
        <v>42950</v>
      </c>
      <c r="B338" s="6" t="s">
        <v>353</v>
      </c>
      <c r="C338">
        <v>122310</v>
      </c>
      <c r="D338" s="9" t="s">
        <v>3877</v>
      </c>
      <c r="E338" s="2">
        <v>735.9</v>
      </c>
      <c r="F338" s="11">
        <v>42950</v>
      </c>
      <c r="G338" s="2">
        <v>735.9</v>
      </c>
      <c r="H338" s="13">
        <f>Tabla1[[#This Row],[Importe]]-Tabla1[[#This Row],[Pagado]]</f>
        <v>0</v>
      </c>
      <c r="I338" s="1" t="s">
        <v>4090</v>
      </c>
    </row>
    <row r="339" spans="1:9" ht="15.75" x14ac:dyDescent="0.25">
      <c r="A339" s="3">
        <v>42950</v>
      </c>
      <c r="B339" s="6" t="s">
        <v>354</v>
      </c>
      <c r="C339">
        <v>122311</v>
      </c>
      <c r="D339" s="7" t="s">
        <v>4091</v>
      </c>
      <c r="E339" s="2">
        <v>0</v>
      </c>
      <c r="F339" s="17" t="s">
        <v>4091</v>
      </c>
      <c r="G339" s="2">
        <v>0</v>
      </c>
      <c r="H339" s="13">
        <f>Tabla1[[#This Row],[Importe]]-Tabla1[[#This Row],[Pagado]]</f>
        <v>0</v>
      </c>
      <c r="I339" s="1" t="s">
        <v>4091</v>
      </c>
    </row>
    <row r="340" spans="1:9" x14ac:dyDescent="0.25">
      <c r="A340" s="3">
        <v>42950</v>
      </c>
      <c r="B340" s="6" t="s">
        <v>355</v>
      </c>
      <c r="C340">
        <v>122312</v>
      </c>
      <c r="D340" s="9" t="s">
        <v>3872</v>
      </c>
      <c r="E340" s="2">
        <v>9991.7999999999993</v>
      </c>
      <c r="F340" s="11">
        <v>42956</v>
      </c>
      <c r="G340" s="2">
        <v>9991.7999999999993</v>
      </c>
      <c r="H340" s="13">
        <f>Tabla1[[#This Row],[Importe]]-Tabla1[[#This Row],[Pagado]]</f>
        <v>0</v>
      </c>
      <c r="I340" s="1" t="s">
        <v>4090</v>
      </c>
    </row>
    <row r="341" spans="1:9" x14ac:dyDescent="0.25">
      <c r="A341" s="3">
        <v>42950</v>
      </c>
      <c r="B341" s="6" t="s">
        <v>356</v>
      </c>
      <c r="C341">
        <v>122313</v>
      </c>
      <c r="D341" s="9" t="s">
        <v>3961</v>
      </c>
      <c r="E341" s="2">
        <v>625</v>
      </c>
      <c r="F341" s="11">
        <v>42950</v>
      </c>
      <c r="G341" s="2">
        <v>625</v>
      </c>
      <c r="H341" s="13">
        <f>Tabla1[[#This Row],[Importe]]-Tabla1[[#This Row],[Pagado]]</f>
        <v>0</v>
      </c>
      <c r="I341" s="1" t="s">
        <v>4090</v>
      </c>
    </row>
    <row r="342" spans="1:9" x14ac:dyDescent="0.25">
      <c r="A342" s="3">
        <v>42950</v>
      </c>
      <c r="B342" s="6" t="s">
        <v>357</v>
      </c>
      <c r="C342">
        <v>122314</v>
      </c>
      <c r="D342" s="9" t="s">
        <v>3961</v>
      </c>
      <c r="E342" s="2">
        <v>472.5</v>
      </c>
      <c r="F342" s="11">
        <v>42950</v>
      </c>
      <c r="G342" s="2">
        <v>472.5</v>
      </c>
      <c r="H342" s="13">
        <f>Tabla1[[#This Row],[Importe]]-Tabla1[[#This Row],[Pagado]]</f>
        <v>0</v>
      </c>
      <c r="I342" s="1" t="s">
        <v>4090</v>
      </c>
    </row>
    <row r="343" spans="1:9" x14ac:dyDescent="0.25">
      <c r="A343" s="3">
        <v>42950</v>
      </c>
      <c r="B343" s="6" t="s">
        <v>358</v>
      </c>
      <c r="C343">
        <v>122315</v>
      </c>
      <c r="D343" s="9" t="s">
        <v>3869</v>
      </c>
      <c r="E343" s="2">
        <v>7511.2</v>
      </c>
      <c r="F343" s="11">
        <v>42953</v>
      </c>
      <c r="G343" s="2">
        <v>7511.2</v>
      </c>
      <c r="H343" s="13">
        <f>Tabla1[[#This Row],[Importe]]-Tabla1[[#This Row],[Pagado]]</f>
        <v>0</v>
      </c>
      <c r="I343" s="1" t="s">
        <v>4090</v>
      </c>
    </row>
    <row r="344" spans="1:9" x14ac:dyDescent="0.25">
      <c r="A344" s="3">
        <v>42950</v>
      </c>
      <c r="B344" s="6" t="s">
        <v>359</v>
      </c>
      <c r="C344">
        <v>122316</v>
      </c>
      <c r="D344" s="9" t="s">
        <v>3962</v>
      </c>
      <c r="E344" s="2">
        <v>2822.1</v>
      </c>
      <c r="F344" s="11">
        <v>42950</v>
      </c>
      <c r="G344" s="2">
        <v>2822.1</v>
      </c>
      <c r="H344" s="13">
        <f>Tabla1[[#This Row],[Importe]]-Tabla1[[#This Row],[Pagado]]</f>
        <v>0</v>
      </c>
      <c r="I344" s="1" t="s">
        <v>4090</v>
      </c>
    </row>
    <row r="345" spans="1:9" x14ac:dyDescent="0.25">
      <c r="A345" s="3">
        <v>42950</v>
      </c>
      <c r="B345" s="6" t="s">
        <v>360</v>
      </c>
      <c r="C345">
        <v>122317</v>
      </c>
      <c r="D345" s="9" t="s">
        <v>3855</v>
      </c>
      <c r="E345" s="2">
        <v>2918.8</v>
      </c>
      <c r="F345" s="11">
        <v>42951</v>
      </c>
      <c r="G345" s="2">
        <v>2918.8</v>
      </c>
      <c r="H345" s="13">
        <f>Tabla1[[#This Row],[Importe]]-Tabla1[[#This Row],[Pagado]]</f>
        <v>0</v>
      </c>
      <c r="I345" s="1" t="s">
        <v>4090</v>
      </c>
    </row>
    <row r="346" spans="1:9" x14ac:dyDescent="0.25">
      <c r="A346" s="3">
        <v>42950</v>
      </c>
      <c r="B346" s="6" t="s">
        <v>361</v>
      </c>
      <c r="C346">
        <v>122318</v>
      </c>
      <c r="D346" s="9" t="s">
        <v>3855</v>
      </c>
      <c r="E346" s="2">
        <v>2713.2</v>
      </c>
      <c r="F346" s="11">
        <v>42958</v>
      </c>
      <c r="G346" s="2">
        <v>2713.2</v>
      </c>
      <c r="H346" s="13">
        <f>Tabla1[[#This Row],[Importe]]-Tabla1[[#This Row],[Pagado]]</f>
        <v>0</v>
      </c>
      <c r="I346" s="1" t="s">
        <v>4090</v>
      </c>
    </row>
    <row r="347" spans="1:9" x14ac:dyDescent="0.25">
      <c r="A347" s="3">
        <v>42950</v>
      </c>
      <c r="B347" s="6" t="s">
        <v>362</v>
      </c>
      <c r="C347">
        <v>122319</v>
      </c>
      <c r="D347" s="9" t="s">
        <v>3889</v>
      </c>
      <c r="E347" s="2">
        <v>2969.2</v>
      </c>
      <c r="F347" s="11">
        <v>42950</v>
      </c>
      <c r="G347" s="2">
        <v>2969.2</v>
      </c>
      <c r="H347" s="13">
        <f>Tabla1[[#This Row],[Importe]]-Tabla1[[#This Row],[Pagado]]</f>
        <v>0</v>
      </c>
      <c r="I347" s="1" t="s">
        <v>4090</v>
      </c>
    </row>
    <row r="348" spans="1:9" x14ac:dyDescent="0.25">
      <c r="A348" s="3">
        <v>42950</v>
      </c>
      <c r="B348" s="6" t="s">
        <v>363</v>
      </c>
      <c r="C348">
        <v>122320</v>
      </c>
      <c r="D348" s="9" t="s">
        <v>3855</v>
      </c>
      <c r="E348" s="2">
        <v>300.8</v>
      </c>
      <c r="F348" s="11">
        <v>42958</v>
      </c>
      <c r="G348" s="2">
        <v>300.8</v>
      </c>
      <c r="H348" s="13">
        <f>Tabla1[[#This Row],[Importe]]-Tabla1[[#This Row],[Pagado]]</f>
        <v>0</v>
      </c>
      <c r="I348" s="1" t="s">
        <v>4090</v>
      </c>
    </row>
    <row r="349" spans="1:9" x14ac:dyDescent="0.25">
      <c r="A349" s="3">
        <v>42950</v>
      </c>
      <c r="B349" s="6" t="s">
        <v>364</v>
      </c>
      <c r="C349">
        <v>122321</v>
      </c>
      <c r="D349" s="9" t="s">
        <v>3878</v>
      </c>
      <c r="E349" s="2">
        <v>2000</v>
      </c>
      <c r="F349" s="11">
        <v>42950</v>
      </c>
      <c r="G349" s="2">
        <v>2000</v>
      </c>
      <c r="H349" s="13">
        <f>Tabla1[[#This Row],[Importe]]-Tabla1[[#This Row],[Pagado]]</f>
        <v>0</v>
      </c>
      <c r="I349" s="1" t="s">
        <v>4090</v>
      </c>
    </row>
    <row r="350" spans="1:9" x14ac:dyDescent="0.25">
      <c r="A350" s="3">
        <v>42950</v>
      </c>
      <c r="B350" s="6" t="s">
        <v>365</v>
      </c>
      <c r="C350">
        <v>122322</v>
      </c>
      <c r="D350" s="9" t="s">
        <v>3806</v>
      </c>
      <c r="E350" s="2">
        <v>6324</v>
      </c>
      <c r="F350" s="11">
        <v>42951</v>
      </c>
      <c r="G350" s="2">
        <v>6324</v>
      </c>
      <c r="H350" s="13">
        <f>Tabla1[[#This Row],[Importe]]-Tabla1[[#This Row],[Pagado]]</f>
        <v>0</v>
      </c>
      <c r="I350" s="1" t="s">
        <v>4090</v>
      </c>
    </row>
    <row r="351" spans="1:9" x14ac:dyDescent="0.25">
      <c r="A351" s="3">
        <v>42950</v>
      </c>
      <c r="B351" s="6" t="s">
        <v>366</v>
      </c>
      <c r="C351">
        <v>122323</v>
      </c>
      <c r="D351" s="9" t="s">
        <v>3904</v>
      </c>
      <c r="E351" s="2">
        <v>1730.4</v>
      </c>
      <c r="F351" s="11">
        <v>42963</v>
      </c>
      <c r="G351" s="2">
        <v>1730.4</v>
      </c>
      <c r="H351" s="13">
        <f>Tabla1[[#This Row],[Importe]]-Tabla1[[#This Row],[Pagado]]</f>
        <v>0</v>
      </c>
      <c r="I351" s="1" t="s">
        <v>4090</v>
      </c>
    </row>
    <row r="352" spans="1:9" x14ac:dyDescent="0.25">
      <c r="A352" s="3">
        <v>42950</v>
      </c>
      <c r="B352" s="6" t="s">
        <v>367</v>
      </c>
      <c r="C352">
        <v>122324</v>
      </c>
      <c r="D352" s="9" t="s">
        <v>3932</v>
      </c>
      <c r="E352" s="2">
        <v>10968</v>
      </c>
      <c r="F352" s="11" t="s">
        <v>4068</v>
      </c>
      <c r="G352" s="2">
        <v>10968</v>
      </c>
      <c r="H352" s="13">
        <f>Tabla1[[#This Row],[Importe]]-Tabla1[[#This Row],[Pagado]]</f>
        <v>0</v>
      </c>
      <c r="I352" s="1" t="s">
        <v>4090</v>
      </c>
    </row>
    <row r="353" spans="1:9" x14ac:dyDescent="0.25">
      <c r="A353" s="3">
        <v>42950</v>
      </c>
      <c r="B353" s="6" t="s">
        <v>368</v>
      </c>
      <c r="C353">
        <v>122325</v>
      </c>
      <c r="D353" s="9" t="s">
        <v>3868</v>
      </c>
      <c r="E353" s="2">
        <v>21657.599999999999</v>
      </c>
      <c r="F353" s="11">
        <v>42968</v>
      </c>
      <c r="G353" s="2">
        <v>21657.599999999999</v>
      </c>
      <c r="H353" s="13">
        <f>Tabla1[[#This Row],[Importe]]-Tabla1[[#This Row],[Pagado]]</f>
        <v>0</v>
      </c>
      <c r="I353" s="1" t="s">
        <v>4090</v>
      </c>
    </row>
    <row r="354" spans="1:9" x14ac:dyDescent="0.25">
      <c r="A354" s="3">
        <v>42950</v>
      </c>
      <c r="B354" s="6" t="s">
        <v>369</v>
      </c>
      <c r="C354">
        <v>122326</v>
      </c>
      <c r="D354" s="9" t="s">
        <v>3963</v>
      </c>
      <c r="E354" s="2">
        <v>8833.5</v>
      </c>
      <c r="F354" s="11">
        <v>42951</v>
      </c>
      <c r="G354" s="2">
        <v>8833.5</v>
      </c>
      <c r="H354" s="13">
        <f>Tabla1[[#This Row],[Importe]]-Tabla1[[#This Row],[Pagado]]</f>
        <v>0</v>
      </c>
      <c r="I354" s="1" t="s">
        <v>4090</v>
      </c>
    </row>
    <row r="355" spans="1:9" x14ac:dyDescent="0.25">
      <c r="A355" s="3">
        <v>42950</v>
      </c>
      <c r="B355" s="6" t="s">
        <v>370</v>
      </c>
      <c r="C355">
        <v>122327</v>
      </c>
      <c r="D355" s="9" t="s">
        <v>3860</v>
      </c>
      <c r="E355" s="2">
        <v>460.6</v>
      </c>
      <c r="F355" s="11">
        <v>42950</v>
      </c>
      <c r="G355" s="2">
        <v>460.6</v>
      </c>
      <c r="H355" s="13">
        <f>Tabla1[[#This Row],[Importe]]-Tabla1[[#This Row],[Pagado]]</f>
        <v>0</v>
      </c>
      <c r="I355" s="1" t="s">
        <v>4090</v>
      </c>
    </row>
    <row r="356" spans="1:9" x14ac:dyDescent="0.25">
      <c r="A356" s="3">
        <v>42950</v>
      </c>
      <c r="B356" s="6" t="s">
        <v>371</v>
      </c>
      <c r="C356">
        <v>122328</v>
      </c>
      <c r="D356" s="9" t="s">
        <v>3964</v>
      </c>
      <c r="E356" s="2">
        <v>1501</v>
      </c>
      <c r="F356" s="11">
        <v>42950</v>
      </c>
      <c r="G356" s="2">
        <v>1501</v>
      </c>
      <c r="H356" s="13">
        <f>Tabla1[[#This Row],[Importe]]-Tabla1[[#This Row],[Pagado]]</f>
        <v>0</v>
      </c>
      <c r="I356" s="1" t="s">
        <v>4090</v>
      </c>
    </row>
    <row r="357" spans="1:9" x14ac:dyDescent="0.25">
      <c r="A357" s="3">
        <v>42950</v>
      </c>
      <c r="B357" s="6" t="s">
        <v>372</v>
      </c>
      <c r="C357">
        <v>122329</v>
      </c>
      <c r="D357" s="9" t="s">
        <v>3965</v>
      </c>
      <c r="E357" s="2">
        <v>14500.4</v>
      </c>
      <c r="F357" s="11">
        <v>42951</v>
      </c>
      <c r="G357" s="2">
        <v>14500.4</v>
      </c>
      <c r="H357" s="13">
        <f>Tabla1[[#This Row],[Importe]]-Tabla1[[#This Row],[Pagado]]</f>
        <v>0</v>
      </c>
      <c r="I357" s="1" t="s">
        <v>4090</v>
      </c>
    </row>
    <row r="358" spans="1:9" x14ac:dyDescent="0.25">
      <c r="A358" s="3">
        <v>42950</v>
      </c>
      <c r="B358" s="6" t="s">
        <v>373</v>
      </c>
      <c r="C358">
        <v>122330</v>
      </c>
      <c r="D358" s="9" t="s">
        <v>3844</v>
      </c>
      <c r="E358" s="2">
        <v>789.8</v>
      </c>
      <c r="F358" s="11">
        <v>42950</v>
      </c>
      <c r="G358" s="2">
        <v>789.8</v>
      </c>
      <c r="H358" s="13">
        <f>Tabla1[[#This Row],[Importe]]-Tabla1[[#This Row],[Pagado]]</f>
        <v>0</v>
      </c>
      <c r="I358" s="1" t="s">
        <v>4090</v>
      </c>
    </row>
    <row r="359" spans="1:9" x14ac:dyDescent="0.25">
      <c r="A359" s="3">
        <v>42950</v>
      </c>
      <c r="B359" s="6" t="s">
        <v>374</v>
      </c>
      <c r="C359">
        <v>122331</v>
      </c>
      <c r="D359" s="9" t="s">
        <v>3860</v>
      </c>
      <c r="E359" s="2">
        <v>5810.85</v>
      </c>
      <c r="F359" s="11">
        <v>42951</v>
      </c>
      <c r="G359" s="2">
        <v>5810.85</v>
      </c>
      <c r="H359" s="13">
        <f>Tabla1[[#This Row],[Importe]]-Tabla1[[#This Row],[Pagado]]</f>
        <v>0</v>
      </c>
      <c r="I359" s="1" t="s">
        <v>4090</v>
      </c>
    </row>
    <row r="360" spans="1:9" x14ac:dyDescent="0.25">
      <c r="A360" s="3">
        <v>42950</v>
      </c>
      <c r="B360" s="6" t="s">
        <v>375</v>
      </c>
      <c r="C360">
        <v>122332</v>
      </c>
      <c r="D360" s="9" t="s">
        <v>3939</v>
      </c>
      <c r="E360" s="2">
        <v>1287.4000000000001</v>
      </c>
      <c r="F360" s="11">
        <v>42952</v>
      </c>
      <c r="G360" s="2">
        <v>1287.4000000000001</v>
      </c>
      <c r="H360" s="13">
        <f>Tabla1[[#This Row],[Importe]]-Tabla1[[#This Row],[Pagado]]</f>
        <v>0</v>
      </c>
      <c r="I360" s="1" t="s">
        <v>4090</v>
      </c>
    </row>
    <row r="361" spans="1:9" x14ac:dyDescent="0.25">
      <c r="A361" s="3">
        <v>42950</v>
      </c>
      <c r="B361" s="6" t="s">
        <v>376</v>
      </c>
      <c r="C361">
        <v>122333</v>
      </c>
      <c r="D361" s="9" t="s">
        <v>3843</v>
      </c>
      <c r="E361" s="2">
        <v>6780.4</v>
      </c>
      <c r="F361" s="11">
        <v>42952</v>
      </c>
      <c r="G361" s="2">
        <v>6780.4</v>
      </c>
      <c r="H361" s="13">
        <f>Tabla1[[#This Row],[Importe]]-Tabla1[[#This Row],[Pagado]]</f>
        <v>0</v>
      </c>
      <c r="I361" s="1" t="s">
        <v>4090</v>
      </c>
    </row>
    <row r="362" spans="1:9" x14ac:dyDescent="0.25">
      <c r="A362" s="3">
        <v>42950</v>
      </c>
      <c r="B362" s="6" t="s">
        <v>377</v>
      </c>
      <c r="C362">
        <v>122334</v>
      </c>
      <c r="D362" s="9" t="s">
        <v>3832</v>
      </c>
      <c r="E362" s="2">
        <v>241265.16</v>
      </c>
      <c r="F362" s="11">
        <v>42954</v>
      </c>
      <c r="G362" s="2">
        <v>241265.16</v>
      </c>
      <c r="H362" s="13">
        <f>Tabla1[[#This Row],[Importe]]-Tabla1[[#This Row],[Pagado]]</f>
        <v>0</v>
      </c>
      <c r="I362" s="1" t="s">
        <v>4090</v>
      </c>
    </row>
    <row r="363" spans="1:9" x14ac:dyDescent="0.25">
      <c r="A363" s="3">
        <v>42950</v>
      </c>
      <c r="B363" s="6" t="s">
        <v>378</v>
      </c>
      <c r="C363">
        <v>122335</v>
      </c>
      <c r="D363" s="9" t="s">
        <v>3937</v>
      </c>
      <c r="E363" s="2">
        <v>2483.6999999999998</v>
      </c>
      <c r="F363" s="11">
        <v>42950</v>
      </c>
      <c r="G363" s="2">
        <v>2483.6999999999998</v>
      </c>
      <c r="H363" s="13">
        <f>Tabla1[[#This Row],[Importe]]-Tabla1[[#This Row],[Pagado]]</f>
        <v>0</v>
      </c>
      <c r="I363" s="1" t="s">
        <v>4090</v>
      </c>
    </row>
    <row r="364" spans="1:9" x14ac:dyDescent="0.25">
      <c r="A364" s="3">
        <v>42950</v>
      </c>
      <c r="B364" s="6" t="s">
        <v>379</v>
      </c>
      <c r="C364">
        <v>122336</v>
      </c>
      <c r="D364" s="9" t="s">
        <v>3832</v>
      </c>
      <c r="E364" s="2">
        <v>24306.400000000001</v>
      </c>
      <c r="F364" s="11">
        <v>42954</v>
      </c>
      <c r="G364" s="2">
        <v>24306.400000000001</v>
      </c>
      <c r="H364" s="13">
        <f>Tabla1[[#This Row],[Importe]]-Tabla1[[#This Row],[Pagado]]</f>
        <v>0</v>
      </c>
      <c r="I364" s="1" t="s">
        <v>4090</v>
      </c>
    </row>
    <row r="365" spans="1:9" x14ac:dyDescent="0.25">
      <c r="A365" s="3">
        <v>42950</v>
      </c>
      <c r="B365" s="6" t="s">
        <v>380</v>
      </c>
      <c r="C365">
        <v>122337</v>
      </c>
      <c r="D365" s="9" t="s">
        <v>3832</v>
      </c>
      <c r="E365" s="2">
        <v>1800</v>
      </c>
      <c r="F365" s="11">
        <v>42954</v>
      </c>
      <c r="G365" s="2">
        <v>1800</v>
      </c>
      <c r="H365" s="13">
        <f>Tabla1[[#This Row],[Importe]]-Tabla1[[#This Row],[Pagado]]</f>
        <v>0</v>
      </c>
      <c r="I365" s="1" t="s">
        <v>4090</v>
      </c>
    </row>
    <row r="366" spans="1:9" x14ac:dyDescent="0.25">
      <c r="A366" s="3">
        <v>42950</v>
      </c>
      <c r="B366" s="6" t="s">
        <v>381</v>
      </c>
      <c r="C366">
        <v>122338</v>
      </c>
      <c r="D366" s="9" t="s">
        <v>3886</v>
      </c>
      <c r="E366" s="2">
        <v>3210</v>
      </c>
      <c r="F366" s="11">
        <v>42951</v>
      </c>
      <c r="G366" s="2">
        <v>3210</v>
      </c>
      <c r="H366" s="13">
        <f>Tabla1[[#This Row],[Importe]]-Tabla1[[#This Row],[Pagado]]</f>
        <v>0</v>
      </c>
      <c r="I366" s="1" t="s">
        <v>4090</v>
      </c>
    </row>
    <row r="367" spans="1:9" x14ac:dyDescent="0.25">
      <c r="A367" s="3">
        <v>42950</v>
      </c>
      <c r="B367" s="6" t="s">
        <v>382</v>
      </c>
      <c r="C367">
        <v>122339</v>
      </c>
      <c r="D367" s="9" t="s">
        <v>3966</v>
      </c>
      <c r="E367" s="2">
        <v>1636.2</v>
      </c>
      <c r="F367" s="11">
        <v>42950</v>
      </c>
      <c r="G367" s="2">
        <v>1636.2</v>
      </c>
      <c r="H367" s="13">
        <f>Tabla1[[#This Row],[Importe]]-Tabla1[[#This Row],[Pagado]]</f>
        <v>0</v>
      </c>
      <c r="I367" s="1" t="s">
        <v>4090</v>
      </c>
    </row>
    <row r="368" spans="1:9" x14ac:dyDescent="0.25">
      <c r="A368" s="3">
        <v>42950</v>
      </c>
      <c r="B368" s="6" t="s">
        <v>383</v>
      </c>
      <c r="C368">
        <v>122340</v>
      </c>
      <c r="D368" s="9" t="s">
        <v>3888</v>
      </c>
      <c r="E368" s="2">
        <v>20512.400000000001</v>
      </c>
      <c r="F368" s="11">
        <v>42952</v>
      </c>
      <c r="G368" s="2">
        <v>20512.400000000001</v>
      </c>
      <c r="H368" s="13">
        <f>Tabla1[[#This Row],[Importe]]-Tabla1[[#This Row],[Pagado]]</f>
        <v>0</v>
      </c>
      <c r="I368" s="1" t="s">
        <v>4090</v>
      </c>
    </row>
    <row r="369" spans="1:9" x14ac:dyDescent="0.25">
      <c r="A369" s="3">
        <v>42950</v>
      </c>
      <c r="B369" s="6" t="s">
        <v>384</v>
      </c>
      <c r="C369">
        <v>122341</v>
      </c>
      <c r="D369" s="9" t="s">
        <v>3967</v>
      </c>
      <c r="E369" s="2">
        <v>27821.4</v>
      </c>
      <c r="F369" s="11">
        <v>42971</v>
      </c>
      <c r="G369" s="2">
        <v>27821.4</v>
      </c>
      <c r="H369" s="13">
        <f>Tabla1[[#This Row],[Importe]]-Tabla1[[#This Row],[Pagado]]</f>
        <v>0</v>
      </c>
      <c r="I369" s="1" t="s">
        <v>4090</v>
      </c>
    </row>
    <row r="370" spans="1:9" x14ac:dyDescent="0.25">
      <c r="A370" s="3">
        <v>42950</v>
      </c>
      <c r="B370" s="6" t="s">
        <v>385</v>
      </c>
      <c r="C370">
        <v>122342</v>
      </c>
      <c r="D370" s="9" t="s">
        <v>3968</v>
      </c>
      <c r="E370" s="2">
        <v>1620.6</v>
      </c>
      <c r="F370" s="11">
        <v>42951</v>
      </c>
      <c r="G370" s="2">
        <v>1620.6</v>
      </c>
      <c r="H370" s="13">
        <f>Tabla1[[#This Row],[Importe]]-Tabla1[[#This Row],[Pagado]]</f>
        <v>0</v>
      </c>
      <c r="I370" s="1" t="s">
        <v>4090</v>
      </c>
    </row>
    <row r="371" spans="1:9" x14ac:dyDescent="0.25">
      <c r="A371" s="3">
        <v>42950</v>
      </c>
      <c r="B371" s="6" t="s">
        <v>386</v>
      </c>
      <c r="C371">
        <v>122343</v>
      </c>
      <c r="D371" s="9" t="s">
        <v>3891</v>
      </c>
      <c r="E371" s="2">
        <v>6573</v>
      </c>
      <c r="F371" s="11">
        <v>42950</v>
      </c>
      <c r="G371" s="2">
        <v>6573</v>
      </c>
      <c r="H371" s="13">
        <f>Tabla1[[#This Row],[Importe]]-Tabla1[[#This Row],[Pagado]]</f>
        <v>0</v>
      </c>
      <c r="I371" s="1" t="s">
        <v>4090</v>
      </c>
    </row>
    <row r="372" spans="1:9" x14ac:dyDescent="0.25">
      <c r="A372" s="3">
        <v>42950</v>
      </c>
      <c r="B372" s="6" t="s">
        <v>387</v>
      </c>
      <c r="C372">
        <v>122344</v>
      </c>
      <c r="D372" s="9" t="s">
        <v>3930</v>
      </c>
      <c r="E372" s="2">
        <v>21420</v>
      </c>
      <c r="F372" s="11">
        <v>42950</v>
      </c>
      <c r="G372" s="2">
        <v>21420</v>
      </c>
      <c r="H372" s="13">
        <f>Tabla1[[#This Row],[Importe]]-Tabla1[[#This Row],[Pagado]]</f>
        <v>0</v>
      </c>
      <c r="I372" s="1" t="s">
        <v>4090</v>
      </c>
    </row>
    <row r="373" spans="1:9" x14ac:dyDescent="0.25">
      <c r="A373" s="3">
        <v>42950</v>
      </c>
      <c r="B373" s="6" t="s">
        <v>388</v>
      </c>
      <c r="C373">
        <v>122345</v>
      </c>
      <c r="D373" s="9" t="s">
        <v>3926</v>
      </c>
      <c r="E373" s="2">
        <v>26903.200000000001</v>
      </c>
      <c r="F373" s="11">
        <v>42954</v>
      </c>
      <c r="G373" s="2">
        <v>26903.200000000001</v>
      </c>
      <c r="H373" s="13">
        <f>Tabla1[[#This Row],[Importe]]-Tabla1[[#This Row],[Pagado]]</f>
        <v>0</v>
      </c>
      <c r="I373" s="1" t="s">
        <v>4090</v>
      </c>
    </row>
    <row r="374" spans="1:9" x14ac:dyDescent="0.25">
      <c r="A374" s="3">
        <v>42950</v>
      </c>
      <c r="B374" s="6" t="s">
        <v>389</v>
      </c>
      <c r="C374">
        <v>122346</v>
      </c>
      <c r="D374" s="9" t="s">
        <v>3969</v>
      </c>
      <c r="E374" s="2">
        <v>1874.9</v>
      </c>
      <c r="F374" s="11">
        <v>42950</v>
      </c>
      <c r="G374" s="2">
        <v>1874.9</v>
      </c>
      <c r="H374" s="13">
        <f>Tabla1[[#This Row],[Importe]]-Tabla1[[#This Row],[Pagado]]</f>
        <v>0</v>
      </c>
      <c r="I374" s="1" t="s">
        <v>4090</v>
      </c>
    </row>
    <row r="375" spans="1:9" x14ac:dyDescent="0.25">
      <c r="A375" s="3">
        <v>42950</v>
      </c>
      <c r="B375" s="6" t="s">
        <v>390</v>
      </c>
      <c r="C375">
        <v>122347</v>
      </c>
      <c r="D375" s="9" t="s">
        <v>3844</v>
      </c>
      <c r="E375" s="2">
        <v>418.4</v>
      </c>
      <c r="F375" s="11">
        <v>42950</v>
      </c>
      <c r="G375" s="2">
        <v>418.4</v>
      </c>
      <c r="H375" s="13">
        <f>Tabla1[[#This Row],[Importe]]-Tabla1[[#This Row],[Pagado]]</f>
        <v>0</v>
      </c>
      <c r="I375" s="1" t="s">
        <v>4090</v>
      </c>
    </row>
    <row r="376" spans="1:9" x14ac:dyDescent="0.25">
      <c r="A376" s="3">
        <v>42950</v>
      </c>
      <c r="B376" s="6" t="s">
        <v>391</v>
      </c>
      <c r="C376">
        <v>122348</v>
      </c>
      <c r="D376" s="9" t="s">
        <v>3888</v>
      </c>
      <c r="E376" s="2">
        <v>241800</v>
      </c>
      <c r="F376" s="11">
        <v>42960</v>
      </c>
      <c r="G376" s="2">
        <v>241800</v>
      </c>
      <c r="H376" s="13">
        <f>Tabla1[[#This Row],[Importe]]-Tabla1[[#This Row],[Pagado]]</f>
        <v>0</v>
      </c>
      <c r="I376" s="1" t="s">
        <v>4090</v>
      </c>
    </row>
    <row r="377" spans="1:9" x14ac:dyDescent="0.25">
      <c r="A377" s="3">
        <v>42950</v>
      </c>
      <c r="B377" s="6" t="s">
        <v>392</v>
      </c>
      <c r="C377">
        <v>122349</v>
      </c>
      <c r="D377" s="9" t="s">
        <v>3940</v>
      </c>
      <c r="E377" s="2">
        <v>8190</v>
      </c>
      <c r="F377" s="11">
        <v>42950</v>
      </c>
      <c r="G377" s="2">
        <v>8190</v>
      </c>
      <c r="H377" s="13">
        <f>Tabla1[[#This Row],[Importe]]-Tabla1[[#This Row],[Pagado]]</f>
        <v>0</v>
      </c>
      <c r="I377" s="1" t="s">
        <v>4090</v>
      </c>
    </row>
    <row r="378" spans="1:9" x14ac:dyDescent="0.25">
      <c r="A378" s="3">
        <v>42951</v>
      </c>
      <c r="B378" s="6" t="s">
        <v>393</v>
      </c>
      <c r="C378">
        <v>122350</v>
      </c>
      <c r="D378" s="9" t="s">
        <v>3805</v>
      </c>
      <c r="E378" s="2">
        <v>10395.75</v>
      </c>
      <c r="F378" s="11">
        <v>42954</v>
      </c>
      <c r="G378" s="2">
        <v>10395.75</v>
      </c>
      <c r="H378" s="13">
        <f>Tabla1[[#This Row],[Importe]]-Tabla1[[#This Row],[Pagado]]</f>
        <v>0</v>
      </c>
      <c r="I378" s="1" t="s">
        <v>4090</v>
      </c>
    </row>
    <row r="379" spans="1:9" x14ac:dyDescent="0.25">
      <c r="A379" s="3">
        <v>42951</v>
      </c>
      <c r="B379" s="6" t="s">
        <v>394</v>
      </c>
      <c r="C379">
        <v>122351</v>
      </c>
      <c r="D379" s="9" t="s">
        <v>3808</v>
      </c>
      <c r="E379" s="2">
        <v>1250</v>
      </c>
      <c r="F379" s="11">
        <v>42951</v>
      </c>
      <c r="G379" s="2">
        <v>1250</v>
      </c>
      <c r="H379" s="13">
        <f>Tabla1[[#This Row],[Importe]]-Tabla1[[#This Row],[Pagado]]</f>
        <v>0</v>
      </c>
      <c r="I379" s="1" t="s">
        <v>4090</v>
      </c>
    </row>
    <row r="380" spans="1:9" x14ac:dyDescent="0.25">
      <c r="A380" s="3">
        <v>42951</v>
      </c>
      <c r="B380" s="6" t="s">
        <v>395</v>
      </c>
      <c r="C380">
        <v>122352</v>
      </c>
      <c r="D380" s="9" t="s">
        <v>3806</v>
      </c>
      <c r="E380" s="2">
        <v>40748.85</v>
      </c>
      <c r="F380" s="11">
        <v>42952</v>
      </c>
      <c r="G380" s="2">
        <v>40748.85</v>
      </c>
      <c r="H380" s="13">
        <f>Tabla1[[#This Row],[Importe]]-Tabla1[[#This Row],[Pagado]]</f>
        <v>0</v>
      </c>
      <c r="I380" s="1" t="s">
        <v>4090</v>
      </c>
    </row>
    <row r="381" spans="1:9" x14ac:dyDescent="0.25">
      <c r="A381" s="3">
        <v>42951</v>
      </c>
      <c r="B381" s="6" t="s">
        <v>396</v>
      </c>
      <c r="C381">
        <v>122353</v>
      </c>
      <c r="D381" s="9" t="s">
        <v>3807</v>
      </c>
      <c r="E381" s="2">
        <v>2750</v>
      </c>
      <c r="F381" s="11">
        <v>42951</v>
      </c>
      <c r="G381" s="2">
        <v>2750</v>
      </c>
      <c r="H381" s="13">
        <f>Tabla1[[#This Row],[Importe]]-Tabla1[[#This Row],[Pagado]]</f>
        <v>0</v>
      </c>
      <c r="I381" s="1" t="s">
        <v>4090</v>
      </c>
    </row>
    <row r="382" spans="1:9" x14ac:dyDescent="0.25">
      <c r="A382" s="3">
        <v>42951</v>
      </c>
      <c r="B382" s="6" t="s">
        <v>397</v>
      </c>
      <c r="C382">
        <v>122354</v>
      </c>
      <c r="D382" s="9" t="s">
        <v>3809</v>
      </c>
      <c r="E382" s="2">
        <v>6715</v>
      </c>
      <c r="F382" s="11">
        <v>42951</v>
      </c>
      <c r="G382" s="2">
        <v>6715</v>
      </c>
      <c r="H382" s="13">
        <f>Tabla1[[#This Row],[Importe]]-Tabla1[[#This Row],[Pagado]]</f>
        <v>0</v>
      </c>
      <c r="I382" s="1" t="s">
        <v>4090</v>
      </c>
    </row>
    <row r="383" spans="1:9" x14ac:dyDescent="0.25">
      <c r="A383" s="3">
        <v>42951</v>
      </c>
      <c r="B383" s="6" t="s">
        <v>398</v>
      </c>
      <c r="C383">
        <v>122355</v>
      </c>
      <c r="D383" s="9" t="s">
        <v>3847</v>
      </c>
      <c r="E383" s="2">
        <v>41594.639999999999</v>
      </c>
      <c r="F383" s="11">
        <v>42961</v>
      </c>
      <c r="G383" s="2">
        <v>41594.639999999999</v>
      </c>
      <c r="H383" s="13">
        <f>Tabla1[[#This Row],[Importe]]-Tabla1[[#This Row],[Pagado]]</f>
        <v>0</v>
      </c>
      <c r="I383" s="1" t="s">
        <v>4090</v>
      </c>
    </row>
    <row r="384" spans="1:9" x14ac:dyDescent="0.25">
      <c r="A384" s="3">
        <v>42951</v>
      </c>
      <c r="B384" s="6" t="s">
        <v>399</v>
      </c>
      <c r="C384">
        <v>122356</v>
      </c>
      <c r="D384" s="9" t="s">
        <v>3820</v>
      </c>
      <c r="E384" s="2">
        <v>6808.5</v>
      </c>
      <c r="F384" s="11">
        <v>42957</v>
      </c>
      <c r="G384" s="2">
        <v>6808.5</v>
      </c>
      <c r="H384" s="13">
        <f>Tabla1[[#This Row],[Importe]]-Tabla1[[#This Row],[Pagado]]</f>
        <v>0</v>
      </c>
      <c r="I384" s="1" t="s">
        <v>4090</v>
      </c>
    </row>
    <row r="385" spans="1:9" x14ac:dyDescent="0.25">
      <c r="A385" s="3">
        <v>42951</v>
      </c>
      <c r="B385" s="6" t="s">
        <v>400</v>
      </c>
      <c r="C385">
        <v>122357</v>
      </c>
      <c r="D385" s="9" t="s">
        <v>3893</v>
      </c>
      <c r="E385" s="2">
        <v>3793.1</v>
      </c>
      <c r="F385" s="11">
        <v>42954</v>
      </c>
      <c r="G385" s="2">
        <v>3793.1</v>
      </c>
      <c r="H385" s="13">
        <f>Tabla1[[#This Row],[Importe]]-Tabla1[[#This Row],[Pagado]]</f>
        <v>0</v>
      </c>
      <c r="I385" s="1" t="s">
        <v>4090</v>
      </c>
    </row>
    <row r="386" spans="1:9" ht="45" x14ac:dyDescent="0.25">
      <c r="A386" s="3">
        <v>42951</v>
      </c>
      <c r="B386" s="6" t="s">
        <v>401</v>
      </c>
      <c r="C386">
        <v>122358</v>
      </c>
      <c r="D386" s="9" t="s">
        <v>3812</v>
      </c>
      <c r="E386" s="2">
        <v>17050.8</v>
      </c>
      <c r="F386" s="11" t="s">
        <v>4119</v>
      </c>
      <c r="G386" s="19">
        <f>11000+4200+1850.8</f>
        <v>17050.8</v>
      </c>
      <c r="H386" s="20">
        <f>Tabla1[[#This Row],[Importe]]-Tabla1[[#This Row],[Pagado]]</f>
        <v>0</v>
      </c>
      <c r="I386" s="1" t="s">
        <v>4090</v>
      </c>
    </row>
    <row r="387" spans="1:9" ht="30" x14ac:dyDescent="0.25">
      <c r="A387" s="3">
        <v>42951</v>
      </c>
      <c r="B387" s="6" t="s">
        <v>402</v>
      </c>
      <c r="C387">
        <v>122359</v>
      </c>
      <c r="D387" s="9" t="s">
        <v>3811</v>
      </c>
      <c r="E387" s="2">
        <v>3129.1</v>
      </c>
      <c r="F387" s="11" t="s">
        <v>4107</v>
      </c>
      <c r="G387" s="19">
        <f>2000+1129.1</f>
        <v>3129.1</v>
      </c>
      <c r="H387" s="20">
        <f>Tabla1[[#This Row],[Importe]]-Tabla1[[#This Row],[Pagado]]</f>
        <v>0</v>
      </c>
      <c r="I387" s="1" t="s">
        <v>4090</v>
      </c>
    </row>
    <row r="388" spans="1:9" x14ac:dyDescent="0.25">
      <c r="A388" s="3">
        <v>42951</v>
      </c>
      <c r="B388" s="6" t="s">
        <v>403</v>
      </c>
      <c r="C388">
        <v>122360</v>
      </c>
      <c r="D388" s="9" t="s">
        <v>3817</v>
      </c>
      <c r="E388" s="2">
        <v>6855.8</v>
      </c>
      <c r="F388" s="11">
        <v>42954</v>
      </c>
      <c r="G388" s="2">
        <v>6855.8</v>
      </c>
      <c r="H388" s="13">
        <f>Tabla1[[#This Row],[Importe]]-Tabla1[[#This Row],[Pagado]]</f>
        <v>0</v>
      </c>
      <c r="I388" s="1" t="s">
        <v>4090</v>
      </c>
    </row>
    <row r="389" spans="1:9" x14ac:dyDescent="0.25">
      <c r="A389" s="3">
        <v>42951</v>
      </c>
      <c r="B389" s="6" t="s">
        <v>404</v>
      </c>
      <c r="C389">
        <v>122361</v>
      </c>
      <c r="D389" s="9" t="s">
        <v>3970</v>
      </c>
      <c r="E389" s="2">
        <v>681.4</v>
      </c>
      <c r="F389" s="11">
        <v>42951</v>
      </c>
      <c r="G389" s="2">
        <v>681.4</v>
      </c>
      <c r="H389" s="13">
        <f>Tabla1[[#This Row],[Importe]]-Tabla1[[#This Row],[Pagado]]</f>
        <v>0</v>
      </c>
      <c r="I389" s="1" t="s">
        <v>4090</v>
      </c>
    </row>
    <row r="390" spans="1:9" x14ac:dyDescent="0.25">
      <c r="A390" s="3">
        <v>42951</v>
      </c>
      <c r="B390" s="6" t="s">
        <v>405</v>
      </c>
      <c r="C390">
        <v>122362</v>
      </c>
      <c r="D390" s="9" t="s">
        <v>3810</v>
      </c>
      <c r="E390" s="2">
        <v>115338.67</v>
      </c>
      <c r="F390" s="11">
        <v>42959</v>
      </c>
      <c r="G390" s="2">
        <v>115338.67</v>
      </c>
      <c r="H390" s="13">
        <f>Tabla1[[#This Row],[Importe]]-Tabla1[[#This Row],[Pagado]]</f>
        <v>0</v>
      </c>
      <c r="I390" s="1" t="s">
        <v>4090</v>
      </c>
    </row>
    <row r="391" spans="1:9" ht="30" x14ac:dyDescent="0.25">
      <c r="A391" s="3">
        <v>42951</v>
      </c>
      <c r="B391" s="6" t="s">
        <v>406</v>
      </c>
      <c r="C391">
        <v>122363</v>
      </c>
      <c r="D391" s="9" t="s">
        <v>3813</v>
      </c>
      <c r="E391" s="2">
        <v>14466.9</v>
      </c>
      <c r="F391" s="11" t="s">
        <v>4107</v>
      </c>
      <c r="G391" s="19">
        <f>5000+9466.9</f>
        <v>14466.9</v>
      </c>
      <c r="H391" s="20">
        <f>Tabla1[[#This Row],[Importe]]-Tabla1[[#This Row],[Pagado]]</f>
        <v>0</v>
      </c>
      <c r="I391" s="1" t="s">
        <v>4090</v>
      </c>
    </row>
    <row r="392" spans="1:9" x14ac:dyDescent="0.25">
      <c r="A392" s="3">
        <v>42951</v>
      </c>
      <c r="B392" s="6" t="s">
        <v>407</v>
      </c>
      <c r="C392">
        <v>122364</v>
      </c>
      <c r="D392" s="9" t="s">
        <v>3819</v>
      </c>
      <c r="E392" s="2">
        <v>24037.95</v>
      </c>
      <c r="F392" s="11">
        <v>42951</v>
      </c>
      <c r="G392" s="2">
        <v>24037.95</v>
      </c>
      <c r="H392" s="13">
        <f>Tabla1[[#This Row],[Importe]]-Tabla1[[#This Row],[Pagado]]</f>
        <v>0</v>
      </c>
      <c r="I392" s="1" t="s">
        <v>4090</v>
      </c>
    </row>
    <row r="393" spans="1:9" x14ac:dyDescent="0.25">
      <c r="A393" s="3">
        <v>42951</v>
      </c>
      <c r="B393" s="6" t="s">
        <v>408</v>
      </c>
      <c r="C393">
        <v>122365</v>
      </c>
      <c r="D393" s="9" t="s">
        <v>3942</v>
      </c>
      <c r="E393" s="2">
        <v>23795.02</v>
      </c>
      <c r="F393" s="11">
        <v>42951</v>
      </c>
      <c r="G393" s="2">
        <v>23795.02</v>
      </c>
      <c r="H393" s="13">
        <f>Tabla1[[#This Row],[Importe]]-Tabla1[[#This Row],[Pagado]]</f>
        <v>0</v>
      </c>
      <c r="I393" s="1" t="s">
        <v>4090</v>
      </c>
    </row>
    <row r="394" spans="1:9" x14ac:dyDescent="0.25">
      <c r="A394" s="3">
        <v>42951</v>
      </c>
      <c r="B394" s="6" t="s">
        <v>409</v>
      </c>
      <c r="C394">
        <v>122366</v>
      </c>
      <c r="D394" s="9" t="s">
        <v>3832</v>
      </c>
      <c r="E394" s="2">
        <v>3729.3</v>
      </c>
      <c r="F394" s="11">
        <v>42954</v>
      </c>
      <c r="G394" s="2">
        <v>3729.3</v>
      </c>
      <c r="H394" s="13">
        <f>Tabla1[[#This Row],[Importe]]-Tabla1[[#This Row],[Pagado]]</f>
        <v>0</v>
      </c>
      <c r="I394" s="1" t="s">
        <v>4090</v>
      </c>
    </row>
    <row r="395" spans="1:9" x14ac:dyDescent="0.25">
      <c r="A395" s="3">
        <v>42951</v>
      </c>
      <c r="B395" s="6" t="s">
        <v>410</v>
      </c>
      <c r="C395">
        <v>122367</v>
      </c>
      <c r="D395" s="9" t="s">
        <v>3816</v>
      </c>
      <c r="E395" s="2">
        <v>170</v>
      </c>
      <c r="F395" s="11">
        <v>42951</v>
      </c>
      <c r="G395" s="2">
        <v>170</v>
      </c>
      <c r="H395" s="13">
        <f>Tabla1[[#This Row],[Importe]]-Tabla1[[#This Row],[Pagado]]</f>
        <v>0</v>
      </c>
      <c r="I395" s="1" t="s">
        <v>4090</v>
      </c>
    </row>
    <row r="396" spans="1:9" x14ac:dyDescent="0.25">
      <c r="A396" s="3">
        <v>42951</v>
      </c>
      <c r="B396" s="6" t="s">
        <v>411</v>
      </c>
      <c r="C396">
        <v>122368</v>
      </c>
      <c r="D396" s="9" t="s">
        <v>3901</v>
      </c>
      <c r="E396" s="2">
        <v>3850</v>
      </c>
      <c r="F396" s="11">
        <v>42951</v>
      </c>
      <c r="G396" s="2">
        <v>3850</v>
      </c>
      <c r="H396" s="13">
        <f>Tabla1[[#This Row],[Importe]]-Tabla1[[#This Row],[Pagado]]</f>
        <v>0</v>
      </c>
      <c r="I396" s="1" t="s">
        <v>4090</v>
      </c>
    </row>
    <row r="397" spans="1:9" x14ac:dyDescent="0.25">
      <c r="A397" s="3">
        <v>42951</v>
      </c>
      <c r="B397" s="6" t="s">
        <v>412</v>
      </c>
      <c r="C397">
        <v>122369</v>
      </c>
      <c r="D397" s="9" t="s">
        <v>3845</v>
      </c>
      <c r="E397" s="2">
        <v>55413</v>
      </c>
      <c r="F397" s="11">
        <v>42976</v>
      </c>
      <c r="G397" s="2">
        <v>55413</v>
      </c>
      <c r="H397" s="13">
        <f>Tabla1[[#This Row],[Importe]]-Tabla1[[#This Row],[Pagado]]</f>
        <v>0</v>
      </c>
      <c r="I397" s="1" t="s">
        <v>4090</v>
      </c>
    </row>
    <row r="398" spans="1:9" x14ac:dyDescent="0.25">
      <c r="A398" s="3">
        <v>42951</v>
      </c>
      <c r="B398" s="6" t="s">
        <v>413</v>
      </c>
      <c r="C398">
        <v>122370</v>
      </c>
      <c r="D398" s="9" t="s">
        <v>3971</v>
      </c>
      <c r="E398" s="2">
        <v>2572.4</v>
      </c>
      <c r="F398" s="11">
        <v>42951</v>
      </c>
      <c r="G398" s="2">
        <v>2572.4</v>
      </c>
      <c r="H398" s="13">
        <f>Tabla1[[#This Row],[Importe]]-Tabla1[[#This Row],[Pagado]]</f>
        <v>0</v>
      </c>
      <c r="I398" s="1" t="s">
        <v>4090</v>
      </c>
    </row>
    <row r="399" spans="1:9" x14ac:dyDescent="0.25">
      <c r="A399" s="3">
        <v>42951</v>
      </c>
      <c r="B399" s="6" t="s">
        <v>414</v>
      </c>
      <c r="C399">
        <v>122371</v>
      </c>
      <c r="D399" s="9" t="s">
        <v>3835</v>
      </c>
      <c r="E399" s="2">
        <v>10643.65</v>
      </c>
      <c r="F399" s="11">
        <v>42952</v>
      </c>
      <c r="G399" s="2">
        <v>10643.65</v>
      </c>
      <c r="H399" s="13">
        <f>Tabla1[[#This Row],[Importe]]-Tabla1[[#This Row],[Pagado]]</f>
        <v>0</v>
      </c>
      <c r="I399" s="1" t="s">
        <v>4090</v>
      </c>
    </row>
    <row r="400" spans="1:9" x14ac:dyDescent="0.25">
      <c r="A400" s="3">
        <v>42951</v>
      </c>
      <c r="B400" s="6" t="s">
        <v>415</v>
      </c>
      <c r="C400">
        <v>122372</v>
      </c>
      <c r="D400" s="9" t="s">
        <v>3837</v>
      </c>
      <c r="E400" s="2">
        <v>5089.6499999999996</v>
      </c>
      <c r="F400" s="11">
        <v>42954</v>
      </c>
      <c r="G400" s="2">
        <v>5089.6499999999996</v>
      </c>
      <c r="H400" s="13">
        <f>Tabla1[[#This Row],[Importe]]-Tabla1[[#This Row],[Pagado]]</f>
        <v>0</v>
      </c>
      <c r="I400" s="1" t="s">
        <v>4090</v>
      </c>
    </row>
    <row r="401" spans="1:9" ht="30" x14ac:dyDescent="0.25">
      <c r="A401" s="3">
        <v>42951</v>
      </c>
      <c r="B401" s="6" t="s">
        <v>416</v>
      </c>
      <c r="C401">
        <v>122373</v>
      </c>
      <c r="D401" s="9" t="s">
        <v>3972</v>
      </c>
      <c r="E401" s="2">
        <v>498</v>
      </c>
      <c r="F401" s="11" t="s">
        <v>4098</v>
      </c>
      <c r="G401" s="2">
        <v>498</v>
      </c>
      <c r="H401" s="13">
        <f>Tabla1[[#This Row],[Importe]]-Tabla1[[#This Row],[Pagado]]</f>
        <v>0</v>
      </c>
      <c r="I401" s="1" t="s">
        <v>4090</v>
      </c>
    </row>
    <row r="402" spans="1:9" x14ac:dyDescent="0.25">
      <c r="A402" s="3">
        <v>42951</v>
      </c>
      <c r="B402" s="6" t="s">
        <v>417</v>
      </c>
      <c r="C402">
        <v>122374</v>
      </c>
      <c r="D402" s="9" t="s">
        <v>3838</v>
      </c>
      <c r="E402" s="2">
        <v>15369</v>
      </c>
      <c r="F402" s="11">
        <v>42951</v>
      </c>
      <c r="G402" s="2">
        <v>15369</v>
      </c>
      <c r="H402" s="13">
        <f>Tabla1[[#This Row],[Importe]]-Tabla1[[#This Row],[Pagado]]</f>
        <v>0</v>
      </c>
      <c r="I402" s="1" t="s">
        <v>4090</v>
      </c>
    </row>
    <row r="403" spans="1:9" x14ac:dyDescent="0.25">
      <c r="A403" s="3">
        <v>42951</v>
      </c>
      <c r="B403" s="6" t="s">
        <v>418</v>
      </c>
      <c r="C403">
        <v>122375</v>
      </c>
      <c r="D403" s="9" t="s">
        <v>3814</v>
      </c>
      <c r="E403" s="2">
        <v>22074.85</v>
      </c>
      <c r="F403" s="11">
        <v>42954</v>
      </c>
      <c r="G403" s="2">
        <v>22074.85</v>
      </c>
      <c r="H403" s="13">
        <f>Tabla1[[#This Row],[Importe]]-Tabla1[[#This Row],[Pagado]]</f>
        <v>0</v>
      </c>
      <c r="I403" s="1" t="s">
        <v>4090</v>
      </c>
    </row>
    <row r="404" spans="1:9" x14ac:dyDescent="0.25">
      <c r="A404" s="3">
        <v>42951</v>
      </c>
      <c r="B404" s="6" t="s">
        <v>419</v>
      </c>
      <c r="C404">
        <v>122376</v>
      </c>
      <c r="D404" s="9" t="s">
        <v>3889</v>
      </c>
      <c r="E404" s="2">
        <v>6521.8</v>
      </c>
      <c r="F404" s="11">
        <v>42951</v>
      </c>
      <c r="G404" s="2">
        <v>6521.8</v>
      </c>
      <c r="H404" s="13">
        <f>Tabla1[[#This Row],[Importe]]-Tabla1[[#This Row],[Pagado]]</f>
        <v>0</v>
      </c>
      <c r="I404" s="1" t="s">
        <v>4090</v>
      </c>
    </row>
    <row r="405" spans="1:9" x14ac:dyDescent="0.25">
      <c r="A405" s="3">
        <v>42951</v>
      </c>
      <c r="B405" s="6" t="s">
        <v>420</v>
      </c>
      <c r="C405">
        <v>122377</v>
      </c>
      <c r="D405" s="9" t="s">
        <v>3821</v>
      </c>
      <c r="E405" s="2">
        <v>3152.1</v>
      </c>
      <c r="F405" s="11">
        <v>42952</v>
      </c>
      <c r="G405" s="2">
        <v>3152.1</v>
      </c>
      <c r="H405" s="13">
        <f>Tabla1[[#This Row],[Importe]]-Tabla1[[#This Row],[Pagado]]</f>
        <v>0</v>
      </c>
      <c r="I405" s="1" t="s">
        <v>4090</v>
      </c>
    </row>
    <row r="406" spans="1:9" x14ac:dyDescent="0.25">
      <c r="A406" s="3">
        <v>42951</v>
      </c>
      <c r="B406" s="6" t="s">
        <v>421</v>
      </c>
      <c r="C406">
        <v>122378</v>
      </c>
      <c r="D406" s="9" t="s">
        <v>3950</v>
      </c>
      <c r="E406" s="2">
        <v>8438.2999999999993</v>
      </c>
      <c r="F406" s="11">
        <v>42968</v>
      </c>
      <c r="G406" s="2">
        <v>8438.2999999999993</v>
      </c>
      <c r="H406" s="13">
        <f>Tabla1[[#This Row],[Importe]]-Tabla1[[#This Row],[Pagado]]</f>
        <v>0</v>
      </c>
      <c r="I406" s="1" t="s">
        <v>4090</v>
      </c>
    </row>
    <row r="407" spans="1:9" x14ac:dyDescent="0.25">
      <c r="A407" s="3">
        <v>42951</v>
      </c>
      <c r="B407" s="6" t="s">
        <v>422</v>
      </c>
      <c r="C407">
        <v>122379</v>
      </c>
      <c r="D407" s="9" t="s">
        <v>3860</v>
      </c>
      <c r="E407" s="2">
        <v>4122.6000000000004</v>
      </c>
      <c r="F407" s="11">
        <v>42951</v>
      </c>
      <c r="G407" s="2">
        <v>4122.6000000000004</v>
      </c>
      <c r="H407" s="13">
        <f>Tabla1[[#This Row],[Importe]]-Tabla1[[#This Row],[Pagado]]</f>
        <v>0</v>
      </c>
      <c r="I407" s="1" t="s">
        <v>4090</v>
      </c>
    </row>
    <row r="408" spans="1:9" x14ac:dyDescent="0.25">
      <c r="A408" s="3">
        <v>42951</v>
      </c>
      <c r="B408" s="6" t="s">
        <v>423</v>
      </c>
      <c r="C408">
        <v>122380</v>
      </c>
      <c r="D408" s="9" t="s">
        <v>3818</v>
      </c>
      <c r="E408" s="2">
        <v>7494.2</v>
      </c>
      <c r="F408" s="11">
        <v>42954</v>
      </c>
      <c r="G408" s="2">
        <v>7494.2</v>
      </c>
      <c r="H408" s="13">
        <f>Tabla1[[#This Row],[Importe]]-Tabla1[[#This Row],[Pagado]]</f>
        <v>0</v>
      </c>
      <c r="I408" s="1" t="s">
        <v>4090</v>
      </c>
    </row>
    <row r="409" spans="1:9" x14ac:dyDescent="0.25">
      <c r="A409" s="3">
        <v>42951</v>
      </c>
      <c r="B409" s="6" t="s">
        <v>424</v>
      </c>
      <c r="C409">
        <v>122381</v>
      </c>
      <c r="D409" s="9" t="s">
        <v>3933</v>
      </c>
      <c r="E409" s="2">
        <v>10800</v>
      </c>
      <c r="F409" s="11">
        <v>42951</v>
      </c>
      <c r="G409" s="2">
        <v>10800</v>
      </c>
      <c r="H409" s="13">
        <f>Tabla1[[#This Row],[Importe]]-Tabla1[[#This Row],[Pagado]]</f>
        <v>0</v>
      </c>
      <c r="I409" s="1" t="s">
        <v>4090</v>
      </c>
    </row>
    <row r="410" spans="1:9" x14ac:dyDescent="0.25">
      <c r="A410" s="3">
        <v>42951</v>
      </c>
      <c r="B410" s="6" t="s">
        <v>425</v>
      </c>
      <c r="C410">
        <v>122382</v>
      </c>
      <c r="D410" s="9" t="s">
        <v>3867</v>
      </c>
      <c r="E410" s="2">
        <v>5170.3</v>
      </c>
      <c r="F410" s="11">
        <v>42951</v>
      </c>
      <c r="G410" s="2">
        <v>5170.3</v>
      </c>
      <c r="H410" s="13">
        <f>Tabla1[[#This Row],[Importe]]-Tabla1[[#This Row],[Pagado]]</f>
        <v>0</v>
      </c>
      <c r="I410" s="1" t="s">
        <v>4090</v>
      </c>
    </row>
    <row r="411" spans="1:9" ht="30" x14ac:dyDescent="0.25">
      <c r="A411" s="3">
        <v>42951</v>
      </c>
      <c r="B411" s="6" t="s">
        <v>426</v>
      </c>
      <c r="C411">
        <v>122383</v>
      </c>
      <c r="D411" s="9" t="s">
        <v>3829</v>
      </c>
      <c r="E411" s="2">
        <v>7738</v>
      </c>
      <c r="F411" s="11" t="s">
        <v>4106</v>
      </c>
      <c r="G411" s="19">
        <f>6200+1538</f>
        <v>7738</v>
      </c>
      <c r="H411" s="20">
        <f>Tabla1[[#This Row],[Importe]]-Tabla1[[#This Row],[Pagado]]</f>
        <v>0</v>
      </c>
      <c r="I411" s="1" t="s">
        <v>4090</v>
      </c>
    </row>
    <row r="412" spans="1:9" x14ac:dyDescent="0.25">
      <c r="A412" s="3">
        <v>42951</v>
      </c>
      <c r="B412" s="6" t="s">
        <v>427</v>
      </c>
      <c r="C412">
        <v>122384</v>
      </c>
      <c r="D412" s="9" t="s">
        <v>3867</v>
      </c>
      <c r="E412" s="2">
        <v>2981.7</v>
      </c>
      <c r="F412" s="11">
        <v>42951</v>
      </c>
      <c r="G412" s="2">
        <v>2981.7</v>
      </c>
      <c r="H412" s="13">
        <f>Tabla1[[#This Row],[Importe]]-Tabla1[[#This Row],[Pagado]]</f>
        <v>0</v>
      </c>
      <c r="I412" s="1" t="s">
        <v>4090</v>
      </c>
    </row>
    <row r="413" spans="1:9" x14ac:dyDescent="0.25">
      <c r="A413" s="3">
        <v>42951</v>
      </c>
      <c r="B413" s="6" t="s">
        <v>428</v>
      </c>
      <c r="C413">
        <v>122385</v>
      </c>
      <c r="D413" s="9" t="s">
        <v>3822</v>
      </c>
      <c r="E413" s="2">
        <v>2407.1999999999998</v>
      </c>
      <c r="F413" s="11">
        <v>42954</v>
      </c>
      <c r="G413" s="2">
        <v>2407.1999999999998</v>
      </c>
      <c r="H413" s="13">
        <f>Tabla1[[#This Row],[Importe]]-Tabla1[[#This Row],[Pagado]]</f>
        <v>0</v>
      </c>
      <c r="I413" s="1" t="s">
        <v>4090</v>
      </c>
    </row>
    <row r="414" spans="1:9" x14ac:dyDescent="0.25">
      <c r="A414" s="3">
        <v>42951</v>
      </c>
      <c r="B414" s="6" t="s">
        <v>429</v>
      </c>
      <c r="C414">
        <v>122386</v>
      </c>
      <c r="D414" s="9" t="s">
        <v>3951</v>
      </c>
      <c r="E414" s="2">
        <v>2775</v>
      </c>
      <c r="F414" s="11">
        <v>42951</v>
      </c>
      <c r="G414" s="2">
        <v>2775</v>
      </c>
      <c r="H414" s="13">
        <f>Tabla1[[#This Row],[Importe]]-Tabla1[[#This Row],[Pagado]]</f>
        <v>0</v>
      </c>
      <c r="I414" s="1" t="s">
        <v>4090</v>
      </c>
    </row>
    <row r="415" spans="1:9" x14ac:dyDescent="0.25">
      <c r="A415" s="3">
        <v>42951</v>
      </c>
      <c r="B415" s="6" t="s">
        <v>430</v>
      </c>
      <c r="C415">
        <v>122387</v>
      </c>
      <c r="D415" s="9" t="s">
        <v>3973</v>
      </c>
      <c r="E415" s="2">
        <v>1171.32</v>
      </c>
      <c r="F415" s="11">
        <v>42951</v>
      </c>
      <c r="G415" s="2">
        <v>1171.32</v>
      </c>
      <c r="H415" s="13">
        <f>Tabla1[[#This Row],[Importe]]-Tabla1[[#This Row],[Pagado]]</f>
        <v>0</v>
      </c>
      <c r="I415" s="1" t="s">
        <v>4090</v>
      </c>
    </row>
    <row r="416" spans="1:9" x14ac:dyDescent="0.25">
      <c r="A416" s="3">
        <v>42951</v>
      </c>
      <c r="B416" s="6" t="s">
        <v>431</v>
      </c>
      <c r="C416">
        <v>122388</v>
      </c>
      <c r="D416" s="9" t="s">
        <v>3828</v>
      </c>
      <c r="E416" s="2">
        <v>2792</v>
      </c>
      <c r="F416" s="11">
        <v>42951</v>
      </c>
      <c r="G416" s="2">
        <v>2792</v>
      </c>
      <c r="H416" s="13">
        <f>Tabla1[[#This Row],[Importe]]-Tabla1[[#This Row],[Pagado]]</f>
        <v>0</v>
      </c>
      <c r="I416" s="1" t="s">
        <v>4090</v>
      </c>
    </row>
    <row r="417" spans="1:9" x14ac:dyDescent="0.25">
      <c r="A417" s="3">
        <v>42951</v>
      </c>
      <c r="B417" s="6" t="s">
        <v>432</v>
      </c>
      <c r="C417">
        <v>122389</v>
      </c>
      <c r="D417" s="9" t="s">
        <v>3836</v>
      </c>
      <c r="E417" s="2">
        <v>268</v>
      </c>
      <c r="F417" s="11">
        <v>42952</v>
      </c>
      <c r="G417" s="2">
        <v>268</v>
      </c>
      <c r="H417" s="13">
        <f>Tabla1[[#This Row],[Importe]]-Tabla1[[#This Row],[Pagado]]</f>
        <v>0</v>
      </c>
      <c r="I417" s="1" t="s">
        <v>4090</v>
      </c>
    </row>
    <row r="418" spans="1:9" x14ac:dyDescent="0.25">
      <c r="A418" s="3">
        <v>42951</v>
      </c>
      <c r="B418" s="6" t="s">
        <v>433</v>
      </c>
      <c r="C418">
        <v>122390</v>
      </c>
      <c r="D418" s="9" t="s">
        <v>3943</v>
      </c>
      <c r="E418" s="2">
        <v>3000</v>
      </c>
      <c r="F418" s="11">
        <v>42951</v>
      </c>
      <c r="G418" s="2">
        <v>3000</v>
      </c>
      <c r="H418" s="13">
        <f>Tabla1[[#This Row],[Importe]]-Tabla1[[#This Row],[Pagado]]</f>
        <v>0</v>
      </c>
      <c r="I418" s="1" t="s">
        <v>4090</v>
      </c>
    </row>
    <row r="419" spans="1:9" x14ac:dyDescent="0.25">
      <c r="A419" s="3">
        <v>42951</v>
      </c>
      <c r="B419" s="6" t="s">
        <v>434</v>
      </c>
      <c r="C419">
        <v>122391</v>
      </c>
      <c r="D419" s="9" t="s">
        <v>3947</v>
      </c>
      <c r="E419" s="2">
        <v>2260.6</v>
      </c>
      <c r="F419" s="11">
        <v>42951</v>
      </c>
      <c r="G419" s="2">
        <v>2260.6</v>
      </c>
      <c r="H419" s="13">
        <f>Tabla1[[#This Row],[Importe]]-Tabla1[[#This Row],[Pagado]]</f>
        <v>0</v>
      </c>
      <c r="I419" s="1" t="s">
        <v>4090</v>
      </c>
    </row>
    <row r="420" spans="1:9" x14ac:dyDescent="0.25">
      <c r="A420" s="3">
        <v>42951</v>
      </c>
      <c r="B420" s="6" t="s">
        <v>435</v>
      </c>
      <c r="C420">
        <v>122392</v>
      </c>
      <c r="D420" s="9" t="s">
        <v>3827</v>
      </c>
      <c r="E420" s="2">
        <v>2832.2</v>
      </c>
      <c r="F420" s="11">
        <v>42951</v>
      </c>
      <c r="G420" s="2">
        <v>2832.2</v>
      </c>
      <c r="H420" s="13">
        <f>Tabla1[[#This Row],[Importe]]-Tabla1[[#This Row],[Pagado]]</f>
        <v>0</v>
      </c>
      <c r="I420" s="1" t="s">
        <v>4090</v>
      </c>
    </row>
    <row r="421" spans="1:9" x14ac:dyDescent="0.25">
      <c r="A421" s="3">
        <v>42951</v>
      </c>
      <c r="B421" s="6" t="s">
        <v>436</v>
      </c>
      <c r="C421">
        <v>122393</v>
      </c>
      <c r="D421" s="9" t="s">
        <v>3896</v>
      </c>
      <c r="E421" s="2">
        <v>6757.1</v>
      </c>
      <c r="F421" s="11">
        <v>42951</v>
      </c>
      <c r="G421" s="2">
        <v>6757.1</v>
      </c>
      <c r="H421" s="13">
        <f>Tabla1[[#This Row],[Importe]]-Tabla1[[#This Row],[Pagado]]</f>
        <v>0</v>
      </c>
      <c r="I421" s="1" t="s">
        <v>4090</v>
      </c>
    </row>
    <row r="422" spans="1:9" x14ac:dyDescent="0.25">
      <c r="A422" s="3">
        <v>42951</v>
      </c>
      <c r="B422" s="6" t="s">
        <v>437</v>
      </c>
      <c r="C422">
        <v>122394</v>
      </c>
      <c r="D422" s="9" t="s">
        <v>3824</v>
      </c>
      <c r="E422" s="2">
        <v>2957.4</v>
      </c>
      <c r="F422" s="11">
        <v>42951</v>
      </c>
      <c r="G422" s="2">
        <v>2957.4</v>
      </c>
      <c r="H422" s="13">
        <f>Tabla1[[#This Row],[Importe]]-Tabla1[[#This Row],[Pagado]]</f>
        <v>0</v>
      </c>
      <c r="I422" s="1" t="s">
        <v>4090</v>
      </c>
    </row>
    <row r="423" spans="1:9" x14ac:dyDescent="0.25">
      <c r="A423" s="3">
        <v>42951</v>
      </c>
      <c r="B423" s="6" t="s">
        <v>438</v>
      </c>
      <c r="C423">
        <v>122395</v>
      </c>
      <c r="D423" s="9" t="s">
        <v>3840</v>
      </c>
      <c r="E423" s="2">
        <v>6805.5</v>
      </c>
      <c r="F423" s="11">
        <v>42951</v>
      </c>
      <c r="G423" s="2">
        <v>6805.5</v>
      </c>
      <c r="H423" s="13">
        <f>Tabla1[[#This Row],[Importe]]-Tabla1[[#This Row],[Pagado]]</f>
        <v>0</v>
      </c>
      <c r="I423" s="1" t="s">
        <v>4090</v>
      </c>
    </row>
    <row r="424" spans="1:9" x14ac:dyDescent="0.25">
      <c r="A424" s="3">
        <v>42951</v>
      </c>
      <c r="B424" s="6" t="s">
        <v>439</v>
      </c>
      <c r="C424">
        <v>122396</v>
      </c>
      <c r="D424" s="9" t="s">
        <v>3905</v>
      </c>
      <c r="E424" s="2">
        <v>31121.200000000001</v>
      </c>
      <c r="F424" s="11">
        <v>42965</v>
      </c>
      <c r="G424" s="2">
        <v>31121.200000000001</v>
      </c>
      <c r="H424" s="13">
        <f>Tabla1[[#This Row],[Importe]]-Tabla1[[#This Row],[Pagado]]</f>
        <v>0</v>
      </c>
      <c r="I424" s="1" t="s">
        <v>4090</v>
      </c>
    </row>
    <row r="425" spans="1:9" x14ac:dyDescent="0.25">
      <c r="A425" s="3">
        <v>42951</v>
      </c>
      <c r="B425" s="6" t="s">
        <v>440</v>
      </c>
      <c r="C425">
        <v>122397</v>
      </c>
      <c r="D425" s="9" t="s">
        <v>3826</v>
      </c>
      <c r="E425" s="2">
        <v>4394</v>
      </c>
      <c r="F425" s="11">
        <v>42951</v>
      </c>
      <c r="G425" s="2">
        <v>4394</v>
      </c>
      <c r="H425" s="13">
        <f>Tabla1[[#This Row],[Importe]]-Tabla1[[#This Row],[Pagado]]</f>
        <v>0</v>
      </c>
      <c r="I425" s="1" t="s">
        <v>4090</v>
      </c>
    </row>
    <row r="426" spans="1:9" x14ac:dyDescent="0.25">
      <c r="A426" s="3">
        <v>42951</v>
      </c>
      <c r="B426" s="6" t="s">
        <v>441</v>
      </c>
      <c r="C426">
        <v>122398</v>
      </c>
      <c r="D426" s="9" t="s">
        <v>3825</v>
      </c>
      <c r="E426" s="2">
        <v>6888.6</v>
      </c>
      <c r="F426" s="11">
        <v>42951</v>
      </c>
      <c r="G426" s="2">
        <v>6888.6</v>
      </c>
      <c r="H426" s="13">
        <f>Tabla1[[#This Row],[Importe]]-Tabla1[[#This Row],[Pagado]]</f>
        <v>0</v>
      </c>
      <c r="I426" s="1" t="s">
        <v>4090</v>
      </c>
    </row>
    <row r="427" spans="1:9" ht="15.75" x14ac:dyDescent="0.25">
      <c r="A427" s="3">
        <v>42951</v>
      </c>
      <c r="B427" s="6" t="s">
        <v>442</v>
      </c>
      <c r="C427">
        <v>122399</v>
      </c>
      <c r="D427" s="7" t="s">
        <v>4091</v>
      </c>
      <c r="E427" s="2">
        <v>0</v>
      </c>
      <c r="F427" s="17" t="s">
        <v>4091</v>
      </c>
      <c r="G427" s="2">
        <v>0</v>
      </c>
      <c r="H427" s="13">
        <f>Tabla1[[#This Row],[Importe]]-Tabla1[[#This Row],[Pagado]]</f>
        <v>0</v>
      </c>
      <c r="I427" s="1" t="s">
        <v>4091</v>
      </c>
    </row>
    <row r="428" spans="1:9" ht="30" x14ac:dyDescent="0.25">
      <c r="A428" s="3">
        <v>42951</v>
      </c>
      <c r="B428" s="6" t="s">
        <v>443</v>
      </c>
      <c r="C428">
        <v>122400</v>
      </c>
      <c r="D428" s="9" t="s">
        <v>3906</v>
      </c>
      <c r="E428" s="2">
        <v>14455</v>
      </c>
      <c r="F428" s="22" t="s">
        <v>4108</v>
      </c>
      <c r="G428" s="19">
        <f>2560+11895</f>
        <v>14455</v>
      </c>
      <c r="H428" s="20">
        <f>Tabla1[[#This Row],[Importe]]-Tabla1[[#This Row],[Pagado]]</f>
        <v>0</v>
      </c>
      <c r="I428" s="1" t="s">
        <v>4090</v>
      </c>
    </row>
    <row r="429" spans="1:9" x14ac:dyDescent="0.25">
      <c r="A429" s="3">
        <v>42951</v>
      </c>
      <c r="B429" s="6" t="s">
        <v>444</v>
      </c>
      <c r="C429">
        <v>122401</v>
      </c>
      <c r="D429" s="9" t="s">
        <v>3906</v>
      </c>
      <c r="E429" s="2">
        <v>780</v>
      </c>
      <c r="F429" s="11">
        <v>42952</v>
      </c>
      <c r="G429" s="2">
        <v>780</v>
      </c>
      <c r="H429" s="13">
        <f>Tabla1[[#This Row],[Importe]]-Tabla1[[#This Row],[Pagado]]</f>
        <v>0</v>
      </c>
      <c r="I429" s="1" t="s">
        <v>4090</v>
      </c>
    </row>
    <row r="430" spans="1:9" x14ac:dyDescent="0.25">
      <c r="A430" s="3">
        <v>42951</v>
      </c>
      <c r="B430" s="6" t="s">
        <v>445</v>
      </c>
      <c r="C430">
        <v>122402</v>
      </c>
      <c r="D430" s="9" t="s">
        <v>3974</v>
      </c>
      <c r="E430" s="2">
        <v>6000</v>
      </c>
      <c r="F430" s="11">
        <v>42952</v>
      </c>
      <c r="G430" s="2">
        <v>6000</v>
      </c>
      <c r="H430" s="13">
        <f>Tabla1[[#This Row],[Importe]]-Tabla1[[#This Row],[Pagado]]</f>
        <v>0</v>
      </c>
      <c r="I430" s="1" t="s">
        <v>4090</v>
      </c>
    </row>
    <row r="431" spans="1:9" x14ac:dyDescent="0.25">
      <c r="A431" s="3">
        <v>42951</v>
      </c>
      <c r="B431" s="6" t="s">
        <v>446</v>
      </c>
      <c r="C431">
        <v>122403</v>
      </c>
      <c r="D431" s="9" t="s">
        <v>3911</v>
      </c>
      <c r="E431" s="2">
        <v>52941.5</v>
      </c>
      <c r="F431" s="11">
        <v>42965</v>
      </c>
      <c r="G431" s="2">
        <v>52941.5</v>
      </c>
      <c r="H431" s="13">
        <f>Tabla1[[#This Row],[Importe]]-Tabla1[[#This Row],[Pagado]]</f>
        <v>0</v>
      </c>
      <c r="I431" s="1" t="s">
        <v>4090</v>
      </c>
    </row>
    <row r="432" spans="1:9" x14ac:dyDescent="0.25">
      <c r="A432" s="3">
        <v>42951</v>
      </c>
      <c r="B432" s="6" t="s">
        <v>447</v>
      </c>
      <c r="C432">
        <v>122404</v>
      </c>
      <c r="D432" s="9" t="s">
        <v>3915</v>
      </c>
      <c r="E432" s="2">
        <v>12123.2</v>
      </c>
      <c r="F432" s="11">
        <v>42960</v>
      </c>
      <c r="G432" s="2">
        <v>12123.2</v>
      </c>
      <c r="H432" s="13">
        <f>Tabla1[[#This Row],[Importe]]-Tabla1[[#This Row],[Pagado]]</f>
        <v>0</v>
      </c>
      <c r="I432" s="1" t="s">
        <v>4090</v>
      </c>
    </row>
    <row r="433" spans="1:9" x14ac:dyDescent="0.25">
      <c r="A433" s="3">
        <v>42951</v>
      </c>
      <c r="B433" s="6" t="s">
        <v>448</v>
      </c>
      <c r="C433">
        <v>122405</v>
      </c>
      <c r="D433" s="9" t="s">
        <v>3823</v>
      </c>
      <c r="E433" s="2">
        <v>7028</v>
      </c>
      <c r="F433" s="11">
        <v>42951</v>
      </c>
      <c r="G433" s="2">
        <v>7028</v>
      </c>
      <c r="H433" s="13">
        <f>Tabla1[[#This Row],[Importe]]-Tabla1[[#This Row],[Pagado]]</f>
        <v>0</v>
      </c>
      <c r="I433" s="1" t="s">
        <v>4090</v>
      </c>
    </row>
    <row r="434" spans="1:9" x14ac:dyDescent="0.25">
      <c r="A434" s="3">
        <v>42951</v>
      </c>
      <c r="B434" s="6" t="s">
        <v>449</v>
      </c>
      <c r="C434">
        <v>122406</v>
      </c>
      <c r="D434" s="9" t="s">
        <v>3860</v>
      </c>
      <c r="E434" s="2">
        <v>1366.8</v>
      </c>
      <c r="F434" s="11">
        <v>42951</v>
      </c>
      <c r="G434" s="2">
        <v>1366.8</v>
      </c>
      <c r="H434" s="13">
        <f>Tabla1[[#This Row],[Importe]]-Tabla1[[#This Row],[Pagado]]</f>
        <v>0</v>
      </c>
      <c r="I434" s="1" t="s">
        <v>4090</v>
      </c>
    </row>
    <row r="435" spans="1:9" ht="30" x14ac:dyDescent="0.25">
      <c r="A435" s="3">
        <v>42951</v>
      </c>
      <c r="B435" s="6" t="s">
        <v>450</v>
      </c>
      <c r="C435">
        <v>122407</v>
      </c>
      <c r="D435" s="9" t="s">
        <v>3834</v>
      </c>
      <c r="E435" s="2">
        <v>12708</v>
      </c>
      <c r="F435" s="22" t="s">
        <v>4109</v>
      </c>
      <c r="G435" s="19">
        <f>2334+10374</f>
        <v>12708</v>
      </c>
      <c r="H435" s="20">
        <f>Tabla1[[#This Row],[Importe]]-Tabla1[[#This Row],[Pagado]]</f>
        <v>0</v>
      </c>
      <c r="I435" s="1" t="s">
        <v>4090</v>
      </c>
    </row>
    <row r="436" spans="1:9" x14ac:dyDescent="0.25">
      <c r="A436" s="3">
        <v>42951</v>
      </c>
      <c r="B436" s="6" t="s">
        <v>451</v>
      </c>
      <c r="C436">
        <v>122408</v>
      </c>
      <c r="D436" s="9" t="s">
        <v>3975</v>
      </c>
      <c r="E436" s="2">
        <v>6931.4</v>
      </c>
      <c r="F436" s="11">
        <v>42951</v>
      </c>
      <c r="G436" s="2">
        <v>6931.4</v>
      </c>
      <c r="H436" s="13">
        <f>Tabla1[[#This Row],[Importe]]-Tabla1[[#This Row],[Pagado]]</f>
        <v>0</v>
      </c>
      <c r="I436" s="1" t="s">
        <v>4090</v>
      </c>
    </row>
    <row r="437" spans="1:9" x14ac:dyDescent="0.25">
      <c r="A437" s="3">
        <v>42951</v>
      </c>
      <c r="B437" s="6" t="s">
        <v>452</v>
      </c>
      <c r="C437">
        <v>122409</v>
      </c>
      <c r="D437" s="9" t="s">
        <v>3860</v>
      </c>
      <c r="E437" s="2">
        <v>3763.8</v>
      </c>
      <c r="F437" s="11">
        <v>42951</v>
      </c>
      <c r="G437" s="2">
        <v>3763.8</v>
      </c>
      <c r="H437" s="13">
        <f>Tabla1[[#This Row],[Importe]]-Tabla1[[#This Row],[Pagado]]</f>
        <v>0</v>
      </c>
      <c r="I437" s="1" t="s">
        <v>4090</v>
      </c>
    </row>
    <row r="438" spans="1:9" x14ac:dyDescent="0.25">
      <c r="A438" s="3">
        <v>42951</v>
      </c>
      <c r="B438" s="6" t="s">
        <v>453</v>
      </c>
      <c r="C438">
        <v>122410</v>
      </c>
      <c r="D438" s="9" t="s">
        <v>3860</v>
      </c>
      <c r="E438" s="2">
        <v>2726.7</v>
      </c>
      <c r="F438" s="11">
        <v>42951</v>
      </c>
      <c r="G438" s="2">
        <v>2726.7</v>
      </c>
      <c r="H438" s="13">
        <f>Tabla1[[#This Row],[Importe]]-Tabla1[[#This Row],[Pagado]]</f>
        <v>0</v>
      </c>
      <c r="I438" s="1" t="s">
        <v>4090</v>
      </c>
    </row>
    <row r="439" spans="1:9" x14ac:dyDescent="0.25">
      <c r="A439" s="3">
        <v>42951</v>
      </c>
      <c r="B439" s="6" t="s">
        <v>454</v>
      </c>
      <c r="C439">
        <v>122411</v>
      </c>
      <c r="D439" s="9" t="s">
        <v>3910</v>
      </c>
      <c r="E439" s="2">
        <v>10297.200000000001</v>
      </c>
      <c r="F439" s="11">
        <v>42951</v>
      </c>
      <c r="G439" s="2">
        <v>10297.200000000001</v>
      </c>
      <c r="H439" s="13">
        <f>Tabla1[[#This Row],[Importe]]-Tabla1[[#This Row],[Pagado]]</f>
        <v>0</v>
      </c>
      <c r="I439" s="1" t="s">
        <v>4090</v>
      </c>
    </row>
    <row r="440" spans="1:9" x14ac:dyDescent="0.25">
      <c r="A440" s="3">
        <v>42951</v>
      </c>
      <c r="B440" s="6" t="s">
        <v>455</v>
      </c>
      <c r="C440">
        <v>122412</v>
      </c>
      <c r="D440" s="9" t="s">
        <v>3910</v>
      </c>
      <c r="E440" s="2">
        <v>240</v>
      </c>
      <c r="F440" s="11">
        <v>42951</v>
      </c>
      <c r="G440" s="2">
        <v>240</v>
      </c>
      <c r="H440" s="13">
        <f>Tabla1[[#This Row],[Importe]]-Tabla1[[#This Row],[Pagado]]</f>
        <v>0</v>
      </c>
      <c r="I440" s="1" t="s">
        <v>4090</v>
      </c>
    </row>
    <row r="441" spans="1:9" x14ac:dyDescent="0.25">
      <c r="A441" s="3">
        <v>42951</v>
      </c>
      <c r="B441" s="6" t="s">
        <v>456</v>
      </c>
      <c r="C441">
        <v>122413</v>
      </c>
      <c r="D441" s="9" t="s">
        <v>3878</v>
      </c>
      <c r="E441" s="2">
        <v>2000</v>
      </c>
      <c r="F441" s="11">
        <v>42951</v>
      </c>
      <c r="G441" s="2">
        <v>2000</v>
      </c>
      <c r="H441" s="13">
        <f>Tabla1[[#This Row],[Importe]]-Tabla1[[#This Row],[Pagado]]</f>
        <v>0</v>
      </c>
      <c r="I441" s="1" t="s">
        <v>4090</v>
      </c>
    </row>
    <row r="442" spans="1:9" x14ac:dyDescent="0.25">
      <c r="A442" s="3">
        <v>42951</v>
      </c>
      <c r="B442" s="6" t="s">
        <v>457</v>
      </c>
      <c r="C442">
        <v>122414</v>
      </c>
      <c r="D442" s="9" t="s">
        <v>3914</v>
      </c>
      <c r="E442" s="2">
        <v>22693</v>
      </c>
      <c r="F442" s="11">
        <v>42960</v>
      </c>
      <c r="G442" s="2">
        <v>22693</v>
      </c>
      <c r="H442" s="13">
        <f>Tabla1[[#This Row],[Importe]]-Tabla1[[#This Row],[Pagado]]</f>
        <v>0</v>
      </c>
      <c r="I442" s="1" t="s">
        <v>4090</v>
      </c>
    </row>
    <row r="443" spans="1:9" x14ac:dyDescent="0.25">
      <c r="A443" s="3">
        <v>42951</v>
      </c>
      <c r="B443" s="6" t="s">
        <v>458</v>
      </c>
      <c r="C443">
        <v>122415</v>
      </c>
      <c r="D443" s="9" t="s">
        <v>3882</v>
      </c>
      <c r="E443" s="2">
        <v>21585.75</v>
      </c>
      <c r="F443" s="11">
        <v>42951</v>
      </c>
      <c r="G443" s="2">
        <v>21585.75</v>
      </c>
      <c r="H443" s="13">
        <f>Tabla1[[#This Row],[Importe]]-Tabla1[[#This Row],[Pagado]]</f>
        <v>0</v>
      </c>
      <c r="I443" s="1" t="s">
        <v>4090</v>
      </c>
    </row>
    <row r="444" spans="1:9" x14ac:dyDescent="0.25">
      <c r="A444" s="3">
        <v>42951</v>
      </c>
      <c r="B444" s="6" t="s">
        <v>459</v>
      </c>
      <c r="C444">
        <v>122416</v>
      </c>
      <c r="D444" s="9" t="s">
        <v>3899</v>
      </c>
      <c r="E444" s="2">
        <v>16277.95</v>
      </c>
      <c r="F444" s="11">
        <v>42951</v>
      </c>
      <c r="G444" s="2">
        <v>16277.95</v>
      </c>
      <c r="H444" s="13">
        <f>Tabla1[[#This Row],[Importe]]-Tabla1[[#This Row],[Pagado]]</f>
        <v>0</v>
      </c>
      <c r="I444" s="1" t="s">
        <v>4090</v>
      </c>
    </row>
    <row r="445" spans="1:9" ht="15.75" x14ac:dyDescent="0.25">
      <c r="A445" s="3">
        <v>42951</v>
      </c>
      <c r="B445" s="6" t="s">
        <v>460</v>
      </c>
      <c r="C445">
        <v>122417</v>
      </c>
      <c r="D445" s="7" t="s">
        <v>4091</v>
      </c>
      <c r="E445" s="2">
        <v>0</v>
      </c>
      <c r="F445" s="17" t="s">
        <v>4091</v>
      </c>
      <c r="G445" s="2">
        <v>0</v>
      </c>
      <c r="H445" s="13">
        <f>Tabla1[[#This Row],[Importe]]-Tabla1[[#This Row],[Pagado]]</f>
        <v>0</v>
      </c>
      <c r="I445" s="1" t="s">
        <v>4091</v>
      </c>
    </row>
    <row r="446" spans="1:9" x14ac:dyDescent="0.25">
      <c r="A446" s="3">
        <v>42951</v>
      </c>
      <c r="B446" s="6" t="s">
        <v>461</v>
      </c>
      <c r="C446">
        <v>122418</v>
      </c>
      <c r="D446" s="9" t="s">
        <v>3876</v>
      </c>
      <c r="E446" s="2">
        <v>839.9</v>
      </c>
      <c r="F446" s="11">
        <v>42951</v>
      </c>
      <c r="G446" s="2">
        <v>839.9</v>
      </c>
      <c r="H446" s="13">
        <f>Tabla1[[#This Row],[Importe]]-Tabla1[[#This Row],[Pagado]]</f>
        <v>0</v>
      </c>
      <c r="I446" s="1" t="s">
        <v>4090</v>
      </c>
    </row>
    <row r="447" spans="1:9" x14ac:dyDescent="0.25">
      <c r="A447" s="3">
        <v>42951</v>
      </c>
      <c r="B447" s="6" t="s">
        <v>462</v>
      </c>
      <c r="C447">
        <v>122419</v>
      </c>
      <c r="D447" s="9" t="s">
        <v>3844</v>
      </c>
      <c r="E447" s="2">
        <v>1179.2</v>
      </c>
      <c r="F447" s="11">
        <v>42951</v>
      </c>
      <c r="G447" s="2">
        <v>1179.2</v>
      </c>
      <c r="H447" s="13">
        <f>Tabla1[[#This Row],[Importe]]-Tabla1[[#This Row],[Pagado]]</f>
        <v>0</v>
      </c>
      <c r="I447" s="1" t="s">
        <v>4090</v>
      </c>
    </row>
    <row r="448" spans="1:9" x14ac:dyDescent="0.25">
      <c r="A448" s="3">
        <v>42951</v>
      </c>
      <c r="B448" s="6" t="s">
        <v>463</v>
      </c>
      <c r="C448">
        <v>122420</v>
      </c>
      <c r="D448" s="9" t="s">
        <v>3898</v>
      </c>
      <c r="E448" s="2">
        <v>34762.9</v>
      </c>
      <c r="F448" s="11">
        <v>42951</v>
      </c>
      <c r="G448" s="2">
        <v>34762.9</v>
      </c>
      <c r="H448" s="13">
        <f>Tabla1[[#This Row],[Importe]]-Tabla1[[#This Row],[Pagado]]</f>
        <v>0</v>
      </c>
      <c r="I448" s="1" t="s">
        <v>4090</v>
      </c>
    </row>
    <row r="449" spans="1:9" x14ac:dyDescent="0.25">
      <c r="A449" s="3">
        <v>42951</v>
      </c>
      <c r="B449" s="6" t="s">
        <v>464</v>
      </c>
      <c r="C449">
        <v>122421</v>
      </c>
      <c r="D449" s="9" t="s">
        <v>3882</v>
      </c>
      <c r="E449" s="2">
        <v>817</v>
      </c>
      <c r="F449" s="11">
        <v>42951</v>
      </c>
      <c r="G449" s="2">
        <v>817</v>
      </c>
      <c r="H449" s="13">
        <f>Tabla1[[#This Row],[Importe]]-Tabla1[[#This Row],[Pagado]]</f>
        <v>0</v>
      </c>
      <c r="I449" s="1" t="s">
        <v>4090</v>
      </c>
    </row>
    <row r="450" spans="1:9" x14ac:dyDescent="0.25">
      <c r="A450" s="3">
        <v>42951</v>
      </c>
      <c r="B450" s="6" t="s">
        <v>465</v>
      </c>
      <c r="C450">
        <v>122422</v>
      </c>
      <c r="D450" s="9" t="s">
        <v>3860</v>
      </c>
      <c r="E450" s="2">
        <v>33901.25</v>
      </c>
      <c r="F450" s="11">
        <v>42956</v>
      </c>
      <c r="G450" s="2">
        <v>33901.25</v>
      </c>
      <c r="H450" s="13">
        <f>Tabla1[[#This Row],[Importe]]-Tabla1[[#This Row],[Pagado]]</f>
        <v>0</v>
      </c>
      <c r="I450" s="1" t="s">
        <v>4090</v>
      </c>
    </row>
    <row r="451" spans="1:9" x14ac:dyDescent="0.25">
      <c r="A451" s="3">
        <v>42951</v>
      </c>
      <c r="B451" s="6" t="s">
        <v>466</v>
      </c>
      <c r="C451">
        <v>122423</v>
      </c>
      <c r="D451" s="9" t="s">
        <v>3846</v>
      </c>
      <c r="E451" s="2">
        <v>2890</v>
      </c>
      <c r="F451" s="11">
        <v>42952</v>
      </c>
      <c r="G451" s="2">
        <v>2890</v>
      </c>
      <c r="H451" s="13">
        <f>Tabla1[[#This Row],[Importe]]-Tabla1[[#This Row],[Pagado]]</f>
        <v>0</v>
      </c>
      <c r="I451" s="1" t="s">
        <v>4090</v>
      </c>
    </row>
    <row r="452" spans="1:9" x14ac:dyDescent="0.25">
      <c r="A452" s="3">
        <v>42951</v>
      </c>
      <c r="B452" s="6" t="s">
        <v>467</v>
      </c>
      <c r="C452">
        <v>122424</v>
      </c>
      <c r="D452" s="9" t="s">
        <v>3853</v>
      </c>
      <c r="E452" s="2">
        <v>16121.5</v>
      </c>
      <c r="F452" s="11">
        <v>42951</v>
      </c>
      <c r="G452" s="2">
        <v>16121.5</v>
      </c>
      <c r="H452" s="13">
        <f>Tabla1[[#This Row],[Importe]]-Tabla1[[#This Row],[Pagado]]</f>
        <v>0</v>
      </c>
      <c r="I452" s="1" t="s">
        <v>4090</v>
      </c>
    </row>
    <row r="453" spans="1:9" x14ac:dyDescent="0.25">
      <c r="A453" s="3">
        <v>42951</v>
      </c>
      <c r="B453" s="6" t="s">
        <v>468</v>
      </c>
      <c r="C453">
        <v>122425</v>
      </c>
      <c r="D453" s="9" t="s">
        <v>3898</v>
      </c>
      <c r="E453" s="2">
        <v>1042.8</v>
      </c>
      <c r="F453" s="11">
        <v>42951</v>
      </c>
      <c r="G453" s="2">
        <v>1042.8</v>
      </c>
      <c r="H453" s="13">
        <f>Tabla1[[#This Row],[Importe]]-Tabla1[[#This Row],[Pagado]]</f>
        <v>0</v>
      </c>
      <c r="I453" s="1" t="s">
        <v>4090</v>
      </c>
    </row>
    <row r="454" spans="1:9" ht="15.75" x14ac:dyDescent="0.25">
      <c r="A454" s="3">
        <v>42951</v>
      </c>
      <c r="B454" s="6" t="s">
        <v>469</v>
      </c>
      <c r="C454">
        <v>122426</v>
      </c>
      <c r="D454" s="7" t="s">
        <v>4091</v>
      </c>
      <c r="E454" s="2">
        <v>0</v>
      </c>
      <c r="F454" s="17" t="s">
        <v>4091</v>
      </c>
      <c r="G454" s="2">
        <v>0</v>
      </c>
      <c r="H454" s="13">
        <f>Tabla1[[#This Row],[Importe]]-Tabla1[[#This Row],[Pagado]]</f>
        <v>0</v>
      </c>
      <c r="I454" s="1" t="s">
        <v>4091</v>
      </c>
    </row>
    <row r="455" spans="1:9" x14ac:dyDescent="0.25">
      <c r="A455" s="3">
        <v>42951</v>
      </c>
      <c r="B455" s="6" t="s">
        <v>470</v>
      </c>
      <c r="C455">
        <v>122427</v>
      </c>
      <c r="D455" s="9" t="s">
        <v>3976</v>
      </c>
      <c r="E455" s="2">
        <v>6167.05</v>
      </c>
      <c r="F455" s="11">
        <v>42951</v>
      </c>
      <c r="G455" s="2">
        <v>6167.05</v>
      </c>
      <c r="H455" s="13">
        <f>Tabla1[[#This Row],[Importe]]-Tabla1[[#This Row],[Pagado]]</f>
        <v>0</v>
      </c>
      <c r="I455" s="1" t="s">
        <v>4090</v>
      </c>
    </row>
    <row r="456" spans="1:9" x14ac:dyDescent="0.25">
      <c r="A456" s="3">
        <v>42951</v>
      </c>
      <c r="B456" s="6" t="s">
        <v>471</v>
      </c>
      <c r="C456">
        <v>122428</v>
      </c>
      <c r="D456" s="9" t="s">
        <v>3917</v>
      </c>
      <c r="E456" s="2">
        <v>1000</v>
      </c>
      <c r="F456" s="11">
        <v>42951</v>
      </c>
      <c r="G456" s="2">
        <v>1000</v>
      </c>
      <c r="H456" s="13">
        <f>Tabla1[[#This Row],[Importe]]-Tabla1[[#This Row],[Pagado]]</f>
        <v>0</v>
      </c>
      <c r="I456" s="1" t="s">
        <v>4090</v>
      </c>
    </row>
    <row r="457" spans="1:9" x14ac:dyDescent="0.25">
      <c r="A457" s="3">
        <v>42951</v>
      </c>
      <c r="B457" s="6" t="s">
        <v>472</v>
      </c>
      <c r="C457">
        <v>122429</v>
      </c>
      <c r="D457" s="9" t="s">
        <v>3850</v>
      </c>
      <c r="E457" s="2">
        <v>5000</v>
      </c>
      <c r="F457" s="11">
        <v>42952</v>
      </c>
      <c r="G457" s="2">
        <v>5000</v>
      </c>
      <c r="H457" s="13">
        <f>Tabla1[[#This Row],[Importe]]-Tabla1[[#This Row],[Pagado]]</f>
        <v>0</v>
      </c>
      <c r="I457" s="1" t="s">
        <v>4090</v>
      </c>
    </row>
    <row r="458" spans="1:9" x14ac:dyDescent="0.25">
      <c r="A458" s="3">
        <v>42951</v>
      </c>
      <c r="B458" s="6" t="s">
        <v>473</v>
      </c>
      <c r="C458">
        <v>122430</v>
      </c>
      <c r="D458" s="9" t="s">
        <v>3976</v>
      </c>
      <c r="E458" s="2">
        <v>363</v>
      </c>
      <c r="F458" s="11">
        <v>42951</v>
      </c>
      <c r="G458" s="2">
        <v>363</v>
      </c>
      <c r="H458" s="13">
        <f>Tabla1[[#This Row],[Importe]]-Tabla1[[#This Row],[Pagado]]</f>
        <v>0</v>
      </c>
      <c r="I458" s="1" t="s">
        <v>4090</v>
      </c>
    </row>
    <row r="459" spans="1:9" x14ac:dyDescent="0.25">
      <c r="A459" s="3">
        <v>42951</v>
      </c>
      <c r="B459" s="6" t="s">
        <v>474</v>
      </c>
      <c r="C459">
        <v>122431</v>
      </c>
      <c r="D459" s="9" t="s">
        <v>3908</v>
      </c>
      <c r="E459" s="2">
        <v>3065</v>
      </c>
      <c r="F459" s="11">
        <v>42952</v>
      </c>
      <c r="G459" s="2">
        <v>3065</v>
      </c>
      <c r="H459" s="13">
        <f>Tabla1[[#This Row],[Importe]]-Tabla1[[#This Row],[Pagado]]</f>
        <v>0</v>
      </c>
      <c r="I459" s="1" t="s">
        <v>4090</v>
      </c>
    </row>
    <row r="460" spans="1:9" x14ac:dyDescent="0.25">
      <c r="A460" s="3">
        <v>42951</v>
      </c>
      <c r="B460" s="6" t="s">
        <v>475</v>
      </c>
      <c r="C460">
        <v>122432</v>
      </c>
      <c r="D460" s="9" t="s">
        <v>3977</v>
      </c>
      <c r="E460" s="2">
        <v>2730.2</v>
      </c>
      <c r="F460" s="11">
        <v>42951</v>
      </c>
      <c r="G460" s="2">
        <v>2730.2</v>
      </c>
      <c r="H460" s="13">
        <f>Tabla1[[#This Row],[Importe]]-Tabla1[[#This Row],[Pagado]]</f>
        <v>0</v>
      </c>
      <c r="I460" s="1" t="s">
        <v>4090</v>
      </c>
    </row>
    <row r="461" spans="1:9" x14ac:dyDescent="0.25">
      <c r="A461" s="3">
        <v>42951</v>
      </c>
      <c r="B461" s="6" t="s">
        <v>476</v>
      </c>
      <c r="C461">
        <v>122433</v>
      </c>
      <c r="D461" s="9" t="s">
        <v>3870</v>
      </c>
      <c r="E461" s="2">
        <v>2079.8000000000002</v>
      </c>
      <c r="F461" s="11">
        <v>42951</v>
      </c>
      <c r="G461" s="2">
        <v>2079.8000000000002</v>
      </c>
      <c r="H461" s="13">
        <f>Tabla1[[#This Row],[Importe]]-Tabla1[[#This Row],[Pagado]]</f>
        <v>0</v>
      </c>
      <c r="I461" s="1" t="s">
        <v>4090</v>
      </c>
    </row>
    <row r="462" spans="1:9" x14ac:dyDescent="0.25">
      <c r="A462" s="3">
        <v>42951</v>
      </c>
      <c r="B462" s="6" t="s">
        <v>477</v>
      </c>
      <c r="C462">
        <v>122434</v>
      </c>
      <c r="D462" s="9" t="s">
        <v>3851</v>
      </c>
      <c r="E462" s="2">
        <v>2009.4</v>
      </c>
      <c r="F462" s="11">
        <v>42951</v>
      </c>
      <c r="G462" s="2">
        <v>2009.4</v>
      </c>
      <c r="H462" s="13">
        <f>Tabla1[[#This Row],[Importe]]-Tabla1[[#This Row],[Pagado]]</f>
        <v>0</v>
      </c>
      <c r="I462" s="1" t="s">
        <v>4090</v>
      </c>
    </row>
    <row r="463" spans="1:9" x14ac:dyDescent="0.25">
      <c r="A463" s="3">
        <v>42951</v>
      </c>
      <c r="B463" s="6" t="s">
        <v>478</v>
      </c>
      <c r="C463">
        <v>122435</v>
      </c>
      <c r="D463" s="9" t="s">
        <v>3913</v>
      </c>
      <c r="E463" s="2">
        <v>862.4</v>
      </c>
      <c r="F463" s="11">
        <v>42951</v>
      </c>
      <c r="G463" s="2">
        <v>862.4</v>
      </c>
      <c r="H463" s="13">
        <f>Tabla1[[#This Row],[Importe]]-Tabla1[[#This Row],[Pagado]]</f>
        <v>0</v>
      </c>
      <c r="I463" s="1" t="s">
        <v>4090</v>
      </c>
    </row>
    <row r="464" spans="1:9" x14ac:dyDescent="0.25">
      <c r="A464" s="3">
        <v>42951</v>
      </c>
      <c r="B464" s="6" t="s">
        <v>479</v>
      </c>
      <c r="C464">
        <v>122436</v>
      </c>
      <c r="D464" s="9" t="s">
        <v>3880</v>
      </c>
      <c r="E464" s="2">
        <v>7448.15</v>
      </c>
      <c r="F464" s="11">
        <v>42954</v>
      </c>
      <c r="G464" s="2">
        <v>7448.15</v>
      </c>
      <c r="H464" s="13">
        <f>Tabla1[[#This Row],[Importe]]-Tabla1[[#This Row],[Pagado]]</f>
        <v>0</v>
      </c>
      <c r="I464" s="1" t="s">
        <v>4090</v>
      </c>
    </row>
    <row r="465" spans="1:9" x14ac:dyDescent="0.25">
      <c r="A465" s="3">
        <v>42951</v>
      </c>
      <c r="B465" s="6" t="s">
        <v>480</v>
      </c>
      <c r="C465">
        <v>122437</v>
      </c>
      <c r="D465" s="9" t="s">
        <v>3927</v>
      </c>
      <c r="E465" s="2">
        <v>1605.9</v>
      </c>
      <c r="F465" s="11">
        <v>42956</v>
      </c>
      <c r="G465" s="2">
        <v>1605.9</v>
      </c>
      <c r="H465" s="13">
        <f>Tabla1[[#This Row],[Importe]]-Tabla1[[#This Row],[Pagado]]</f>
        <v>0</v>
      </c>
      <c r="I465" s="1" t="s">
        <v>4090</v>
      </c>
    </row>
    <row r="466" spans="1:9" x14ac:dyDescent="0.25">
      <c r="A466" s="3">
        <v>42951</v>
      </c>
      <c r="B466" s="6" t="s">
        <v>481</v>
      </c>
      <c r="C466">
        <v>122438</v>
      </c>
      <c r="D466" s="9" t="s">
        <v>3857</v>
      </c>
      <c r="E466" s="2">
        <v>16683</v>
      </c>
      <c r="F466" s="11">
        <v>42956</v>
      </c>
      <c r="G466" s="2">
        <v>16683</v>
      </c>
      <c r="H466" s="13">
        <f>Tabla1[[#This Row],[Importe]]-Tabla1[[#This Row],[Pagado]]</f>
        <v>0</v>
      </c>
      <c r="I466" s="1" t="s">
        <v>4090</v>
      </c>
    </row>
    <row r="467" spans="1:9" x14ac:dyDescent="0.25">
      <c r="A467" s="3">
        <v>42951</v>
      </c>
      <c r="B467" s="6" t="s">
        <v>482</v>
      </c>
      <c r="C467">
        <v>122439</v>
      </c>
      <c r="D467" s="9" t="s">
        <v>3955</v>
      </c>
      <c r="E467" s="2">
        <v>7143.9</v>
      </c>
      <c r="F467" s="11">
        <v>42952</v>
      </c>
      <c r="G467" s="2">
        <v>7143.9</v>
      </c>
      <c r="H467" s="13">
        <f>Tabla1[[#This Row],[Importe]]-Tabla1[[#This Row],[Pagado]]</f>
        <v>0</v>
      </c>
      <c r="I467" s="1" t="s">
        <v>4090</v>
      </c>
    </row>
    <row r="468" spans="1:9" x14ac:dyDescent="0.25">
      <c r="A468" s="3">
        <v>42951</v>
      </c>
      <c r="B468" s="6" t="s">
        <v>483</v>
      </c>
      <c r="C468">
        <v>122440</v>
      </c>
      <c r="D468" s="9" t="s">
        <v>3916</v>
      </c>
      <c r="E468" s="2">
        <v>3352.8</v>
      </c>
      <c r="F468" s="11">
        <v>42951</v>
      </c>
      <c r="G468" s="2">
        <v>3352.8</v>
      </c>
      <c r="H468" s="13">
        <f>Tabla1[[#This Row],[Importe]]-Tabla1[[#This Row],[Pagado]]</f>
        <v>0</v>
      </c>
      <c r="I468" s="1" t="s">
        <v>4090</v>
      </c>
    </row>
    <row r="469" spans="1:9" x14ac:dyDescent="0.25">
      <c r="A469" s="3">
        <v>42951</v>
      </c>
      <c r="B469" s="6" t="s">
        <v>484</v>
      </c>
      <c r="C469">
        <v>122441</v>
      </c>
      <c r="D469" s="9" t="s">
        <v>3858</v>
      </c>
      <c r="E469" s="2">
        <v>15677.4</v>
      </c>
      <c r="F469" s="11">
        <v>42956</v>
      </c>
      <c r="G469" s="2">
        <v>15677.4</v>
      </c>
      <c r="H469" s="13">
        <f>Tabla1[[#This Row],[Importe]]-Tabla1[[#This Row],[Pagado]]</f>
        <v>0</v>
      </c>
      <c r="I469" s="1" t="s">
        <v>4090</v>
      </c>
    </row>
    <row r="470" spans="1:9" x14ac:dyDescent="0.25">
      <c r="A470" s="3">
        <v>42951</v>
      </c>
      <c r="B470" s="6" t="s">
        <v>485</v>
      </c>
      <c r="C470">
        <v>122442</v>
      </c>
      <c r="D470" s="9" t="s">
        <v>3860</v>
      </c>
      <c r="E470" s="2">
        <v>4996.6000000000004</v>
      </c>
      <c r="F470" s="11">
        <v>42956</v>
      </c>
      <c r="G470" s="2">
        <v>4996.6000000000004</v>
      </c>
      <c r="H470" s="13">
        <f>Tabla1[[#This Row],[Importe]]-Tabla1[[#This Row],[Pagado]]</f>
        <v>0</v>
      </c>
      <c r="I470" s="1" t="s">
        <v>4090</v>
      </c>
    </row>
    <row r="471" spans="1:9" x14ac:dyDescent="0.25">
      <c r="A471" s="3">
        <v>42951</v>
      </c>
      <c r="B471" s="6" t="s">
        <v>486</v>
      </c>
      <c r="C471">
        <v>122443</v>
      </c>
      <c r="D471" s="9" t="s">
        <v>3856</v>
      </c>
      <c r="E471" s="2">
        <v>2172.1999999999998</v>
      </c>
      <c r="F471" s="11">
        <v>42956</v>
      </c>
      <c r="G471" s="2">
        <v>2172.1999999999998</v>
      </c>
      <c r="H471" s="13">
        <f>Tabla1[[#This Row],[Importe]]-Tabla1[[#This Row],[Pagado]]</f>
        <v>0</v>
      </c>
      <c r="I471" s="1" t="s">
        <v>4090</v>
      </c>
    </row>
    <row r="472" spans="1:9" x14ac:dyDescent="0.25">
      <c r="A472" s="3">
        <v>42951</v>
      </c>
      <c r="B472" s="6" t="s">
        <v>487</v>
      </c>
      <c r="C472">
        <v>122444</v>
      </c>
      <c r="D472" s="9" t="s">
        <v>3912</v>
      </c>
      <c r="E472" s="2">
        <v>1909.7</v>
      </c>
      <c r="F472" s="11">
        <v>42952</v>
      </c>
      <c r="G472" s="2">
        <v>1909.7</v>
      </c>
      <c r="H472" s="13">
        <f>Tabla1[[#This Row],[Importe]]-Tabla1[[#This Row],[Pagado]]</f>
        <v>0</v>
      </c>
      <c r="I472" s="1" t="s">
        <v>4090</v>
      </c>
    </row>
    <row r="473" spans="1:9" x14ac:dyDescent="0.25">
      <c r="A473" s="3">
        <v>42951</v>
      </c>
      <c r="B473" s="6" t="s">
        <v>488</v>
      </c>
      <c r="C473">
        <v>122445</v>
      </c>
      <c r="D473" s="9" t="s">
        <v>3909</v>
      </c>
      <c r="E473" s="2">
        <v>3726.4</v>
      </c>
      <c r="F473" s="11">
        <v>42955</v>
      </c>
      <c r="G473" s="2">
        <v>3726.4</v>
      </c>
      <c r="H473" s="13">
        <f>Tabla1[[#This Row],[Importe]]-Tabla1[[#This Row],[Pagado]]</f>
        <v>0</v>
      </c>
      <c r="I473" s="1" t="s">
        <v>4090</v>
      </c>
    </row>
    <row r="474" spans="1:9" ht="15.75" x14ac:dyDescent="0.25">
      <c r="A474" s="3">
        <v>42951</v>
      </c>
      <c r="B474" s="6" t="s">
        <v>489</v>
      </c>
      <c r="C474">
        <v>122446</v>
      </c>
      <c r="D474" s="7" t="s">
        <v>4091</v>
      </c>
      <c r="E474" s="2">
        <v>0</v>
      </c>
      <c r="F474" s="17" t="s">
        <v>4091</v>
      </c>
      <c r="G474" s="2">
        <v>0</v>
      </c>
      <c r="H474" s="13">
        <f>Tabla1[[#This Row],[Importe]]-Tabla1[[#This Row],[Pagado]]</f>
        <v>0</v>
      </c>
      <c r="I474" s="1" t="s">
        <v>4091</v>
      </c>
    </row>
    <row r="475" spans="1:9" x14ac:dyDescent="0.25">
      <c r="A475" s="3">
        <v>42951</v>
      </c>
      <c r="B475" s="6" t="s">
        <v>490</v>
      </c>
      <c r="C475">
        <v>122447</v>
      </c>
      <c r="D475" s="9" t="s">
        <v>3849</v>
      </c>
      <c r="E475" s="2">
        <v>3905.3</v>
      </c>
      <c r="F475" s="11">
        <v>42952</v>
      </c>
      <c r="G475" s="2">
        <v>3905.3</v>
      </c>
      <c r="H475" s="13">
        <f>Tabla1[[#This Row],[Importe]]-Tabla1[[#This Row],[Pagado]]</f>
        <v>0</v>
      </c>
      <c r="I475" s="1" t="s">
        <v>4090</v>
      </c>
    </row>
    <row r="476" spans="1:9" x14ac:dyDescent="0.25">
      <c r="A476" s="3">
        <v>42951</v>
      </c>
      <c r="B476" s="6" t="s">
        <v>491</v>
      </c>
      <c r="C476">
        <v>122448</v>
      </c>
      <c r="D476" s="9" t="s">
        <v>3860</v>
      </c>
      <c r="E476" s="2">
        <v>6155.6</v>
      </c>
      <c r="F476" s="11">
        <v>42958</v>
      </c>
      <c r="G476" s="2">
        <v>6155.6</v>
      </c>
      <c r="H476" s="13">
        <f>Tabla1[[#This Row],[Importe]]-Tabla1[[#This Row],[Pagado]]</f>
        <v>0</v>
      </c>
      <c r="I476" s="1" t="s">
        <v>4090</v>
      </c>
    </row>
    <row r="477" spans="1:9" x14ac:dyDescent="0.25">
      <c r="A477" s="3">
        <v>42951</v>
      </c>
      <c r="B477" s="6" t="s">
        <v>492</v>
      </c>
      <c r="C477">
        <v>122449</v>
      </c>
      <c r="D477" s="9" t="s">
        <v>3860</v>
      </c>
      <c r="E477" s="2">
        <v>3469.4</v>
      </c>
      <c r="F477" s="11">
        <v>42956</v>
      </c>
      <c r="G477" s="2">
        <v>3469.4</v>
      </c>
      <c r="H477" s="13">
        <f>Tabla1[[#This Row],[Importe]]-Tabla1[[#This Row],[Pagado]]</f>
        <v>0</v>
      </c>
      <c r="I477" s="1" t="s">
        <v>4090</v>
      </c>
    </row>
    <row r="478" spans="1:9" x14ac:dyDescent="0.25">
      <c r="A478" s="3">
        <v>42951</v>
      </c>
      <c r="B478" s="6" t="s">
        <v>493</v>
      </c>
      <c r="C478">
        <v>122450</v>
      </c>
      <c r="D478" s="9" t="s">
        <v>3862</v>
      </c>
      <c r="E478" s="2">
        <v>10954.76</v>
      </c>
      <c r="F478" s="11">
        <v>42951</v>
      </c>
      <c r="G478" s="2">
        <v>10954.76</v>
      </c>
      <c r="H478" s="13">
        <f>Tabla1[[#This Row],[Importe]]-Tabla1[[#This Row],[Pagado]]</f>
        <v>0</v>
      </c>
      <c r="I478" s="1" t="s">
        <v>4090</v>
      </c>
    </row>
    <row r="479" spans="1:9" x14ac:dyDescent="0.25">
      <c r="A479" s="3">
        <v>42951</v>
      </c>
      <c r="B479" s="6" t="s">
        <v>494</v>
      </c>
      <c r="C479">
        <v>122451</v>
      </c>
      <c r="D479" s="9" t="s">
        <v>3874</v>
      </c>
      <c r="E479" s="2">
        <v>4273.3999999999996</v>
      </c>
      <c r="F479" s="11">
        <v>42951</v>
      </c>
      <c r="G479" s="2">
        <v>4273.3999999999996</v>
      </c>
      <c r="H479" s="13">
        <f>Tabla1[[#This Row],[Importe]]-Tabla1[[#This Row],[Pagado]]</f>
        <v>0</v>
      </c>
      <c r="I479" s="1" t="s">
        <v>4090</v>
      </c>
    </row>
    <row r="480" spans="1:9" x14ac:dyDescent="0.25">
      <c r="A480" s="3">
        <v>42951</v>
      </c>
      <c r="B480" s="6" t="s">
        <v>495</v>
      </c>
      <c r="C480">
        <v>122452</v>
      </c>
      <c r="D480" s="9" t="s">
        <v>3832</v>
      </c>
      <c r="E480" s="2">
        <v>70834.960000000006</v>
      </c>
      <c r="F480" s="11">
        <v>42954</v>
      </c>
      <c r="G480" s="2">
        <v>70834.960000000006</v>
      </c>
      <c r="H480" s="13">
        <f>Tabla1[[#This Row],[Importe]]-Tabla1[[#This Row],[Pagado]]</f>
        <v>0</v>
      </c>
      <c r="I480" s="1" t="s">
        <v>4090</v>
      </c>
    </row>
    <row r="481" spans="1:9" ht="45" x14ac:dyDescent="0.25">
      <c r="A481" s="3">
        <v>42951</v>
      </c>
      <c r="B481" s="6" t="s">
        <v>496</v>
      </c>
      <c r="C481">
        <v>122453</v>
      </c>
      <c r="D481" s="9" t="s">
        <v>3978</v>
      </c>
      <c r="E481" s="2">
        <v>26480.9</v>
      </c>
      <c r="F481" s="11" t="s">
        <v>4174</v>
      </c>
      <c r="G481" s="4">
        <f>18800+6500</f>
        <v>25300</v>
      </c>
      <c r="H481" s="14">
        <f>Tabla1[[#This Row],[Importe]]-Tabla1[[#This Row],[Pagado]]</f>
        <v>1180.9000000000015</v>
      </c>
      <c r="I481" s="1" t="s">
        <v>4090</v>
      </c>
    </row>
    <row r="482" spans="1:9" x14ac:dyDescent="0.25">
      <c r="A482" s="3">
        <v>42951</v>
      </c>
      <c r="B482" s="6" t="s">
        <v>497</v>
      </c>
      <c r="C482">
        <v>122454</v>
      </c>
      <c r="D482" s="9" t="s">
        <v>3860</v>
      </c>
      <c r="E482" s="2">
        <v>6527.8</v>
      </c>
      <c r="F482" s="11">
        <v>42951</v>
      </c>
      <c r="G482" s="2">
        <v>6527.8</v>
      </c>
      <c r="H482" s="13">
        <f>Tabla1[[#This Row],[Importe]]-Tabla1[[#This Row],[Pagado]]</f>
        <v>0</v>
      </c>
      <c r="I482" s="1" t="s">
        <v>4090</v>
      </c>
    </row>
    <row r="483" spans="1:9" x14ac:dyDescent="0.25">
      <c r="A483" s="3">
        <v>42951</v>
      </c>
      <c r="B483" s="6" t="s">
        <v>498</v>
      </c>
      <c r="C483">
        <v>122455</v>
      </c>
      <c r="D483" s="9" t="s">
        <v>3860</v>
      </c>
      <c r="E483" s="2">
        <v>2451</v>
      </c>
      <c r="F483" s="11">
        <v>42951</v>
      </c>
      <c r="G483" s="2">
        <v>2451</v>
      </c>
      <c r="H483" s="13">
        <f>Tabla1[[#This Row],[Importe]]-Tabla1[[#This Row],[Pagado]]</f>
        <v>0</v>
      </c>
      <c r="I483" s="1" t="s">
        <v>4090</v>
      </c>
    </row>
    <row r="484" spans="1:9" x14ac:dyDescent="0.25">
      <c r="A484" s="3">
        <v>42951</v>
      </c>
      <c r="B484" s="6" t="s">
        <v>499</v>
      </c>
      <c r="C484">
        <v>122456</v>
      </c>
      <c r="D484" s="9" t="s">
        <v>3860</v>
      </c>
      <c r="E484" s="2">
        <v>1162.8</v>
      </c>
      <c r="F484" s="11">
        <v>42951</v>
      </c>
      <c r="G484" s="2">
        <v>1162.8</v>
      </c>
      <c r="H484" s="13">
        <f>Tabla1[[#This Row],[Importe]]-Tabla1[[#This Row],[Pagado]]</f>
        <v>0</v>
      </c>
      <c r="I484" s="1" t="s">
        <v>4090</v>
      </c>
    </row>
    <row r="485" spans="1:9" x14ac:dyDescent="0.25">
      <c r="A485" s="3">
        <v>42951</v>
      </c>
      <c r="B485" s="6" t="s">
        <v>500</v>
      </c>
      <c r="C485">
        <v>122457</v>
      </c>
      <c r="D485" s="9" t="s">
        <v>3866</v>
      </c>
      <c r="E485" s="2">
        <v>3707.7</v>
      </c>
      <c r="F485" s="11">
        <v>42951</v>
      </c>
      <c r="G485" s="2">
        <v>3707.7</v>
      </c>
      <c r="H485" s="13">
        <f>Tabla1[[#This Row],[Importe]]-Tabla1[[#This Row],[Pagado]]</f>
        <v>0</v>
      </c>
      <c r="I485" s="1" t="s">
        <v>4090</v>
      </c>
    </row>
    <row r="486" spans="1:9" x14ac:dyDescent="0.25">
      <c r="A486" s="3">
        <v>42951</v>
      </c>
      <c r="B486" s="6" t="s">
        <v>501</v>
      </c>
      <c r="C486">
        <v>122458</v>
      </c>
      <c r="D486" s="9" t="s">
        <v>3926</v>
      </c>
      <c r="E486" s="2">
        <v>23078.2</v>
      </c>
      <c r="F486" s="11">
        <v>42954</v>
      </c>
      <c r="G486" s="2">
        <v>23078.2</v>
      </c>
      <c r="H486" s="13">
        <f>Tabla1[[#This Row],[Importe]]-Tabla1[[#This Row],[Pagado]]</f>
        <v>0</v>
      </c>
      <c r="I486" s="1" t="s">
        <v>4090</v>
      </c>
    </row>
    <row r="487" spans="1:9" x14ac:dyDescent="0.25">
      <c r="A487" s="3">
        <v>42951</v>
      </c>
      <c r="B487" s="6" t="s">
        <v>502</v>
      </c>
      <c r="C487">
        <v>122459</v>
      </c>
      <c r="D487" s="9" t="s">
        <v>3959</v>
      </c>
      <c r="E487" s="2">
        <v>2377.5</v>
      </c>
      <c r="F487" s="11">
        <v>42951</v>
      </c>
      <c r="G487" s="2">
        <v>2377.5</v>
      </c>
      <c r="H487" s="13">
        <f>Tabla1[[#This Row],[Importe]]-Tabla1[[#This Row],[Pagado]]</f>
        <v>0</v>
      </c>
      <c r="I487" s="1" t="s">
        <v>4090</v>
      </c>
    </row>
    <row r="488" spans="1:9" x14ac:dyDescent="0.25">
      <c r="A488" s="3">
        <v>42951</v>
      </c>
      <c r="B488" s="6" t="s">
        <v>503</v>
      </c>
      <c r="C488">
        <v>122460</v>
      </c>
      <c r="D488" s="9" t="s">
        <v>3842</v>
      </c>
      <c r="E488" s="2">
        <v>2305.1999999999998</v>
      </c>
      <c r="F488" s="11">
        <v>42951</v>
      </c>
      <c r="G488" s="2">
        <v>2305.1999999999998</v>
      </c>
      <c r="H488" s="13">
        <f>Tabla1[[#This Row],[Importe]]-Tabla1[[#This Row],[Pagado]]</f>
        <v>0</v>
      </c>
      <c r="I488" s="1" t="s">
        <v>4090</v>
      </c>
    </row>
    <row r="489" spans="1:9" x14ac:dyDescent="0.25">
      <c r="A489" s="3">
        <v>42951</v>
      </c>
      <c r="B489" s="6" t="s">
        <v>504</v>
      </c>
      <c r="C489">
        <v>122461</v>
      </c>
      <c r="D489" s="9" t="s">
        <v>3868</v>
      </c>
      <c r="E489" s="2">
        <v>16579.2</v>
      </c>
      <c r="F489" s="11">
        <v>42968</v>
      </c>
      <c r="G489" s="2">
        <v>16579.2</v>
      </c>
      <c r="H489" s="13">
        <f>Tabla1[[#This Row],[Importe]]-Tabla1[[#This Row],[Pagado]]</f>
        <v>0</v>
      </c>
      <c r="I489" s="1" t="s">
        <v>4090</v>
      </c>
    </row>
    <row r="490" spans="1:9" x14ac:dyDescent="0.25">
      <c r="A490" s="3">
        <v>42951</v>
      </c>
      <c r="B490" s="6" t="s">
        <v>505</v>
      </c>
      <c r="C490">
        <v>122462</v>
      </c>
      <c r="D490" s="9" t="s">
        <v>3979</v>
      </c>
      <c r="E490" s="2">
        <v>4422.6000000000004</v>
      </c>
      <c r="F490" s="11">
        <v>42952</v>
      </c>
      <c r="G490" s="2">
        <v>4422.6000000000004</v>
      </c>
      <c r="H490" s="13">
        <f>Tabla1[[#This Row],[Importe]]-Tabla1[[#This Row],[Pagado]]</f>
        <v>0</v>
      </c>
      <c r="I490" s="1" t="s">
        <v>4090</v>
      </c>
    </row>
    <row r="491" spans="1:9" x14ac:dyDescent="0.25">
      <c r="A491" s="3">
        <v>42951</v>
      </c>
      <c r="B491" s="6" t="s">
        <v>506</v>
      </c>
      <c r="C491">
        <v>122463</v>
      </c>
      <c r="D491" s="9" t="s">
        <v>3979</v>
      </c>
      <c r="E491" s="2">
        <v>7875.52</v>
      </c>
      <c r="F491" s="11">
        <v>42952</v>
      </c>
      <c r="G491" s="2">
        <v>7875.52</v>
      </c>
      <c r="H491" s="13">
        <f>Tabla1[[#This Row],[Importe]]-Tabla1[[#This Row],[Pagado]]</f>
        <v>0</v>
      </c>
      <c r="I491" s="1" t="s">
        <v>4090</v>
      </c>
    </row>
    <row r="492" spans="1:9" x14ac:dyDescent="0.25">
      <c r="A492" s="3">
        <v>42951</v>
      </c>
      <c r="B492" s="6" t="s">
        <v>507</v>
      </c>
      <c r="C492">
        <v>122464</v>
      </c>
      <c r="D492" s="9" t="s">
        <v>3839</v>
      </c>
      <c r="E492" s="2">
        <v>2468.4</v>
      </c>
      <c r="F492" s="11">
        <v>42951</v>
      </c>
      <c r="G492" s="2">
        <v>2468.4</v>
      </c>
      <c r="H492" s="13">
        <f>Tabla1[[#This Row],[Importe]]-Tabla1[[#This Row],[Pagado]]</f>
        <v>0</v>
      </c>
      <c r="I492" s="1" t="s">
        <v>4090</v>
      </c>
    </row>
    <row r="493" spans="1:9" x14ac:dyDescent="0.25">
      <c r="A493" s="3">
        <v>42951</v>
      </c>
      <c r="B493" s="6" t="s">
        <v>508</v>
      </c>
      <c r="C493">
        <v>122465</v>
      </c>
      <c r="D493" s="9" t="s">
        <v>3980</v>
      </c>
      <c r="E493" s="2">
        <v>1492.8</v>
      </c>
      <c r="F493" s="11">
        <v>42952</v>
      </c>
      <c r="G493" s="2">
        <v>1492.8</v>
      </c>
      <c r="H493" s="13">
        <f>Tabla1[[#This Row],[Importe]]-Tabla1[[#This Row],[Pagado]]</f>
        <v>0</v>
      </c>
      <c r="I493" s="1" t="s">
        <v>4090</v>
      </c>
    </row>
    <row r="494" spans="1:9" x14ac:dyDescent="0.25">
      <c r="A494" s="3">
        <v>42951</v>
      </c>
      <c r="B494" s="6" t="s">
        <v>509</v>
      </c>
      <c r="C494">
        <v>122466</v>
      </c>
      <c r="D494" s="9" t="s">
        <v>3869</v>
      </c>
      <c r="E494" s="2">
        <v>12654</v>
      </c>
      <c r="F494" s="11">
        <v>42956</v>
      </c>
      <c r="G494" s="2">
        <v>12654</v>
      </c>
      <c r="H494" s="13">
        <f>Tabla1[[#This Row],[Importe]]-Tabla1[[#This Row],[Pagado]]</f>
        <v>0</v>
      </c>
      <c r="I494" s="1" t="s">
        <v>4090</v>
      </c>
    </row>
    <row r="495" spans="1:9" x14ac:dyDescent="0.25">
      <c r="A495" s="3">
        <v>42951</v>
      </c>
      <c r="B495" s="6" t="s">
        <v>510</v>
      </c>
      <c r="C495">
        <v>122467</v>
      </c>
      <c r="D495" s="9" t="s">
        <v>3981</v>
      </c>
      <c r="E495" s="2">
        <v>2194.1999999999998</v>
      </c>
      <c r="F495" s="11" t="s">
        <v>4070</v>
      </c>
      <c r="G495" s="2">
        <v>2194.1999999999998</v>
      </c>
      <c r="H495" s="13">
        <f>Tabla1[[#This Row],[Importe]]-Tabla1[[#This Row],[Pagado]]</f>
        <v>0</v>
      </c>
      <c r="I495" s="1" t="s">
        <v>4090</v>
      </c>
    </row>
    <row r="496" spans="1:9" ht="30" x14ac:dyDescent="0.25">
      <c r="A496" s="3">
        <v>42951</v>
      </c>
      <c r="B496" s="6" t="s">
        <v>511</v>
      </c>
      <c r="C496">
        <v>122468</v>
      </c>
      <c r="D496" s="9" t="s">
        <v>3820</v>
      </c>
      <c r="E496" s="2">
        <v>6028.6</v>
      </c>
      <c r="F496" s="11" t="s">
        <v>4098</v>
      </c>
      <c r="G496" s="2">
        <v>6028.6</v>
      </c>
      <c r="H496" s="13">
        <f>Tabla1[[#This Row],[Importe]]-Tabla1[[#This Row],[Pagado]]</f>
        <v>0</v>
      </c>
      <c r="I496" s="1" t="s">
        <v>4090</v>
      </c>
    </row>
    <row r="497" spans="1:9" x14ac:dyDescent="0.25">
      <c r="A497" s="3">
        <v>42951</v>
      </c>
      <c r="B497" s="6" t="s">
        <v>512</v>
      </c>
      <c r="C497">
        <v>122469</v>
      </c>
      <c r="D497" s="9" t="s">
        <v>3982</v>
      </c>
      <c r="E497" s="2">
        <v>691.9</v>
      </c>
      <c r="F497" s="11">
        <v>42951</v>
      </c>
      <c r="G497" s="2">
        <v>691.9</v>
      </c>
      <c r="H497" s="13">
        <f>Tabla1[[#This Row],[Importe]]-Tabla1[[#This Row],[Pagado]]</f>
        <v>0</v>
      </c>
      <c r="I497" s="1" t="s">
        <v>4090</v>
      </c>
    </row>
    <row r="498" spans="1:9" x14ac:dyDescent="0.25">
      <c r="A498" s="3">
        <v>42951</v>
      </c>
      <c r="B498" s="6" t="s">
        <v>513</v>
      </c>
      <c r="C498">
        <v>122470</v>
      </c>
      <c r="D498" s="9" t="s">
        <v>3873</v>
      </c>
      <c r="E498" s="2">
        <v>2784.6</v>
      </c>
      <c r="F498" s="11">
        <v>42952</v>
      </c>
      <c r="G498" s="2">
        <v>2784.6</v>
      </c>
      <c r="H498" s="13">
        <f>Tabla1[[#This Row],[Importe]]-Tabla1[[#This Row],[Pagado]]</f>
        <v>0</v>
      </c>
      <c r="I498" s="1" t="s">
        <v>4090</v>
      </c>
    </row>
    <row r="499" spans="1:9" x14ac:dyDescent="0.25">
      <c r="A499" s="3">
        <v>42951</v>
      </c>
      <c r="B499" s="6" t="s">
        <v>514</v>
      </c>
      <c r="C499">
        <v>122471</v>
      </c>
      <c r="D499" s="9" t="s">
        <v>3875</v>
      </c>
      <c r="E499" s="2">
        <v>4756.2</v>
      </c>
      <c r="F499" s="11">
        <v>42956</v>
      </c>
      <c r="G499" s="2">
        <v>4756.2</v>
      </c>
      <c r="H499" s="13">
        <f>Tabla1[[#This Row],[Importe]]-Tabla1[[#This Row],[Pagado]]</f>
        <v>0</v>
      </c>
      <c r="I499" s="1" t="s">
        <v>4090</v>
      </c>
    </row>
    <row r="500" spans="1:9" x14ac:dyDescent="0.25">
      <c r="A500" s="3">
        <v>42951</v>
      </c>
      <c r="B500" s="6" t="s">
        <v>515</v>
      </c>
      <c r="C500">
        <v>122472</v>
      </c>
      <c r="D500" s="9" t="s">
        <v>3860</v>
      </c>
      <c r="E500" s="2">
        <v>1054</v>
      </c>
      <c r="F500" s="11">
        <v>42951</v>
      </c>
      <c r="G500" s="2">
        <v>1054</v>
      </c>
      <c r="H500" s="13">
        <f>Tabla1[[#This Row],[Importe]]-Tabla1[[#This Row],[Pagado]]</f>
        <v>0</v>
      </c>
      <c r="I500" s="1" t="s">
        <v>4090</v>
      </c>
    </row>
    <row r="501" spans="1:9" x14ac:dyDescent="0.25">
      <c r="A501" s="3">
        <v>42951</v>
      </c>
      <c r="B501" s="6" t="s">
        <v>516</v>
      </c>
      <c r="C501">
        <v>122473</v>
      </c>
      <c r="D501" s="9" t="s">
        <v>3924</v>
      </c>
      <c r="E501" s="2">
        <v>1844.34</v>
      </c>
      <c r="F501" s="11">
        <v>42952</v>
      </c>
      <c r="G501" s="2">
        <v>1844.34</v>
      </c>
      <c r="H501" s="13">
        <f>Tabla1[[#This Row],[Importe]]-Tabla1[[#This Row],[Pagado]]</f>
        <v>0</v>
      </c>
      <c r="I501" s="1" t="s">
        <v>4090</v>
      </c>
    </row>
    <row r="502" spans="1:9" x14ac:dyDescent="0.25">
      <c r="A502" s="3">
        <v>42951</v>
      </c>
      <c r="B502" s="6" t="s">
        <v>517</v>
      </c>
      <c r="C502">
        <v>122474</v>
      </c>
      <c r="D502" s="9" t="s">
        <v>3868</v>
      </c>
      <c r="E502" s="2">
        <v>1009.4</v>
      </c>
      <c r="F502" s="11">
        <v>42968</v>
      </c>
      <c r="G502" s="2">
        <v>1009.4</v>
      </c>
      <c r="H502" s="13">
        <f>Tabla1[[#This Row],[Importe]]-Tabla1[[#This Row],[Pagado]]</f>
        <v>0</v>
      </c>
      <c r="I502" s="1" t="s">
        <v>4090</v>
      </c>
    </row>
    <row r="503" spans="1:9" x14ac:dyDescent="0.25">
      <c r="A503" s="3">
        <v>42951</v>
      </c>
      <c r="B503" s="6" t="s">
        <v>518</v>
      </c>
      <c r="C503">
        <v>122475</v>
      </c>
      <c r="D503" s="9" t="s">
        <v>3928</v>
      </c>
      <c r="E503" s="2">
        <v>19147.099999999999</v>
      </c>
      <c r="F503" s="11">
        <v>42952</v>
      </c>
      <c r="G503" s="2">
        <v>19147.099999999999</v>
      </c>
      <c r="H503" s="13">
        <f>Tabla1[[#This Row],[Importe]]-Tabla1[[#This Row],[Pagado]]</f>
        <v>0</v>
      </c>
      <c r="I503" s="1" t="s">
        <v>4090</v>
      </c>
    </row>
    <row r="504" spans="1:9" x14ac:dyDescent="0.25">
      <c r="A504" s="3">
        <v>42951</v>
      </c>
      <c r="B504" s="6" t="s">
        <v>519</v>
      </c>
      <c r="C504">
        <v>122476</v>
      </c>
      <c r="D504" s="9" t="s">
        <v>3926</v>
      </c>
      <c r="E504" s="2">
        <v>1048.8</v>
      </c>
      <c r="F504" s="11">
        <v>42954</v>
      </c>
      <c r="G504" s="2">
        <v>1048.8</v>
      </c>
      <c r="H504" s="13">
        <f>Tabla1[[#This Row],[Importe]]-Tabla1[[#This Row],[Pagado]]</f>
        <v>0</v>
      </c>
      <c r="I504" s="1" t="s">
        <v>4090</v>
      </c>
    </row>
    <row r="505" spans="1:9" x14ac:dyDescent="0.25">
      <c r="A505" s="3">
        <v>42951</v>
      </c>
      <c r="B505" s="6" t="s">
        <v>520</v>
      </c>
      <c r="C505">
        <v>122477</v>
      </c>
      <c r="D505" s="9" t="s">
        <v>3877</v>
      </c>
      <c r="E505" s="2">
        <v>568.79999999999995</v>
      </c>
      <c r="F505" s="11">
        <v>42951</v>
      </c>
      <c r="G505" s="2">
        <v>568.79999999999995</v>
      </c>
      <c r="H505" s="13">
        <f>Tabla1[[#This Row],[Importe]]-Tabla1[[#This Row],[Pagado]]</f>
        <v>0</v>
      </c>
      <c r="I505" s="1" t="s">
        <v>4090</v>
      </c>
    </row>
    <row r="506" spans="1:9" x14ac:dyDescent="0.25">
      <c r="A506" s="3">
        <v>42951</v>
      </c>
      <c r="B506" s="6" t="s">
        <v>521</v>
      </c>
      <c r="C506">
        <v>122478</v>
      </c>
      <c r="D506" s="9" t="s">
        <v>3860</v>
      </c>
      <c r="E506" s="2">
        <v>1174</v>
      </c>
      <c r="F506" s="11">
        <v>42951</v>
      </c>
      <c r="G506" s="2">
        <v>1174</v>
      </c>
      <c r="H506" s="13">
        <f>Tabla1[[#This Row],[Importe]]-Tabla1[[#This Row],[Pagado]]</f>
        <v>0</v>
      </c>
      <c r="I506" s="1" t="s">
        <v>4090</v>
      </c>
    </row>
    <row r="507" spans="1:9" x14ac:dyDescent="0.25">
      <c r="A507" s="3">
        <v>42951</v>
      </c>
      <c r="B507" s="6" t="s">
        <v>522</v>
      </c>
      <c r="C507">
        <v>122479</v>
      </c>
      <c r="D507" s="9" t="s">
        <v>3950</v>
      </c>
      <c r="E507" s="2">
        <v>16294.9</v>
      </c>
      <c r="F507" s="11">
        <v>42968</v>
      </c>
      <c r="G507" s="2">
        <v>16294.9</v>
      </c>
      <c r="H507" s="13">
        <f>Tabla1[[#This Row],[Importe]]-Tabla1[[#This Row],[Pagado]]</f>
        <v>0</v>
      </c>
      <c r="I507" s="1" t="s">
        <v>4090</v>
      </c>
    </row>
    <row r="508" spans="1:9" x14ac:dyDescent="0.25">
      <c r="A508" s="3">
        <v>42951</v>
      </c>
      <c r="B508" s="6" t="s">
        <v>523</v>
      </c>
      <c r="C508">
        <v>122480</v>
      </c>
      <c r="D508" s="9" t="s">
        <v>3867</v>
      </c>
      <c r="E508" s="2">
        <v>316.8</v>
      </c>
      <c r="F508" s="11">
        <v>42951</v>
      </c>
      <c r="G508" s="2">
        <v>316.8</v>
      </c>
      <c r="H508" s="13">
        <f>Tabla1[[#This Row],[Importe]]-Tabla1[[#This Row],[Pagado]]</f>
        <v>0</v>
      </c>
      <c r="I508" s="1" t="s">
        <v>4090</v>
      </c>
    </row>
    <row r="509" spans="1:9" x14ac:dyDescent="0.25">
      <c r="A509" s="3">
        <v>42951</v>
      </c>
      <c r="B509" s="6" t="s">
        <v>524</v>
      </c>
      <c r="C509">
        <v>122481</v>
      </c>
      <c r="D509" s="9" t="s">
        <v>3983</v>
      </c>
      <c r="E509" s="2">
        <v>6159.6</v>
      </c>
      <c r="F509" s="11">
        <v>42951</v>
      </c>
      <c r="G509" s="2">
        <v>6159.6</v>
      </c>
      <c r="H509" s="13">
        <f>Tabla1[[#This Row],[Importe]]-Tabla1[[#This Row],[Pagado]]</f>
        <v>0</v>
      </c>
      <c r="I509" s="1" t="s">
        <v>4090</v>
      </c>
    </row>
    <row r="510" spans="1:9" x14ac:dyDescent="0.25">
      <c r="A510" s="3">
        <v>42951</v>
      </c>
      <c r="B510" s="6" t="s">
        <v>525</v>
      </c>
      <c r="C510">
        <v>122482</v>
      </c>
      <c r="D510" s="9" t="s">
        <v>3832</v>
      </c>
      <c r="E510" s="2">
        <v>117925.1</v>
      </c>
      <c r="F510" s="11">
        <v>42954</v>
      </c>
      <c r="G510" s="2">
        <v>117925.1</v>
      </c>
      <c r="H510" s="13">
        <f>Tabla1[[#This Row],[Importe]]-Tabla1[[#This Row],[Pagado]]</f>
        <v>0</v>
      </c>
      <c r="I510" s="1" t="s">
        <v>4090</v>
      </c>
    </row>
    <row r="511" spans="1:9" x14ac:dyDescent="0.25">
      <c r="A511" s="3">
        <v>42951</v>
      </c>
      <c r="B511" s="6" t="s">
        <v>526</v>
      </c>
      <c r="C511">
        <v>122483</v>
      </c>
      <c r="D511" s="9" t="s">
        <v>3844</v>
      </c>
      <c r="E511" s="2">
        <v>452.5</v>
      </c>
      <c r="F511" s="11">
        <v>42951</v>
      </c>
      <c r="G511" s="2">
        <v>452.5</v>
      </c>
      <c r="H511" s="13">
        <f>Tabla1[[#This Row],[Importe]]-Tabla1[[#This Row],[Pagado]]</f>
        <v>0</v>
      </c>
      <c r="I511" s="1" t="s">
        <v>4090</v>
      </c>
    </row>
    <row r="512" spans="1:9" x14ac:dyDescent="0.25">
      <c r="A512" s="3">
        <v>42951</v>
      </c>
      <c r="B512" s="6" t="s">
        <v>527</v>
      </c>
      <c r="C512">
        <v>122484</v>
      </c>
      <c r="D512" s="9" t="s">
        <v>3860</v>
      </c>
      <c r="E512" s="2">
        <v>134.4</v>
      </c>
      <c r="F512" s="11">
        <v>42951</v>
      </c>
      <c r="G512" s="2">
        <v>134.4</v>
      </c>
      <c r="H512" s="13">
        <f>Tabla1[[#This Row],[Importe]]-Tabla1[[#This Row],[Pagado]]</f>
        <v>0</v>
      </c>
      <c r="I512" s="1" t="s">
        <v>4090</v>
      </c>
    </row>
    <row r="513" spans="1:9" x14ac:dyDescent="0.25">
      <c r="A513" s="3">
        <v>42951</v>
      </c>
      <c r="B513" s="6" t="s">
        <v>528</v>
      </c>
      <c r="C513">
        <v>122485</v>
      </c>
      <c r="D513" s="9" t="s">
        <v>3844</v>
      </c>
      <c r="E513" s="2">
        <v>358.8</v>
      </c>
      <c r="F513" s="11">
        <v>42951</v>
      </c>
      <c r="G513" s="2">
        <v>358.8</v>
      </c>
      <c r="H513" s="13">
        <f>Tabla1[[#This Row],[Importe]]-Tabla1[[#This Row],[Pagado]]</f>
        <v>0</v>
      </c>
      <c r="I513" s="1" t="s">
        <v>4090</v>
      </c>
    </row>
    <row r="514" spans="1:9" x14ac:dyDescent="0.25">
      <c r="A514" s="3">
        <v>42951</v>
      </c>
      <c r="B514" s="6" t="s">
        <v>529</v>
      </c>
      <c r="C514">
        <v>122486</v>
      </c>
      <c r="D514" s="9" t="s">
        <v>3958</v>
      </c>
      <c r="E514" s="2">
        <v>18522</v>
      </c>
      <c r="F514" s="11">
        <v>42961</v>
      </c>
      <c r="G514" s="2">
        <v>18522</v>
      </c>
      <c r="H514" s="13">
        <f>Tabla1[[#This Row],[Importe]]-Tabla1[[#This Row],[Pagado]]</f>
        <v>0</v>
      </c>
      <c r="I514" s="1" t="s">
        <v>4090</v>
      </c>
    </row>
    <row r="515" spans="1:9" x14ac:dyDescent="0.25">
      <c r="A515" s="3">
        <v>42951</v>
      </c>
      <c r="B515" s="6" t="s">
        <v>530</v>
      </c>
      <c r="C515">
        <v>122487</v>
      </c>
      <c r="D515" s="9" t="s">
        <v>3832</v>
      </c>
      <c r="E515" s="2">
        <v>7745.2</v>
      </c>
      <c r="F515" s="11">
        <v>42957</v>
      </c>
      <c r="G515" s="2">
        <v>7745.2</v>
      </c>
      <c r="H515" s="13">
        <f>Tabla1[[#This Row],[Importe]]-Tabla1[[#This Row],[Pagado]]</f>
        <v>0</v>
      </c>
      <c r="I515" s="1" t="s">
        <v>4090</v>
      </c>
    </row>
    <row r="516" spans="1:9" x14ac:dyDescent="0.25">
      <c r="A516" s="3">
        <v>42951</v>
      </c>
      <c r="B516" s="6" t="s">
        <v>531</v>
      </c>
      <c r="C516">
        <v>122488</v>
      </c>
      <c r="D516" s="9" t="s">
        <v>3848</v>
      </c>
      <c r="E516" s="2">
        <v>3026.4</v>
      </c>
      <c r="F516" s="11">
        <v>42951</v>
      </c>
      <c r="G516" s="2">
        <v>3026.4</v>
      </c>
      <c r="H516" s="13">
        <f>Tabla1[[#This Row],[Importe]]-Tabla1[[#This Row],[Pagado]]</f>
        <v>0</v>
      </c>
      <c r="I516" s="1" t="s">
        <v>4090</v>
      </c>
    </row>
    <row r="517" spans="1:9" x14ac:dyDescent="0.25">
      <c r="A517" s="3">
        <v>42951</v>
      </c>
      <c r="B517" s="6" t="s">
        <v>532</v>
      </c>
      <c r="C517">
        <v>122489</v>
      </c>
      <c r="D517" s="9" t="s">
        <v>3860</v>
      </c>
      <c r="E517" s="2">
        <v>1102.4000000000001</v>
      </c>
      <c r="F517" s="11">
        <v>42951</v>
      </c>
      <c r="G517" s="2">
        <v>1102.4000000000001</v>
      </c>
      <c r="H517" s="13">
        <f>Tabla1[[#This Row],[Importe]]-Tabla1[[#This Row],[Pagado]]</f>
        <v>0</v>
      </c>
      <c r="I517" s="1" t="s">
        <v>4090</v>
      </c>
    </row>
    <row r="518" spans="1:9" x14ac:dyDescent="0.25">
      <c r="A518" s="3">
        <v>42951</v>
      </c>
      <c r="B518" s="6" t="s">
        <v>533</v>
      </c>
      <c r="C518">
        <v>122490</v>
      </c>
      <c r="D518" s="9" t="s">
        <v>3969</v>
      </c>
      <c r="E518" s="2">
        <v>871.6</v>
      </c>
      <c r="F518" s="11">
        <v>42951</v>
      </c>
      <c r="G518" s="2">
        <v>871.6</v>
      </c>
      <c r="H518" s="13">
        <f>Tabla1[[#This Row],[Importe]]-Tabla1[[#This Row],[Pagado]]</f>
        <v>0</v>
      </c>
      <c r="I518" s="1" t="s">
        <v>4090</v>
      </c>
    </row>
    <row r="519" spans="1:9" x14ac:dyDescent="0.25">
      <c r="A519" s="3">
        <v>42951</v>
      </c>
      <c r="B519" s="6" t="s">
        <v>534</v>
      </c>
      <c r="C519">
        <v>122491</v>
      </c>
      <c r="D519" s="9" t="s">
        <v>3984</v>
      </c>
      <c r="E519" s="2">
        <v>1000</v>
      </c>
      <c r="F519" s="11">
        <v>42951</v>
      </c>
      <c r="G519" s="2">
        <v>1000</v>
      </c>
      <c r="H519" s="13">
        <f>Tabla1[[#This Row],[Importe]]-Tabla1[[#This Row],[Pagado]]</f>
        <v>0</v>
      </c>
      <c r="I519" s="1" t="s">
        <v>4090</v>
      </c>
    </row>
    <row r="520" spans="1:9" x14ac:dyDescent="0.25">
      <c r="A520" s="3">
        <v>42951</v>
      </c>
      <c r="B520" s="6" t="s">
        <v>535</v>
      </c>
      <c r="C520">
        <v>122492</v>
      </c>
      <c r="D520" s="9" t="s">
        <v>3984</v>
      </c>
      <c r="E520" s="2">
        <v>1750</v>
      </c>
      <c r="F520" s="11">
        <v>42951</v>
      </c>
      <c r="G520" s="2">
        <v>1750</v>
      </c>
      <c r="H520" s="13">
        <f>Tabla1[[#This Row],[Importe]]-Tabla1[[#This Row],[Pagado]]</f>
        <v>0</v>
      </c>
      <c r="I520" s="1" t="s">
        <v>4090</v>
      </c>
    </row>
    <row r="521" spans="1:9" x14ac:dyDescent="0.25">
      <c r="A521" s="3">
        <v>42951</v>
      </c>
      <c r="B521" s="6" t="s">
        <v>536</v>
      </c>
      <c r="C521">
        <v>122493</v>
      </c>
      <c r="D521" s="9" t="s">
        <v>3884</v>
      </c>
      <c r="E521" s="2">
        <v>3442.4</v>
      </c>
      <c r="F521" s="11">
        <v>42952</v>
      </c>
      <c r="G521" s="2">
        <v>3442.4</v>
      </c>
      <c r="H521" s="13">
        <f>Tabla1[[#This Row],[Importe]]-Tabla1[[#This Row],[Pagado]]</f>
        <v>0</v>
      </c>
      <c r="I521" s="1" t="s">
        <v>4090</v>
      </c>
    </row>
    <row r="522" spans="1:9" x14ac:dyDescent="0.25">
      <c r="A522" s="3">
        <v>42951</v>
      </c>
      <c r="B522" s="6" t="s">
        <v>537</v>
      </c>
      <c r="C522">
        <v>122494</v>
      </c>
      <c r="D522" s="9" t="s">
        <v>3984</v>
      </c>
      <c r="E522" s="2">
        <v>124.8</v>
      </c>
      <c r="F522" s="11">
        <v>42951</v>
      </c>
      <c r="G522" s="2">
        <v>124.8</v>
      </c>
      <c r="H522" s="13">
        <f>Tabla1[[#This Row],[Importe]]-Tabla1[[#This Row],[Pagado]]</f>
        <v>0</v>
      </c>
      <c r="I522" s="1" t="s">
        <v>4090</v>
      </c>
    </row>
    <row r="523" spans="1:9" x14ac:dyDescent="0.25">
      <c r="A523" s="3">
        <v>42951</v>
      </c>
      <c r="B523" s="6" t="s">
        <v>538</v>
      </c>
      <c r="C523">
        <v>122495</v>
      </c>
      <c r="D523" s="9" t="s">
        <v>3886</v>
      </c>
      <c r="E523" s="2">
        <v>2997.4</v>
      </c>
      <c r="F523" s="11">
        <v>42952</v>
      </c>
      <c r="G523" s="2">
        <v>2997.4</v>
      </c>
      <c r="H523" s="13">
        <f>Tabla1[[#This Row],[Importe]]-Tabla1[[#This Row],[Pagado]]</f>
        <v>0</v>
      </c>
      <c r="I523" s="1" t="s">
        <v>4090</v>
      </c>
    </row>
    <row r="524" spans="1:9" x14ac:dyDescent="0.25">
      <c r="A524" s="3">
        <v>42951</v>
      </c>
      <c r="B524" s="6" t="s">
        <v>539</v>
      </c>
      <c r="C524">
        <v>122496</v>
      </c>
      <c r="D524" s="9" t="s">
        <v>3908</v>
      </c>
      <c r="E524" s="2">
        <v>324.3</v>
      </c>
      <c r="F524" s="11">
        <v>42952</v>
      </c>
      <c r="G524" s="2">
        <v>324.3</v>
      </c>
      <c r="H524" s="13">
        <f>Tabla1[[#This Row],[Importe]]-Tabla1[[#This Row],[Pagado]]</f>
        <v>0</v>
      </c>
      <c r="I524" s="1" t="s">
        <v>4090</v>
      </c>
    </row>
    <row r="525" spans="1:9" x14ac:dyDescent="0.25">
      <c r="A525" s="3">
        <v>42951</v>
      </c>
      <c r="B525" s="6" t="s">
        <v>540</v>
      </c>
      <c r="C525">
        <v>122497</v>
      </c>
      <c r="D525" s="9" t="s">
        <v>3806</v>
      </c>
      <c r="E525" s="2">
        <v>3249.45</v>
      </c>
      <c r="F525" s="11">
        <v>42952</v>
      </c>
      <c r="G525" s="2">
        <v>3249.45</v>
      </c>
      <c r="H525" s="13">
        <f>Tabla1[[#This Row],[Importe]]-Tabla1[[#This Row],[Pagado]]</f>
        <v>0</v>
      </c>
      <c r="I525" s="1" t="s">
        <v>4090</v>
      </c>
    </row>
    <row r="526" spans="1:9" x14ac:dyDescent="0.25">
      <c r="A526" s="3">
        <v>42951</v>
      </c>
      <c r="B526" s="6" t="s">
        <v>541</v>
      </c>
      <c r="C526">
        <v>122498</v>
      </c>
      <c r="D526" s="9" t="s">
        <v>3939</v>
      </c>
      <c r="E526" s="2">
        <v>1680.7</v>
      </c>
      <c r="F526" s="11">
        <v>42952</v>
      </c>
      <c r="G526" s="2">
        <v>1680.7</v>
      </c>
      <c r="H526" s="13">
        <f>Tabla1[[#This Row],[Importe]]-Tabla1[[#This Row],[Pagado]]</f>
        <v>0</v>
      </c>
      <c r="I526" s="1" t="s">
        <v>4090</v>
      </c>
    </row>
    <row r="527" spans="1:9" x14ac:dyDescent="0.25">
      <c r="A527" s="3">
        <v>42951</v>
      </c>
      <c r="B527" s="6" t="s">
        <v>542</v>
      </c>
      <c r="C527">
        <v>122499</v>
      </c>
      <c r="D527" s="9" t="s">
        <v>3932</v>
      </c>
      <c r="E527" s="2">
        <v>5400</v>
      </c>
      <c r="F527" s="11" t="s">
        <v>4068</v>
      </c>
      <c r="G527" s="2">
        <v>5400</v>
      </c>
      <c r="H527" s="13">
        <f>Tabla1[[#This Row],[Importe]]-Tabla1[[#This Row],[Pagado]]</f>
        <v>0</v>
      </c>
      <c r="I527" s="1" t="s">
        <v>4090</v>
      </c>
    </row>
    <row r="528" spans="1:9" x14ac:dyDescent="0.25">
      <c r="A528" s="3">
        <v>42951</v>
      </c>
      <c r="B528" s="6" t="s">
        <v>543</v>
      </c>
      <c r="C528">
        <v>122500</v>
      </c>
      <c r="D528" s="9" t="s">
        <v>3985</v>
      </c>
      <c r="E528" s="2">
        <v>5940.8</v>
      </c>
      <c r="F528" s="11">
        <v>42958</v>
      </c>
      <c r="G528" s="2">
        <v>5940.8</v>
      </c>
      <c r="H528" s="13">
        <f>Tabla1[[#This Row],[Importe]]-Tabla1[[#This Row],[Pagado]]</f>
        <v>0</v>
      </c>
      <c r="I528" s="1" t="s">
        <v>4090</v>
      </c>
    </row>
    <row r="529" spans="1:9" x14ac:dyDescent="0.25">
      <c r="A529" s="3">
        <v>42951</v>
      </c>
      <c r="B529" s="6" t="s">
        <v>544</v>
      </c>
      <c r="C529">
        <v>122501</v>
      </c>
      <c r="D529" s="9" t="s">
        <v>3894</v>
      </c>
      <c r="E529" s="2">
        <v>2092.8000000000002</v>
      </c>
      <c r="F529" s="11">
        <v>42951</v>
      </c>
      <c r="G529" s="2">
        <v>2092.8000000000002</v>
      </c>
      <c r="H529" s="13">
        <f>Tabla1[[#This Row],[Importe]]-Tabla1[[#This Row],[Pagado]]</f>
        <v>0</v>
      </c>
      <c r="I529" s="1" t="s">
        <v>4090</v>
      </c>
    </row>
    <row r="530" spans="1:9" x14ac:dyDescent="0.25">
      <c r="A530" s="3">
        <v>42951</v>
      </c>
      <c r="B530" s="6" t="s">
        <v>545</v>
      </c>
      <c r="C530">
        <v>122502</v>
      </c>
      <c r="D530" s="9" t="s">
        <v>3847</v>
      </c>
      <c r="E530" s="2">
        <v>44797.22</v>
      </c>
      <c r="F530" s="11">
        <v>42961</v>
      </c>
      <c r="G530" s="2">
        <v>44797.22</v>
      </c>
      <c r="H530" s="13">
        <f>Tabla1[[#This Row],[Importe]]-Tabla1[[#This Row],[Pagado]]</f>
        <v>0</v>
      </c>
      <c r="I530" s="1" t="s">
        <v>4090</v>
      </c>
    </row>
    <row r="531" spans="1:9" x14ac:dyDescent="0.25">
      <c r="A531" s="3">
        <v>42951</v>
      </c>
      <c r="B531" s="6" t="s">
        <v>546</v>
      </c>
      <c r="C531">
        <v>122503</v>
      </c>
      <c r="D531" s="9" t="s">
        <v>3937</v>
      </c>
      <c r="E531" s="2">
        <v>1555.5</v>
      </c>
      <c r="F531" s="11">
        <v>42951</v>
      </c>
      <c r="G531" s="2">
        <v>1555.5</v>
      </c>
      <c r="H531" s="13">
        <f>Tabla1[[#This Row],[Importe]]-Tabla1[[#This Row],[Pagado]]</f>
        <v>0</v>
      </c>
      <c r="I531" s="1" t="s">
        <v>4090</v>
      </c>
    </row>
    <row r="532" spans="1:9" x14ac:dyDescent="0.25">
      <c r="A532" s="3">
        <v>42951</v>
      </c>
      <c r="B532" s="6" t="s">
        <v>547</v>
      </c>
      <c r="C532">
        <v>122504</v>
      </c>
      <c r="D532" s="9" t="s">
        <v>3847</v>
      </c>
      <c r="E532" s="2">
        <v>34824.400000000001</v>
      </c>
      <c r="F532" s="11">
        <v>42961</v>
      </c>
      <c r="G532" s="2">
        <v>34824.400000000001</v>
      </c>
      <c r="H532" s="13">
        <f>Tabla1[[#This Row],[Importe]]-Tabla1[[#This Row],[Pagado]]</f>
        <v>0</v>
      </c>
      <c r="I532" s="1" t="s">
        <v>4090</v>
      </c>
    </row>
    <row r="533" spans="1:9" x14ac:dyDescent="0.25">
      <c r="A533" s="3">
        <v>42951</v>
      </c>
      <c r="B533" s="6" t="s">
        <v>548</v>
      </c>
      <c r="C533">
        <v>122505</v>
      </c>
      <c r="D533" s="9" t="s">
        <v>3832</v>
      </c>
      <c r="E533" s="2">
        <v>2744</v>
      </c>
      <c r="F533" s="11">
        <v>42954</v>
      </c>
      <c r="G533" s="2">
        <v>2744</v>
      </c>
      <c r="H533" s="13">
        <f>Tabla1[[#This Row],[Importe]]-Tabla1[[#This Row],[Pagado]]</f>
        <v>0</v>
      </c>
      <c r="I533" s="1" t="s">
        <v>4090</v>
      </c>
    </row>
    <row r="534" spans="1:9" x14ac:dyDescent="0.25">
      <c r="A534" s="3">
        <v>42951</v>
      </c>
      <c r="B534" s="6" t="s">
        <v>549</v>
      </c>
      <c r="C534">
        <v>122506</v>
      </c>
      <c r="D534" s="9" t="s">
        <v>3891</v>
      </c>
      <c r="E534" s="2">
        <v>10535.7</v>
      </c>
      <c r="F534" s="11">
        <v>42951</v>
      </c>
      <c r="G534" s="2">
        <v>10535.7</v>
      </c>
      <c r="H534" s="13">
        <f>Tabla1[[#This Row],[Importe]]-Tabla1[[#This Row],[Pagado]]</f>
        <v>0</v>
      </c>
      <c r="I534" s="1" t="s">
        <v>4090</v>
      </c>
    </row>
    <row r="535" spans="1:9" ht="30" x14ac:dyDescent="0.25">
      <c r="A535" s="3">
        <v>42951</v>
      </c>
      <c r="B535" s="6" t="s">
        <v>550</v>
      </c>
      <c r="C535">
        <v>122507</v>
      </c>
      <c r="D535" s="9" t="s">
        <v>3832</v>
      </c>
      <c r="E535" s="2">
        <v>292123.03999999998</v>
      </c>
      <c r="F535" s="11" t="s">
        <v>4113</v>
      </c>
      <c r="G535" s="19">
        <f>249115.51+43007.53</f>
        <v>292123.04000000004</v>
      </c>
      <c r="H535" s="20">
        <f>Tabla1[[#This Row],[Importe]]-Tabla1[[#This Row],[Pagado]]</f>
        <v>0</v>
      </c>
      <c r="I535" s="1" t="s">
        <v>4090</v>
      </c>
    </row>
    <row r="536" spans="1:9" x14ac:dyDescent="0.25">
      <c r="A536" s="3">
        <v>42951</v>
      </c>
      <c r="B536" s="6" t="s">
        <v>551</v>
      </c>
      <c r="C536">
        <v>122508</v>
      </c>
      <c r="D536" s="9" t="s">
        <v>3868</v>
      </c>
      <c r="E536" s="2">
        <v>1900.8</v>
      </c>
      <c r="F536" s="11">
        <v>42951</v>
      </c>
      <c r="G536" s="2">
        <v>1900.8</v>
      </c>
      <c r="H536" s="13">
        <f>Tabla1[[#This Row],[Importe]]-Tabla1[[#This Row],[Pagado]]</f>
        <v>0</v>
      </c>
      <c r="I536" s="1" t="s">
        <v>4090</v>
      </c>
    </row>
    <row r="537" spans="1:9" x14ac:dyDescent="0.25">
      <c r="A537" s="3">
        <v>42951</v>
      </c>
      <c r="B537" s="6" t="s">
        <v>552</v>
      </c>
      <c r="C537">
        <v>122509</v>
      </c>
      <c r="D537" s="9" t="s">
        <v>3888</v>
      </c>
      <c r="E537" s="2">
        <v>438744</v>
      </c>
      <c r="F537" s="11">
        <v>42953</v>
      </c>
      <c r="G537" s="2">
        <v>438744</v>
      </c>
      <c r="H537" s="13">
        <f>Tabla1[[#This Row],[Importe]]-Tabla1[[#This Row],[Pagado]]</f>
        <v>0</v>
      </c>
      <c r="I537" s="1" t="s">
        <v>4090</v>
      </c>
    </row>
    <row r="538" spans="1:9" x14ac:dyDescent="0.25">
      <c r="A538" s="3">
        <v>42951</v>
      </c>
      <c r="B538" s="6" t="s">
        <v>553</v>
      </c>
      <c r="C538">
        <v>122510</v>
      </c>
      <c r="D538" s="9" t="s">
        <v>3940</v>
      </c>
      <c r="E538" s="2">
        <v>7770.6</v>
      </c>
      <c r="F538" s="11">
        <v>42951</v>
      </c>
      <c r="G538" s="2">
        <v>7770.6</v>
      </c>
      <c r="H538" s="13">
        <f>Tabla1[[#This Row],[Importe]]-Tabla1[[#This Row],[Pagado]]</f>
        <v>0</v>
      </c>
      <c r="I538" s="1" t="s">
        <v>4090</v>
      </c>
    </row>
    <row r="539" spans="1:9" x14ac:dyDescent="0.25">
      <c r="A539" s="3">
        <v>42951</v>
      </c>
      <c r="B539" s="6" t="s">
        <v>554</v>
      </c>
      <c r="C539">
        <v>122511</v>
      </c>
      <c r="D539" s="9" t="s">
        <v>3844</v>
      </c>
      <c r="E539" s="2">
        <v>777.92</v>
      </c>
      <c r="F539" s="11">
        <v>42951</v>
      </c>
      <c r="G539" s="2">
        <v>777.92</v>
      </c>
      <c r="H539" s="13">
        <f>Tabla1[[#This Row],[Importe]]-Tabla1[[#This Row],[Pagado]]</f>
        <v>0</v>
      </c>
      <c r="I539" s="1" t="s">
        <v>4090</v>
      </c>
    </row>
    <row r="540" spans="1:9" x14ac:dyDescent="0.25">
      <c r="A540" s="3">
        <v>42952</v>
      </c>
      <c r="B540" s="6" t="s">
        <v>555</v>
      </c>
      <c r="C540">
        <v>122512</v>
      </c>
      <c r="D540" s="9" t="s">
        <v>3805</v>
      </c>
      <c r="E540" s="2">
        <v>10344.5</v>
      </c>
      <c r="F540" s="11">
        <v>42954</v>
      </c>
      <c r="G540" s="2">
        <v>10344.5</v>
      </c>
      <c r="H540" s="13">
        <f>Tabla1[[#This Row],[Importe]]-Tabla1[[#This Row],[Pagado]]</f>
        <v>0</v>
      </c>
      <c r="I540" s="1" t="s">
        <v>4090</v>
      </c>
    </row>
    <row r="541" spans="1:9" x14ac:dyDescent="0.25">
      <c r="A541" s="3">
        <v>42952</v>
      </c>
      <c r="B541" s="6" t="s">
        <v>556</v>
      </c>
      <c r="C541">
        <v>122513</v>
      </c>
      <c r="D541" s="9" t="s">
        <v>3806</v>
      </c>
      <c r="E541" s="2">
        <v>73259.95</v>
      </c>
      <c r="F541" s="11">
        <v>42954</v>
      </c>
      <c r="G541" s="2">
        <v>73259.95</v>
      </c>
      <c r="H541" s="13">
        <f>Tabla1[[#This Row],[Importe]]-Tabla1[[#This Row],[Pagado]]</f>
        <v>0</v>
      </c>
      <c r="I541" s="1" t="s">
        <v>4090</v>
      </c>
    </row>
    <row r="542" spans="1:9" ht="45" x14ac:dyDescent="0.25">
      <c r="A542" s="3">
        <v>42952</v>
      </c>
      <c r="B542" s="6" t="s">
        <v>557</v>
      </c>
      <c r="C542">
        <v>122514</v>
      </c>
      <c r="D542" s="9" t="s">
        <v>3813</v>
      </c>
      <c r="E542" s="2">
        <v>28161.9</v>
      </c>
      <c r="F542" s="11" t="s">
        <v>4121</v>
      </c>
      <c r="G542" s="19">
        <f>10000+12000+6161.9</f>
        <v>28161.9</v>
      </c>
      <c r="H542" s="20">
        <f>Tabla1[[#This Row],[Importe]]-Tabla1[[#This Row],[Pagado]]</f>
        <v>0</v>
      </c>
      <c r="I542" s="1" t="s">
        <v>4090</v>
      </c>
    </row>
    <row r="543" spans="1:9" x14ac:dyDescent="0.25">
      <c r="A543" s="3">
        <v>42952</v>
      </c>
      <c r="B543" s="6" t="s">
        <v>558</v>
      </c>
      <c r="C543">
        <v>122515</v>
      </c>
      <c r="D543" s="9" t="s">
        <v>3860</v>
      </c>
      <c r="E543" s="2">
        <v>818.4</v>
      </c>
      <c r="F543" s="11">
        <v>42952</v>
      </c>
      <c r="G543" s="2">
        <v>818.4</v>
      </c>
      <c r="H543" s="13">
        <f>Tabla1[[#This Row],[Importe]]-Tabla1[[#This Row],[Pagado]]</f>
        <v>0</v>
      </c>
      <c r="I543" s="1" t="s">
        <v>4090</v>
      </c>
    </row>
    <row r="544" spans="1:9" x14ac:dyDescent="0.25">
      <c r="A544" s="3">
        <v>42952</v>
      </c>
      <c r="B544" s="6" t="s">
        <v>559</v>
      </c>
      <c r="C544">
        <v>122516</v>
      </c>
      <c r="D544" s="9" t="s">
        <v>3814</v>
      </c>
      <c r="E544" s="2">
        <v>19588</v>
      </c>
      <c r="F544" s="11">
        <v>42954</v>
      </c>
      <c r="G544" s="2">
        <v>19588</v>
      </c>
      <c r="H544" s="13">
        <f>Tabla1[[#This Row],[Importe]]-Tabla1[[#This Row],[Pagado]]</f>
        <v>0</v>
      </c>
      <c r="I544" s="1" t="s">
        <v>4090</v>
      </c>
    </row>
    <row r="545" spans="1:9" x14ac:dyDescent="0.25">
      <c r="A545" s="3">
        <v>42952</v>
      </c>
      <c r="B545" s="6" t="s">
        <v>560</v>
      </c>
      <c r="C545">
        <v>122517</v>
      </c>
      <c r="D545" s="9" t="s">
        <v>3812</v>
      </c>
      <c r="E545" s="2">
        <v>30999.5</v>
      </c>
      <c r="F545" s="11">
        <v>42955</v>
      </c>
      <c r="G545" s="2">
        <v>30999.5</v>
      </c>
      <c r="H545" s="13">
        <f>Tabla1[[#This Row],[Importe]]-Tabla1[[#This Row],[Pagado]]</f>
        <v>0</v>
      </c>
      <c r="I545" s="1" t="s">
        <v>4090</v>
      </c>
    </row>
    <row r="546" spans="1:9" x14ac:dyDescent="0.25">
      <c r="A546" s="3">
        <v>42952</v>
      </c>
      <c r="B546" s="6" t="s">
        <v>561</v>
      </c>
      <c r="C546">
        <v>122518</v>
      </c>
      <c r="D546" s="9" t="s">
        <v>3817</v>
      </c>
      <c r="E546" s="2">
        <v>10864.7</v>
      </c>
      <c r="F546" s="11">
        <v>42956</v>
      </c>
      <c r="G546" s="2">
        <v>10864.7</v>
      </c>
      <c r="H546" s="13">
        <f>Tabla1[[#This Row],[Importe]]-Tabla1[[#This Row],[Pagado]]</f>
        <v>0</v>
      </c>
      <c r="I546" s="1" t="s">
        <v>4090</v>
      </c>
    </row>
    <row r="547" spans="1:9" ht="30" x14ac:dyDescent="0.25">
      <c r="A547" s="3">
        <v>42952</v>
      </c>
      <c r="B547" s="6" t="s">
        <v>562</v>
      </c>
      <c r="C547">
        <v>122519</v>
      </c>
      <c r="D547" s="9" t="s">
        <v>3811</v>
      </c>
      <c r="E547" s="2">
        <v>10864.7</v>
      </c>
      <c r="F547" s="11" t="s">
        <v>4110</v>
      </c>
      <c r="G547" s="19">
        <f>8500+2364.7</f>
        <v>10864.7</v>
      </c>
      <c r="H547" s="20">
        <f>Tabla1[[#This Row],[Importe]]-Tabla1[[#This Row],[Pagado]]</f>
        <v>0</v>
      </c>
      <c r="I547" s="1" t="s">
        <v>4090</v>
      </c>
    </row>
    <row r="548" spans="1:9" x14ac:dyDescent="0.25">
      <c r="A548" s="3">
        <v>42952</v>
      </c>
      <c r="B548" s="6" t="s">
        <v>563</v>
      </c>
      <c r="C548">
        <v>122520</v>
      </c>
      <c r="D548" s="9" t="s">
        <v>3819</v>
      </c>
      <c r="E548" s="2">
        <v>32404.9</v>
      </c>
      <c r="F548" s="11">
        <v>42952</v>
      </c>
      <c r="G548" s="2">
        <v>32404.9</v>
      </c>
      <c r="H548" s="13">
        <f>Tabla1[[#This Row],[Importe]]-Tabla1[[#This Row],[Pagado]]</f>
        <v>0</v>
      </c>
      <c r="I548" s="1" t="s">
        <v>4090</v>
      </c>
    </row>
    <row r="549" spans="1:9" x14ac:dyDescent="0.25">
      <c r="A549" s="3">
        <v>42952</v>
      </c>
      <c r="B549" s="6" t="s">
        <v>564</v>
      </c>
      <c r="C549">
        <v>122521</v>
      </c>
      <c r="D549" s="9" t="s">
        <v>3822</v>
      </c>
      <c r="E549" s="2">
        <v>2335.8000000000002</v>
      </c>
      <c r="F549" s="11">
        <v>42954</v>
      </c>
      <c r="G549" s="2">
        <v>2335.8000000000002</v>
      </c>
      <c r="H549" s="13">
        <f>Tabla1[[#This Row],[Importe]]-Tabla1[[#This Row],[Pagado]]</f>
        <v>0</v>
      </c>
      <c r="I549" s="1" t="s">
        <v>4090</v>
      </c>
    </row>
    <row r="550" spans="1:9" x14ac:dyDescent="0.25">
      <c r="A550" s="3">
        <v>42952</v>
      </c>
      <c r="B550" s="6" t="s">
        <v>565</v>
      </c>
      <c r="C550">
        <v>122522</v>
      </c>
      <c r="D550" s="9" t="s">
        <v>3820</v>
      </c>
      <c r="E550" s="2">
        <v>15767.5</v>
      </c>
      <c r="F550" s="11">
        <v>42957</v>
      </c>
      <c r="G550" s="2">
        <v>15767.5</v>
      </c>
      <c r="H550" s="13">
        <f>Tabla1[[#This Row],[Importe]]-Tabla1[[#This Row],[Pagado]]</f>
        <v>0</v>
      </c>
      <c r="I550" s="1" t="s">
        <v>4090</v>
      </c>
    </row>
    <row r="551" spans="1:9" x14ac:dyDescent="0.25">
      <c r="A551" s="3">
        <v>42952</v>
      </c>
      <c r="B551" s="6" t="s">
        <v>566</v>
      </c>
      <c r="C551">
        <v>122523</v>
      </c>
      <c r="D551" s="9" t="s">
        <v>3819</v>
      </c>
      <c r="E551" s="2">
        <v>2235.6</v>
      </c>
      <c r="F551" s="11">
        <v>42952</v>
      </c>
      <c r="G551" s="2">
        <v>2235.6</v>
      </c>
      <c r="H551" s="13">
        <f>Tabla1[[#This Row],[Importe]]-Tabla1[[#This Row],[Pagado]]</f>
        <v>0</v>
      </c>
      <c r="I551" s="1" t="s">
        <v>4090</v>
      </c>
    </row>
    <row r="552" spans="1:9" x14ac:dyDescent="0.25">
      <c r="A552" s="3">
        <v>42952</v>
      </c>
      <c r="B552" s="6" t="s">
        <v>567</v>
      </c>
      <c r="C552">
        <v>122524</v>
      </c>
      <c r="D552" s="9" t="s">
        <v>3845</v>
      </c>
      <c r="E552" s="2">
        <v>54820.800000000003</v>
      </c>
      <c r="F552" s="11">
        <v>42976</v>
      </c>
      <c r="G552" s="2">
        <v>54820.800000000003</v>
      </c>
      <c r="H552" s="13">
        <f>Tabla1[[#This Row],[Importe]]-Tabla1[[#This Row],[Pagado]]</f>
        <v>0</v>
      </c>
      <c r="I552" s="1" t="s">
        <v>4090</v>
      </c>
    </row>
    <row r="553" spans="1:9" ht="45" x14ac:dyDescent="0.25">
      <c r="A553" s="3">
        <v>42952</v>
      </c>
      <c r="B553" s="6" t="s">
        <v>568</v>
      </c>
      <c r="C553">
        <v>122525</v>
      </c>
      <c r="D553" s="9" t="s">
        <v>3893</v>
      </c>
      <c r="E553" s="2">
        <v>12332.8</v>
      </c>
      <c r="F553" s="11" t="s">
        <v>4114</v>
      </c>
      <c r="G553" s="19">
        <f>10000+2332.8</f>
        <v>12332.8</v>
      </c>
      <c r="H553" s="20">
        <f>Tabla1[[#This Row],[Importe]]-Tabla1[[#This Row],[Pagado]]</f>
        <v>0</v>
      </c>
      <c r="I553" s="1" t="s">
        <v>4090</v>
      </c>
    </row>
    <row r="554" spans="1:9" x14ac:dyDescent="0.25">
      <c r="A554" s="3">
        <v>42952</v>
      </c>
      <c r="B554" s="6" t="s">
        <v>569</v>
      </c>
      <c r="C554">
        <v>122526</v>
      </c>
      <c r="D554" s="9" t="s">
        <v>3972</v>
      </c>
      <c r="E554" s="2">
        <v>699.2</v>
      </c>
      <c r="F554" s="11">
        <v>42954</v>
      </c>
      <c r="G554" s="2">
        <v>699.2</v>
      </c>
      <c r="H554" s="13">
        <f>Tabla1[[#This Row],[Importe]]-Tabla1[[#This Row],[Pagado]]</f>
        <v>0</v>
      </c>
      <c r="I554" s="1" t="s">
        <v>4090</v>
      </c>
    </row>
    <row r="555" spans="1:9" x14ac:dyDescent="0.25">
      <c r="A555" s="3">
        <v>42952</v>
      </c>
      <c r="B555" s="6" t="s">
        <v>570</v>
      </c>
      <c r="C555">
        <v>122527</v>
      </c>
      <c r="D555" s="9" t="s">
        <v>3860</v>
      </c>
      <c r="E555" s="2">
        <v>316.8</v>
      </c>
      <c r="F555" s="11">
        <v>42955</v>
      </c>
      <c r="G555" s="2">
        <v>316.8</v>
      </c>
      <c r="H555" s="13">
        <f>Tabla1[[#This Row],[Importe]]-Tabla1[[#This Row],[Pagado]]</f>
        <v>0</v>
      </c>
      <c r="I555" s="1" t="s">
        <v>4090</v>
      </c>
    </row>
    <row r="556" spans="1:9" x14ac:dyDescent="0.25">
      <c r="A556" s="3">
        <v>42952</v>
      </c>
      <c r="B556" s="6" t="s">
        <v>571</v>
      </c>
      <c r="C556">
        <v>122528</v>
      </c>
      <c r="D556" s="9" t="s">
        <v>3818</v>
      </c>
      <c r="E556" s="2">
        <v>13166.3</v>
      </c>
      <c r="F556" s="11">
        <v>42955</v>
      </c>
      <c r="G556" s="2">
        <v>13166.3</v>
      </c>
      <c r="H556" s="13">
        <f>Tabla1[[#This Row],[Importe]]-Tabla1[[#This Row],[Pagado]]</f>
        <v>0</v>
      </c>
      <c r="I556" s="1" t="s">
        <v>4090</v>
      </c>
    </row>
    <row r="557" spans="1:9" x14ac:dyDescent="0.25">
      <c r="A557" s="3">
        <v>42952</v>
      </c>
      <c r="B557" s="6" t="s">
        <v>572</v>
      </c>
      <c r="C557">
        <v>122529</v>
      </c>
      <c r="D557" s="9" t="s">
        <v>3986</v>
      </c>
      <c r="E557" s="2">
        <v>12500</v>
      </c>
      <c r="F557" s="11">
        <v>42952</v>
      </c>
      <c r="G557" s="2">
        <v>12500</v>
      </c>
      <c r="H557" s="13">
        <f>Tabla1[[#This Row],[Importe]]-Tabla1[[#This Row],[Pagado]]</f>
        <v>0</v>
      </c>
      <c r="I557" s="1" t="s">
        <v>4090</v>
      </c>
    </row>
    <row r="558" spans="1:9" ht="30" x14ac:dyDescent="0.25">
      <c r="A558" s="3">
        <v>42952</v>
      </c>
      <c r="B558" s="6" t="s">
        <v>573</v>
      </c>
      <c r="C558">
        <v>122530</v>
      </c>
      <c r="D558" s="9" t="s">
        <v>3829</v>
      </c>
      <c r="E558" s="2">
        <v>13805.7</v>
      </c>
      <c r="F558" s="11" t="s">
        <v>4111</v>
      </c>
      <c r="G558" s="19">
        <f>8900+4905.7</f>
        <v>13805.7</v>
      </c>
      <c r="H558" s="20">
        <f>Tabla1[[#This Row],[Importe]]-Tabla1[[#This Row],[Pagado]]</f>
        <v>0</v>
      </c>
      <c r="I558" s="1" t="s">
        <v>4090</v>
      </c>
    </row>
    <row r="559" spans="1:9" x14ac:dyDescent="0.25">
      <c r="A559" s="3">
        <v>42952</v>
      </c>
      <c r="B559" s="6" t="s">
        <v>574</v>
      </c>
      <c r="C559">
        <v>122531</v>
      </c>
      <c r="D559" s="9" t="s">
        <v>3889</v>
      </c>
      <c r="E559" s="2">
        <v>5211</v>
      </c>
      <c r="F559" s="11">
        <v>42952</v>
      </c>
      <c r="G559" s="2">
        <v>5211</v>
      </c>
      <c r="H559" s="13">
        <f>Tabla1[[#This Row],[Importe]]-Tabla1[[#This Row],[Pagado]]</f>
        <v>0</v>
      </c>
      <c r="I559" s="1" t="s">
        <v>4090</v>
      </c>
    </row>
    <row r="560" spans="1:9" x14ac:dyDescent="0.25">
      <c r="A560" s="3">
        <v>42952</v>
      </c>
      <c r="B560" s="6" t="s">
        <v>575</v>
      </c>
      <c r="C560">
        <v>122532</v>
      </c>
      <c r="D560" s="9" t="s">
        <v>3987</v>
      </c>
      <c r="E560" s="2">
        <v>23313.599999999999</v>
      </c>
      <c r="F560" s="11">
        <v>42952</v>
      </c>
      <c r="G560" s="2">
        <v>23313.599999999999</v>
      </c>
      <c r="H560" s="13">
        <f>Tabla1[[#This Row],[Importe]]-Tabla1[[#This Row],[Pagado]]</f>
        <v>0</v>
      </c>
      <c r="I560" s="1" t="s">
        <v>4090</v>
      </c>
    </row>
    <row r="561" spans="1:9" x14ac:dyDescent="0.25">
      <c r="A561" s="3">
        <v>42952</v>
      </c>
      <c r="B561" s="6" t="s">
        <v>576</v>
      </c>
      <c r="C561">
        <v>122533</v>
      </c>
      <c r="D561" s="9" t="s">
        <v>3816</v>
      </c>
      <c r="E561" s="2">
        <v>4355.2</v>
      </c>
      <c r="F561" s="11">
        <v>42952</v>
      </c>
      <c r="G561" s="2">
        <v>4355.2</v>
      </c>
      <c r="H561" s="13">
        <f>Tabla1[[#This Row],[Importe]]-Tabla1[[#This Row],[Pagado]]</f>
        <v>0</v>
      </c>
      <c r="I561" s="1" t="s">
        <v>4090</v>
      </c>
    </row>
    <row r="562" spans="1:9" x14ac:dyDescent="0.25">
      <c r="A562" s="3">
        <v>42952</v>
      </c>
      <c r="B562" s="6" t="s">
        <v>577</v>
      </c>
      <c r="C562">
        <v>122534</v>
      </c>
      <c r="D562" s="9" t="s">
        <v>3981</v>
      </c>
      <c r="E562" s="2">
        <v>13234</v>
      </c>
      <c r="F562" s="11" t="s">
        <v>4070</v>
      </c>
      <c r="G562" s="2">
        <v>13234</v>
      </c>
      <c r="H562" s="13">
        <f>Tabla1[[#This Row],[Importe]]-Tabla1[[#This Row],[Pagado]]</f>
        <v>0</v>
      </c>
      <c r="I562" s="1" t="s">
        <v>4090</v>
      </c>
    </row>
    <row r="563" spans="1:9" x14ac:dyDescent="0.25">
      <c r="A563" s="3">
        <v>42952</v>
      </c>
      <c r="B563" s="6" t="s">
        <v>578</v>
      </c>
      <c r="C563">
        <v>122535</v>
      </c>
      <c r="D563" s="9" t="s">
        <v>3837</v>
      </c>
      <c r="E563" s="2">
        <v>6469</v>
      </c>
      <c r="F563" s="11">
        <v>42959</v>
      </c>
      <c r="G563" s="2">
        <v>6469</v>
      </c>
      <c r="H563" s="13">
        <f>Tabla1[[#This Row],[Importe]]-Tabla1[[#This Row],[Pagado]]</f>
        <v>0</v>
      </c>
      <c r="I563" s="1" t="s">
        <v>4090</v>
      </c>
    </row>
    <row r="564" spans="1:9" x14ac:dyDescent="0.25">
      <c r="A564" s="3">
        <v>42952</v>
      </c>
      <c r="B564" s="6" t="s">
        <v>579</v>
      </c>
      <c r="C564">
        <v>122536</v>
      </c>
      <c r="D564" s="9" t="s">
        <v>3836</v>
      </c>
      <c r="E564" s="2">
        <v>3644.8</v>
      </c>
      <c r="F564" s="11">
        <v>42952</v>
      </c>
      <c r="G564" s="2">
        <v>3644.8</v>
      </c>
      <c r="H564" s="13">
        <f>Tabla1[[#This Row],[Importe]]-Tabla1[[#This Row],[Pagado]]</f>
        <v>0</v>
      </c>
      <c r="I564" s="1" t="s">
        <v>4090</v>
      </c>
    </row>
    <row r="565" spans="1:9" x14ac:dyDescent="0.25">
      <c r="A565" s="3">
        <v>42952</v>
      </c>
      <c r="B565" s="6" t="s">
        <v>580</v>
      </c>
      <c r="C565">
        <v>122537</v>
      </c>
      <c r="D565" s="9" t="s">
        <v>3836</v>
      </c>
      <c r="E565" s="2">
        <v>932.8</v>
      </c>
      <c r="F565" s="11">
        <v>42954</v>
      </c>
      <c r="G565" s="2">
        <v>932.8</v>
      </c>
      <c r="H565" s="13">
        <f>Tabla1[[#This Row],[Importe]]-Tabla1[[#This Row],[Pagado]]</f>
        <v>0</v>
      </c>
      <c r="I565" s="1" t="s">
        <v>4090</v>
      </c>
    </row>
    <row r="566" spans="1:9" x14ac:dyDescent="0.25">
      <c r="A566" s="3">
        <v>42952</v>
      </c>
      <c r="B566" s="6" t="s">
        <v>581</v>
      </c>
      <c r="C566">
        <v>122538</v>
      </c>
      <c r="D566" s="9" t="s">
        <v>3901</v>
      </c>
      <c r="E566" s="2">
        <v>3585</v>
      </c>
      <c r="F566" s="11">
        <v>42954</v>
      </c>
      <c r="G566" s="2">
        <v>3585</v>
      </c>
      <c r="H566" s="13">
        <f>Tabla1[[#This Row],[Importe]]-Tabla1[[#This Row],[Pagado]]</f>
        <v>0</v>
      </c>
      <c r="I566" s="1" t="s">
        <v>4090</v>
      </c>
    </row>
    <row r="567" spans="1:9" x14ac:dyDescent="0.25">
      <c r="A567" s="3">
        <v>42952</v>
      </c>
      <c r="B567" s="6" t="s">
        <v>582</v>
      </c>
      <c r="C567">
        <v>122539</v>
      </c>
      <c r="D567" s="9" t="s">
        <v>3838</v>
      </c>
      <c r="E567" s="2">
        <v>10593.8</v>
      </c>
      <c r="F567" s="11">
        <v>42952</v>
      </c>
      <c r="G567" s="2">
        <v>10593.8</v>
      </c>
      <c r="H567" s="13">
        <f>Tabla1[[#This Row],[Importe]]-Tabla1[[#This Row],[Pagado]]</f>
        <v>0</v>
      </c>
      <c r="I567" s="1" t="s">
        <v>4090</v>
      </c>
    </row>
    <row r="568" spans="1:9" x14ac:dyDescent="0.25">
      <c r="A568" s="3">
        <v>42952</v>
      </c>
      <c r="B568" s="6" t="s">
        <v>583</v>
      </c>
      <c r="C568">
        <v>122540</v>
      </c>
      <c r="D568" s="9" t="s">
        <v>3901</v>
      </c>
      <c r="E568" s="2">
        <v>374.4</v>
      </c>
      <c r="F568" s="11">
        <v>42954</v>
      </c>
      <c r="G568" s="2">
        <v>374.4</v>
      </c>
      <c r="H568" s="13">
        <f>Tabla1[[#This Row],[Importe]]-Tabla1[[#This Row],[Pagado]]</f>
        <v>0</v>
      </c>
      <c r="I568" s="1" t="s">
        <v>4090</v>
      </c>
    </row>
    <row r="569" spans="1:9" x14ac:dyDescent="0.25">
      <c r="A569" s="3">
        <v>42952</v>
      </c>
      <c r="B569" s="6" t="s">
        <v>584</v>
      </c>
      <c r="C569">
        <v>122541</v>
      </c>
      <c r="D569" s="9" t="s">
        <v>3835</v>
      </c>
      <c r="E569" s="2">
        <v>15070.5</v>
      </c>
      <c r="F569" s="11">
        <v>42959</v>
      </c>
      <c r="G569" s="2">
        <v>15070.5</v>
      </c>
      <c r="H569" s="13">
        <f>Tabla1[[#This Row],[Importe]]-Tabla1[[#This Row],[Pagado]]</f>
        <v>0</v>
      </c>
      <c r="I569" s="1" t="s">
        <v>4090</v>
      </c>
    </row>
    <row r="570" spans="1:9" x14ac:dyDescent="0.25">
      <c r="A570" s="3">
        <v>42952</v>
      </c>
      <c r="B570" s="6" t="s">
        <v>585</v>
      </c>
      <c r="C570">
        <v>122542</v>
      </c>
      <c r="D570" s="9" t="s">
        <v>3943</v>
      </c>
      <c r="E570" s="2">
        <v>5500</v>
      </c>
      <c r="F570" s="11">
        <v>42952</v>
      </c>
      <c r="G570" s="2">
        <v>5500</v>
      </c>
      <c r="H570" s="13">
        <f>Tabla1[[#This Row],[Importe]]-Tabla1[[#This Row],[Pagado]]</f>
        <v>0</v>
      </c>
      <c r="I570" s="1" t="s">
        <v>4090</v>
      </c>
    </row>
    <row r="571" spans="1:9" x14ac:dyDescent="0.25">
      <c r="A571" s="3">
        <v>42952</v>
      </c>
      <c r="B571" s="6" t="s">
        <v>586</v>
      </c>
      <c r="C571">
        <v>122543</v>
      </c>
      <c r="D571" s="9" t="s">
        <v>3892</v>
      </c>
      <c r="E571" s="2">
        <v>3898.96</v>
      </c>
      <c r="F571" s="11">
        <v>42952</v>
      </c>
      <c r="G571" s="2">
        <v>3898.96</v>
      </c>
      <c r="H571" s="13">
        <f>Tabla1[[#This Row],[Importe]]-Tabla1[[#This Row],[Pagado]]</f>
        <v>0</v>
      </c>
      <c r="I571" s="1" t="s">
        <v>4090</v>
      </c>
    </row>
    <row r="572" spans="1:9" x14ac:dyDescent="0.25">
      <c r="A572" s="3">
        <v>42952</v>
      </c>
      <c r="B572" s="6" t="s">
        <v>587</v>
      </c>
      <c r="C572">
        <v>122544</v>
      </c>
      <c r="D572" s="9" t="s">
        <v>3807</v>
      </c>
      <c r="E572" s="2">
        <v>5750</v>
      </c>
      <c r="F572" s="11">
        <v>42952</v>
      </c>
      <c r="G572" s="2">
        <v>5750</v>
      </c>
      <c r="H572" s="13">
        <f>Tabla1[[#This Row],[Importe]]-Tabla1[[#This Row],[Pagado]]</f>
        <v>0</v>
      </c>
      <c r="I572" s="1" t="s">
        <v>4090</v>
      </c>
    </row>
    <row r="573" spans="1:9" x14ac:dyDescent="0.25">
      <c r="A573" s="3">
        <v>42952</v>
      </c>
      <c r="B573" s="6" t="s">
        <v>588</v>
      </c>
      <c r="C573">
        <v>122545</v>
      </c>
      <c r="D573" s="9" t="s">
        <v>3988</v>
      </c>
      <c r="E573" s="2">
        <v>9299.6</v>
      </c>
      <c r="F573" s="11">
        <v>42954</v>
      </c>
      <c r="G573" s="2">
        <v>9299.6</v>
      </c>
      <c r="H573" s="13">
        <f>Tabla1[[#This Row],[Importe]]-Tabla1[[#This Row],[Pagado]]</f>
        <v>0</v>
      </c>
      <c r="I573" s="1" t="s">
        <v>4090</v>
      </c>
    </row>
    <row r="574" spans="1:9" x14ac:dyDescent="0.25">
      <c r="A574" s="3">
        <v>42952</v>
      </c>
      <c r="B574" s="6" t="s">
        <v>589</v>
      </c>
      <c r="C574">
        <v>122546</v>
      </c>
      <c r="D574" s="9" t="s">
        <v>3808</v>
      </c>
      <c r="E574" s="2">
        <v>750</v>
      </c>
      <c r="F574" s="11">
        <v>42952</v>
      </c>
      <c r="G574" s="2">
        <v>750</v>
      </c>
      <c r="H574" s="13">
        <f>Tabla1[[#This Row],[Importe]]-Tabla1[[#This Row],[Pagado]]</f>
        <v>0</v>
      </c>
      <c r="I574" s="1" t="s">
        <v>4090</v>
      </c>
    </row>
    <row r="575" spans="1:9" x14ac:dyDescent="0.25">
      <c r="A575" s="3">
        <v>42952</v>
      </c>
      <c r="B575" s="6" t="s">
        <v>590</v>
      </c>
      <c r="C575">
        <v>122547</v>
      </c>
      <c r="D575" s="9" t="s">
        <v>3842</v>
      </c>
      <c r="E575" s="2">
        <v>2967</v>
      </c>
      <c r="F575" s="11">
        <v>42952</v>
      </c>
      <c r="G575" s="2">
        <v>2967</v>
      </c>
      <c r="H575" s="13">
        <f>Tabla1[[#This Row],[Importe]]-Tabla1[[#This Row],[Pagado]]</f>
        <v>0</v>
      </c>
      <c r="I575" s="1" t="s">
        <v>4090</v>
      </c>
    </row>
    <row r="576" spans="1:9" x14ac:dyDescent="0.25">
      <c r="A576" s="3">
        <v>42952</v>
      </c>
      <c r="B576" s="6" t="s">
        <v>591</v>
      </c>
      <c r="C576">
        <v>122548</v>
      </c>
      <c r="D576" s="9" t="s">
        <v>3930</v>
      </c>
      <c r="E576" s="2">
        <v>14138.14</v>
      </c>
      <c r="F576" s="11">
        <v>42952</v>
      </c>
      <c r="G576" s="2">
        <v>14138.14</v>
      </c>
      <c r="H576" s="13">
        <f>Tabla1[[#This Row],[Importe]]-Tabla1[[#This Row],[Pagado]]</f>
        <v>0</v>
      </c>
      <c r="I576" s="1" t="s">
        <v>4090</v>
      </c>
    </row>
    <row r="577" spans="1:9" x14ac:dyDescent="0.25">
      <c r="A577" s="3">
        <v>42952</v>
      </c>
      <c r="B577" s="6" t="s">
        <v>592</v>
      </c>
      <c r="C577">
        <v>122549</v>
      </c>
      <c r="D577" s="9" t="s">
        <v>3842</v>
      </c>
      <c r="E577" s="2">
        <v>471.2</v>
      </c>
      <c r="F577" s="11">
        <v>42952</v>
      </c>
      <c r="G577" s="2">
        <v>471.2</v>
      </c>
      <c r="H577" s="13">
        <f>Tabla1[[#This Row],[Importe]]-Tabla1[[#This Row],[Pagado]]</f>
        <v>0</v>
      </c>
      <c r="I577" s="1" t="s">
        <v>4090</v>
      </c>
    </row>
    <row r="578" spans="1:9" x14ac:dyDescent="0.25">
      <c r="A578" s="3">
        <v>42952</v>
      </c>
      <c r="B578" s="6" t="s">
        <v>593</v>
      </c>
      <c r="C578">
        <v>122550</v>
      </c>
      <c r="D578" s="9" t="s">
        <v>3989</v>
      </c>
      <c r="E578" s="2">
        <v>2458.1999999999998</v>
      </c>
      <c r="F578" s="11">
        <v>42952</v>
      </c>
      <c r="G578" s="2">
        <v>2458.1999999999998</v>
      </c>
      <c r="H578" s="13">
        <f>Tabla1[[#This Row],[Importe]]-Tabla1[[#This Row],[Pagado]]</f>
        <v>0</v>
      </c>
      <c r="I578" s="1" t="s">
        <v>4090</v>
      </c>
    </row>
    <row r="579" spans="1:9" x14ac:dyDescent="0.25">
      <c r="A579" s="3">
        <v>42952</v>
      </c>
      <c r="B579" s="6" t="s">
        <v>594</v>
      </c>
      <c r="C579">
        <v>122551</v>
      </c>
      <c r="D579" s="9" t="s">
        <v>3898</v>
      </c>
      <c r="E579" s="2">
        <v>35940</v>
      </c>
      <c r="F579" s="11">
        <v>42952</v>
      </c>
      <c r="G579" s="2">
        <v>35940</v>
      </c>
      <c r="H579" s="13">
        <f>Tabla1[[#This Row],[Importe]]-Tabla1[[#This Row],[Pagado]]</f>
        <v>0</v>
      </c>
      <c r="I579" s="1" t="s">
        <v>4090</v>
      </c>
    </row>
    <row r="580" spans="1:9" x14ac:dyDescent="0.25">
      <c r="A580" s="3">
        <v>42952</v>
      </c>
      <c r="B580" s="6" t="s">
        <v>595</v>
      </c>
      <c r="C580">
        <v>122552</v>
      </c>
      <c r="D580" s="9" t="s">
        <v>3899</v>
      </c>
      <c r="E580" s="2">
        <v>5093.3999999999996</v>
      </c>
      <c r="F580" s="11">
        <v>42952</v>
      </c>
      <c r="G580" s="2">
        <v>5093.3999999999996</v>
      </c>
      <c r="H580" s="13">
        <f>Tabla1[[#This Row],[Importe]]-Tabla1[[#This Row],[Pagado]]</f>
        <v>0</v>
      </c>
      <c r="I580" s="1" t="s">
        <v>4090</v>
      </c>
    </row>
    <row r="581" spans="1:9" x14ac:dyDescent="0.25">
      <c r="A581" s="3">
        <v>42952</v>
      </c>
      <c r="B581" s="6" t="s">
        <v>596</v>
      </c>
      <c r="C581">
        <v>122553</v>
      </c>
      <c r="D581" s="9" t="s">
        <v>3898</v>
      </c>
      <c r="E581" s="2">
        <v>195</v>
      </c>
      <c r="F581" s="11">
        <v>42952</v>
      </c>
      <c r="G581" s="2">
        <v>195</v>
      </c>
      <c r="H581" s="13">
        <f>Tabla1[[#This Row],[Importe]]-Tabla1[[#This Row],[Pagado]]</f>
        <v>0</v>
      </c>
      <c r="I581" s="1" t="s">
        <v>4090</v>
      </c>
    </row>
    <row r="582" spans="1:9" x14ac:dyDescent="0.25">
      <c r="A582" s="3">
        <v>42952</v>
      </c>
      <c r="B582" s="6" t="s">
        <v>597</v>
      </c>
      <c r="C582">
        <v>122554</v>
      </c>
      <c r="D582" s="9" t="s">
        <v>3990</v>
      </c>
      <c r="E582" s="2">
        <v>7675</v>
      </c>
      <c r="F582" s="11">
        <v>42952</v>
      </c>
      <c r="G582" s="2">
        <v>7675</v>
      </c>
      <c r="H582" s="13">
        <f>Tabla1[[#This Row],[Importe]]-Tabla1[[#This Row],[Pagado]]</f>
        <v>0</v>
      </c>
      <c r="I582" s="1" t="s">
        <v>4090</v>
      </c>
    </row>
    <row r="583" spans="1:9" x14ac:dyDescent="0.25">
      <c r="A583" s="3">
        <v>42952</v>
      </c>
      <c r="B583" s="6" t="s">
        <v>598</v>
      </c>
      <c r="C583">
        <v>122555</v>
      </c>
      <c r="D583" s="9" t="s">
        <v>3850</v>
      </c>
      <c r="E583" s="2">
        <v>5000</v>
      </c>
      <c r="F583" s="11">
        <v>42953</v>
      </c>
      <c r="G583" s="2">
        <v>5000</v>
      </c>
      <c r="H583" s="13">
        <f>Tabla1[[#This Row],[Importe]]-Tabla1[[#This Row],[Pagado]]</f>
        <v>0</v>
      </c>
      <c r="I583" s="1" t="s">
        <v>4090</v>
      </c>
    </row>
    <row r="584" spans="1:9" x14ac:dyDescent="0.25">
      <c r="A584" s="3">
        <v>42952</v>
      </c>
      <c r="B584" s="6" t="s">
        <v>599</v>
      </c>
      <c r="C584">
        <v>122556</v>
      </c>
      <c r="D584" s="9" t="s">
        <v>3810</v>
      </c>
      <c r="E584" s="2">
        <v>82307.740000000005</v>
      </c>
      <c r="F584" s="11">
        <v>42959</v>
      </c>
      <c r="G584" s="2">
        <v>82307.740000000005</v>
      </c>
      <c r="H584" s="13">
        <f>Tabla1[[#This Row],[Importe]]-Tabla1[[#This Row],[Pagado]]</f>
        <v>0</v>
      </c>
      <c r="I584" s="1" t="s">
        <v>4090</v>
      </c>
    </row>
    <row r="585" spans="1:9" x14ac:dyDescent="0.25">
      <c r="A585" s="3">
        <v>42952</v>
      </c>
      <c r="B585" s="6" t="s">
        <v>600</v>
      </c>
      <c r="C585">
        <v>122557</v>
      </c>
      <c r="D585" s="9" t="s">
        <v>3828</v>
      </c>
      <c r="E585" s="2">
        <v>3742</v>
      </c>
      <c r="F585" s="11">
        <v>42952</v>
      </c>
      <c r="G585" s="2">
        <v>3742</v>
      </c>
      <c r="H585" s="13">
        <f>Tabla1[[#This Row],[Importe]]-Tabla1[[#This Row],[Pagado]]</f>
        <v>0</v>
      </c>
      <c r="I585" s="1" t="s">
        <v>4090</v>
      </c>
    </row>
    <row r="586" spans="1:9" x14ac:dyDescent="0.25">
      <c r="A586" s="3">
        <v>42952</v>
      </c>
      <c r="B586" s="6" t="s">
        <v>601</v>
      </c>
      <c r="C586">
        <v>122558</v>
      </c>
      <c r="D586" s="9" t="s">
        <v>3991</v>
      </c>
      <c r="E586" s="2">
        <v>3187.5</v>
      </c>
      <c r="F586" s="11">
        <v>42952</v>
      </c>
      <c r="G586" s="2">
        <v>3187.5</v>
      </c>
      <c r="H586" s="13">
        <f>Tabla1[[#This Row],[Importe]]-Tabla1[[#This Row],[Pagado]]</f>
        <v>0</v>
      </c>
      <c r="I586" s="1" t="s">
        <v>4090</v>
      </c>
    </row>
    <row r="587" spans="1:9" x14ac:dyDescent="0.25">
      <c r="A587" s="3">
        <v>42952</v>
      </c>
      <c r="B587" s="6" t="s">
        <v>602</v>
      </c>
      <c r="C587">
        <v>122559</v>
      </c>
      <c r="D587" s="9" t="s">
        <v>3917</v>
      </c>
      <c r="E587" s="2">
        <v>1250</v>
      </c>
      <c r="F587" s="11">
        <v>42952</v>
      </c>
      <c r="G587" s="2">
        <v>1250</v>
      </c>
      <c r="H587" s="13">
        <f>Tabla1[[#This Row],[Importe]]-Tabla1[[#This Row],[Pagado]]</f>
        <v>0</v>
      </c>
      <c r="I587" s="1" t="s">
        <v>4090</v>
      </c>
    </row>
    <row r="588" spans="1:9" x14ac:dyDescent="0.25">
      <c r="A588" s="3">
        <v>42952</v>
      </c>
      <c r="B588" s="6" t="s">
        <v>603</v>
      </c>
      <c r="C588">
        <v>122560</v>
      </c>
      <c r="D588" s="9" t="s">
        <v>3992</v>
      </c>
      <c r="E588" s="2">
        <v>35499.599999999999</v>
      </c>
      <c r="F588" s="11">
        <v>42952</v>
      </c>
      <c r="G588" s="2">
        <v>35499.599999999999</v>
      </c>
      <c r="H588" s="13">
        <f>Tabla1[[#This Row],[Importe]]-Tabla1[[#This Row],[Pagado]]</f>
        <v>0</v>
      </c>
      <c r="I588" s="1" t="s">
        <v>4090</v>
      </c>
    </row>
    <row r="589" spans="1:9" x14ac:dyDescent="0.25">
      <c r="A589" s="3">
        <v>42952</v>
      </c>
      <c r="B589" s="6" t="s">
        <v>604</v>
      </c>
      <c r="C589">
        <v>122561</v>
      </c>
      <c r="D589" s="9" t="s">
        <v>3862</v>
      </c>
      <c r="E589" s="2">
        <v>9175.64</v>
      </c>
      <c r="F589" s="11">
        <v>42952</v>
      </c>
      <c r="G589" s="2">
        <v>9175.64</v>
      </c>
      <c r="H589" s="13">
        <f>Tabla1[[#This Row],[Importe]]-Tabla1[[#This Row],[Pagado]]</f>
        <v>0</v>
      </c>
      <c r="I589" s="1" t="s">
        <v>4090</v>
      </c>
    </row>
    <row r="590" spans="1:9" x14ac:dyDescent="0.25">
      <c r="A590" s="3">
        <v>42952</v>
      </c>
      <c r="B590" s="6" t="s">
        <v>605</v>
      </c>
      <c r="C590">
        <v>122562</v>
      </c>
      <c r="D590" s="9" t="s">
        <v>3910</v>
      </c>
      <c r="E590" s="2">
        <v>3138.4</v>
      </c>
      <c r="F590" s="11">
        <v>42952</v>
      </c>
      <c r="G590" s="2">
        <v>3138.4</v>
      </c>
      <c r="H590" s="13">
        <f>Tabla1[[#This Row],[Importe]]-Tabla1[[#This Row],[Pagado]]</f>
        <v>0</v>
      </c>
      <c r="I590" s="1" t="s">
        <v>4090</v>
      </c>
    </row>
    <row r="591" spans="1:9" x14ac:dyDescent="0.25">
      <c r="A591" s="3">
        <v>42952</v>
      </c>
      <c r="B591" s="6" t="s">
        <v>606</v>
      </c>
      <c r="C591">
        <v>122563</v>
      </c>
      <c r="D591" s="9" t="s">
        <v>3993</v>
      </c>
      <c r="E591" s="2">
        <v>456.5</v>
      </c>
      <c r="F591" s="11">
        <v>42952</v>
      </c>
      <c r="G591" s="2">
        <v>456.5</v>
      </c>
      <c r="H591" s="13">
        <f>Tabla1[[#This Row],[Importe]]-Tabla1[[#This Row],[Pagado]]</f>
        <v>0</v>
      </c>
      <c r="I591" s="1" t="s">
        <v>4090</v>
      </c>
    </row>
    <row r="592" spans="1:9" x14ac:dyDescent="0.25">
      <c r="A592" s="3">
        <v>42952</v>
      </c>
      <c r="B592" s="6" t="s">
        <v>607</v>
      </c>
      <c r="C592">
        <v>122564</v>
      </c>
      <c r="D592" s="9" t="s">
        <v>3864</v>
      </c>
      <c r="E592" s="2">
        <v>3284.4</v>
      </c>
      <c r="F592" s="11">
        <v>42952</v>
      </c>
      <c r="G592" s="2">
        <v>3284.4</v>
      </c>
      <c r="H592" s="13">
        <f>Tabla1[[#This Row],[Importe]]-Tabla1[[#This Row],[Pagado]]</f>
        <v>0</v>
      </c>
      <c r="I592" s="1" t="s">
        <v>4090</v>
      </c>
    </row>
    <row r="593" spans="1:9" x14ac:dyDescent="0.25">
      <c r="A593" s="3">
        <v>42952</v>
      </c>
      <c r="B593" s="6" t="s">
        <v>608</v>
      </c>
      <c r="C593">
        <v>122565</v>
      </c>
      <c r="D593" s="9" t="s">
        <v>3908</v>
      </c>
      <c r="E593" s="2">
        <v>1437.7</v>
      </c>
      <c r="F593" s="11">
        <v>42958</v>
      </c>
      <c r="G593" s="2">
        <v>1437.7</v>
      </c>
      <c r="H593" s="13">
        <f>Tabla1[[#This Row],[Importe]]-Tabla1[[#This Row],[Pagado]]</f>
        <v>0</v>
      </c>
      <c r="I593" s="1" t="s">
        <v>4090</v>
      </c>
    </row>
    <row r="594" spans="1:9" x14ac:dyDescent="0.25">
      <c r="A594" s="3">
        <v>42952</v>
      </c>
      <c r="B594" s="6" t="s">
        <v>609</v>
      </c>
      <c r="C594">
        <v>122566</v>
      </c>
      <c r="D594" s="9" t="s">
        <v>3994</v>
      </c>
      <c r="E594" s="2">
        <v>488.8</v>
      </c>
      <c r="F594" s="11">
        <v>42952</v>
      </c>
      <c r="G594" s="2">
        <v>488.8</v>
      </c>
      <c r="H594" s="13">
        <f>Tabla1[[#This Row],[Importe]]-Tabla1[[#This Row],[Pagado]]</f>
        <v>0</v>
      </c>
      <c r="I594" s="1" t="s">
        <v>4090</v>
      </c>
    </row>
    <row r="595" spans="1:9" x14ac:dyDescent="0.25">
      <c r="A595" s="3">
        <v>42952</v>
      </c>
      <c r="B595" s="6" t="s">
        <v>610</v>
      </c>
      <c r="C595">
        <v>122567</v>
      </c>
      <c r="D595" s="9" t="s">
        <v>3854</v>
      </c>
      <c r="E595" s="2">
        <v>2768.96</v>
      </c>
      <c r="F595" s="11">
        <v>42952</v>
      </c>
      <c r="G595" s="2">
        <v>2768.96</v>
      </c>
      <c r="H595" s="13">
        <f>Tabla1[[#This Row],[Importe]]-Tabla1[[#This Row],[Pagado]]</f>
        <v>0</v>
      </c>
      <c r="I595" s="1" t="s">
        <v>4090</v>
      </c>
    </row>
    <row r="596" spans="1:9" x14ac:dyDescent="0.25">
      <c r="A596" s="3">
        <v>42952</v>
      </c>
      <c r="B596" s="6" t="s">
        <v>611</v>
      </c>
      <c r="C596">
        <v>122568</v>
      </c>
      <c r="D596" s="9" t="s">
        <v>3867</v>
      </c>
      <c r="E596" s="2">
        <v>3145.1</v>
      </c>
      <c r="F596" s="11">
        <v>42952</v>
      </c>
      <c r="G596" s="2">
        <v>3145.1</v>
      </c>
      <c r="H596" s="13">
        <f>Tabla1[[#This Row],[Importe]]-Tabla1[[#This Row],[Pagado]]</f>
        <v>0</v>
      </c>
      <c r="I596" s="1" t="s">
        <v>4090</v>
      </c>
    </row>
    <row r="597" spans="1:9" x14ac:dyDescent="0.25">
      <c r="A597" s="3">
        <v>42952</v>
      </c>
      <c r="B597" s="6" t="s">
        <v>612</v>
      </c>
      <c r="C597">
        <v>122569</v>
      </c>
      <c r="D597" s="9" t="s">
        <v>3851</v>
      </c>
      <c r="E597" s="2">
        <v>3005.7</v>
      </c>
      <c r="F597" s="11">
        <v>42952</v>
      </c>
      <c r="G597" s="2">
        <v>3005.7</v>
      </c>
      <c r="H597" s="13">
        <f>Tabla1[[#This Row],[Importe]]-Tabla1[[#This Row],[Pagado]]</f>
        <v>0</v>
      </c>
      <c r="I597" s="1" t="s">
        <v>4090</v>
      </c>
    </row>
    <row r="598" spans="1:9" x14ac:dyDescent="0.25">
      <c r="A598" s="3">
        <v>42952</v>
      </c>
      <c r="B598" s="6" t="s">
        <v>613</v>
      </c>
      <c r="C598">
        <v>122570</v>
      </c>
      <c r="D598" s="9" t="s">
        <v>3955</v>
      </c>
      <c r="E598" s="2">
        <v>4268</v>
      </c>
      <c r="F598" s="11">
        <v>42952</v>
      </c>
      <c r="G598" s="2">
        <v>4268</v>
      </c>
      <c r="H598" s="13">
        <f>Tabla1[[#This Row],[Importe]]-Tabla1[[#This Row],[Pagado]]</f>
        <v>0</v>
      </c>
      <c r="I598" s="1" t="s">
        <v>4090</v>
      </c>
    </row>
    <row r="599" spans="1:9" x14ac:dyDescent="0.25">
      <c r="A599" s="3">
        <v>42952</v>
      </c>
      <c r="B599" s="6" t="s">
        <v>614</v>
      </c>
      <c r="C599">
        <v>122571</v>
      </c>
      <c r="D599" s="9" t="s">
        <v>3912</v>
      </c>
      <c r="E599" s="2">
        <v>580</v>
      </c>
      <c r="F599" s="11">
        <v>42952</v>
      </c>
      <c r="G599" s="2">
        <v>580</v>
      </c>
      <c r="H599" s="13">
        <f>Tabla1[[#This Row],[Importe]]-Tabla1[[#This Row],[Pagado]]</f>
        <v>0</v>
      </c>
      <c r="I599" s="1" t="s">
        <v>4090</v>
      </c>
    </row>
    <row r="600" spans="1:9" x14ac:dyDescent="0.25">
      <c r="A600" s="3">
        <v>42952</v>
      </c>
      <c r="B600" s="6" t="s">
        <v>615</v>
      </c>
      <c r="C600">
        <v>122572</v>
      </c>
      <c r="D600" s="9" t="s">
        <v>3825</v>
      </c>
      <c r="E600" s="2">
        <v>4352.3999999999996</v>
      </c>
      <c r="F600" s="11">
        <v>42952</v>
      </c>
      <c r="G600" s="2">
        <v>4352.3999999999996</v>
      </c>
      <c r="H600" s="13">
        <f>Tabla1[[#This Row],[Importe]]-Tabla1[[#This Row],[Pagado]]</f>
        <v>0</v>
      </c>
      <c r="I600" s="1" t="s">
        <v>4090</v>
      </c>
    </row>
    <row r="601" spans="1:9" x14ac:dyDescent="0.25">
      <c r="A601" s="3">
        <v>42952</v>
      </c>
      <c r="B601" s="6" t="s">
        <v>616</v>
      </c>
      <c r="C601">
        <v>122573</v>
      </c>
      <c r="D601" s="9" t="s">
        <v>3826</v>
      </c>
      <c r="E601" s="2">
        <v>4316</v>
      </c>
      <c r="F601" s="11">
        <v>42952</v>
      </c>
      <c r="G601" s="2">
        <v>4316</v>
      </c>
      <c r="H601" s="13">
        <f>Tabla1[[#This Row],[Importe]]-Tabla1[[#This Row],[Pagado]]</f>
        <v>0</v>
      </c>
      <c r="I601" s="1" t="s">
        <v>4090</v>
      </c>
    </row>
    <row r="602" spans="1:9" x14ac:dyDescent="0.25">
      <c r="A602" s="3">
        <v>42952</v>
      </c>
      <c r="B602" s="6" t="s">
        <v>617</v>
      </c>
      <c r="C602">
        <v>122574</v>
      </c>
      <c r="D602" s="9" t="s">
        <v>3867</v>
      </c>
      <c r="E602" s="2">
        <v>530.4</v>
      </c>
      <c r="F602" s="11">
        <v>42952</v>
      </c>
      <c r="G602" s="2">
        <v>530.4</v>
      </c>
      <c r="H602" s="13">
        <f>Tabla1[[#This Row],[Importe]]-Tabla1[[#This Row],[Pagado]]</f>
        <v>0</v>
      </c>
      <c r="I602" s="1" t="s">
        <v>4090</v>
      </c>
    </row>
    <row r="603" spans="1:9" x14ac:dyDescent="0.25">
      <c r="A603" s="3">
        <v>42952</v>
      </c>
      <c r="B603" s="6" t="s">
        <v>618</v>
      </c>
      <c r="C603">
        <v>122575</v>
      </c>
      <c r="D603" s="9" t="s">
        <v>3913</v>
      </c>
      <c r="E603" s="2">
        <v>600</v>
      </c>
      <c r="F603" s="11">
        <v>42952</v>
      </c>
      <c r="G603" s="2">
        <v>600</v>
      </c>
      <c r="H603" s="13">
        <f>Tabla1[[#This Row],[Importe]]-Tabla1[[#This Row],[Pagado]]</f>
        <v>0</v>
      </c>
      <c r="I603" s="1" t="s">
        <v>4090</v>
      </c>
    </row>
    <row r="604" spans="1:9" x14ac:dyDescent="0.25">
      <c r="A604" s="3">
        <v>42952</v>
      </c>
      <c r="B604" s="6" t="s">
        <v>619</v>
      </c>
      <c r="C604">
        <v>122576</v>
      </c>
      <c r="D604" s="9" t="s">
        <v>3827</v>
      </c>
      <c r="E604" s="2">
        <v>1940.4</v>
      </c>
      <c r="F604" s="11">
        <v>42952</v>
      </c>
      <c r="G604" s="2">
        <v>1940.4</v>
      </c>
      <c r="H604" s="13">
        <f>Tabla1[[#This Row],[Importe]]-Tabla1[[#This Row],[Pagado]]</f>
        <v>0</v>
      </c>
      <c r="I604" s="1" t="s">
        <v>4090</v>
      </c>
    </row>
    <row r="605" spans="1:9" x14ac:dyDescent="0.25">
      <c r="A605" s="3">
        <v>42952</v>
      </c>
      <c r="B605" s="6" t="s">
        <v>620</v>
      </c>
      <c r="C605">
        <v>122577</v>
      </c>
      <c r="D605" s="9" t="s">
        <v>3896</v>
      </c>
      <c r="E605" s="2">
        <v>10353.700000000001</v>
      </c>
      <c r="F605" s="11">
        <v>42952</v>
      </c>
      <c r="G605" s="2">
        <v>10353.700000000001</v>
      </c>
      <c r="H605" s="13">
        <f>Tabla1[[#This Row],[Importe]]-Tabla1[[#This Row],[Pagado]]</f>
        <v>0</v>
      </c>
      <c r="I605" s="1" t="s">
        <v>4090</v>
      </c>
    </row>
    <row r="606" spans="1:9" x14ac:dyDescent="0.25">
      <c r="A606" s="3">
        <v>42952</v>
      </c>
      <c r="B606" s="6" t="s">
        <v>621</v>
      </c>
      <c r="C606">
        <v>122578</v>
      </c>
      <c r="D606" s="9" t="s">
        <v>3844</v>
      </c>
      <c r="E606" s="2">
        <v>1716.2</v>
      </c>
      <c r="F606" s="11">
        <v>42952</v>
      </c>
      <c r="G606" s="2">
        <v>1716.2</v>
      </c>
      <c r="H606" s="13">
        <f>Tabla1[[#This Row],[Importe]]-Tabla1[[#This Row],[Pagado]]</f>
        <v>0</v>
      </c>
      <c r="I606" s="1" t="s">
        <v>4090</v>
      </c>
    </row>
    <row r="607" spans="1:9" x14ac:dyDescent="0.25">
      <c r="A607" s="3">
        <v>42952</v>
      </c>
      <c r="B607" s="6" t="s">
        <v>622</v>
      </c>
      <c r="C607">
        <v>122579</v>
      </c>
      <c r="D607" s="9" t="s">
        <v>3995</v>
      </c>
      <c r="E607" s="2">
        <v>2773.8</v>
      </c>
      <c r="F607" s="11">
        <v>42952</v>
      </c>
      <c r="G607" s="2">
        <v>2773.8</v>
      </c>
      <c r="H607" s="13">
        <f>Tabla1[[#This Row],[Importe]]-Tabla1[[#This Row],[Pagado]]</f>
        <v>0</v>
      </c>
      <c r="I607" s="1" t="s">
        <v>4090</v>
      </c>
    </row>
    <row r="608" spans="1:9" x14ac:dyDescent="0.25">
      <c r="A608" s="3">
        <v>42952</v>
      </c>
      <c r="B608" s="6" t="s">
        <v>623</v>
      </c>
      <c r="C608">
        <v>122580</v>
      </c>
      <c r="D608" s="9" t="s">
        <v>3918</v>
      </c>
      <c r="E608" s="2">
        <v>9083.5499999999993</v>
      </c>
      <c r="F608" s="11">
        <v>42952</v>
      </c>
      <c r="G608" s="2">
        <v>9083.5499999999993</v>
      </c>
      <c r="H608" s="13">
        <f>Tabla1[[#This Row],[Importe]]-Tabla1[[#This Row],[Pagado]]</f>
        <v>0</v>
      </c>
      <c r="I608" s="1" t="s">
        <v>4090</v>
      </c>
    </row>
    <row r="609" spans="1:9" x14ac:dyDescent="0.25">
      <c r="A609" s="3">
        <v>42952</v>
      </c>
      <c r="B609" s="6" t="s">
        <v>624</v>
      </c>
      <c r="C609">
        <v>122581</v>
      </c>
      <c r="D609" s="9" t="s">
        <v>3866</v>
      </c>
      <c r="E609" s="2">
        <v>4235.3999999999996</v>
      </c>
      <c r="F609" s="11">
        <v>42952</v>
      </c>
      <c r="G609" s="2">
        <v>4235.3999999999996</v>
      </c>
      <c r="H609" s="13">
        <f>Tabla1[[#This Row],[Importe]]-Tabla1[[#This Row],[Pagado]]</f>
        <v>0</v>
      </c>
      <c r="I609" s="1" t="s">
        <v>4090</v>
      </c>
    </row>
    <row r="610" spans="1:9" x14ac:dyDescent="0.25">
      <c r="A610" s="3">
        <v>42952</v>
      </c>
      <c r="B610" s="6" t="s">
        <v>625</v>
      </c>
      <c r="C610">
        <v>122582</v>
      </c>
      <c r="D610" s="9" t="s">
        <v>3891</v>
      </c>
      <c r="E610" s="2">
        <v>2238.3000000000002</v>
      </c>
      <c r="F610" s="11">
        <v>42952</v>
      </c>
      <c r="G610" s="2">
        <v>2238.3000000000002</v>
      </c>
      <c r="H610" s="13">
        <f>Tabla1[[#This Row],[Importe]]-Tabla1[[#This Row],[Pagado]]</f>
        <v>0</v>
      </c>
      <c r="I610" s="1" t="s">
        <v>4090</v>
      </c>
    </row>
    <row r="611" spans="1:9" x14ac:dyDescent="0.25">
      <c r="A611" s="3">
        <v>42952</v>
      </c>
      <c r="B611" s="6" t="s">
        <v>626</v>
      </c>
      <c r="C611">
        <v>122583</v>
      </c>
      <c r="D611" s="9" t="s">
        <v>3947</v>
      </c>
      <c r="E611" s="2">
        <v>2361.1999999999998</v>
      </c>
      <c r="F611" s="11">
        <v>42952</v>
      </c>
      <c r="G611" s="2">
        <v>2361.1999999999998</v>
      </c>
      <c r="H611" s="13">
        <f>Tabla1[[#This Row],[Importe]]-Tabla1[[#This Row],[Pagado]]</f>
        <v>0</v>
      </c>
      <c r="I611" s="1" t="s">
        <v>4090</v>
      </c>
    </row>
    <row r="612" spans="1:9" x14ac:dyDescent="0.25">
      <c r="A612" s="3">
        <v>42952</v>
      </c>
      <c r="B612" s="6" t="s">
        <v>627</v>
      </c>
      <c r="C612">
        <v>122584</v>
      </c>
      <c r="D612" s="9" t="s">
        <v>3824</v>
      </c>
      <c r="E612" s="2">
        <v>4119.5</v>
      </c>
      <c r="F612" s="11">
        <v>42952</v>
      </c>
      <c r="G612" s="2">
        <v>4119.5</v>
      </c>
      <c r="H612" s="13">
        <f>Tabla1[[#This Row],[Importe]]-Tabla1[[#This Row],[Pagado]]</f>
        <v>0</v>
      </c>
      <c r="I612" s="1" t="s">
        <v>4090</v>
      </c>
    </row>
    <row r="613" spans="1:9" x14ac:dyDescent="0.25">
      <c r="A613" s="3">
        <v>42952</v>
      </c>
      <c r="B613" s="6" t="s">
        <v>628</v>
      </c>
      <c r="C613">
        <v>122585</v>
      </c>
      <c r="D613" s="9" t="s">
        <v>3895</v>
      </c>
      <c r="E613" s="2">
        <v>3315</v>
      </c>
      <c r="F613" s="11">
        <v>42952</v>
      </c>
      <c r="G613" s="2">
        <v>3315</v>
      </c>
      <c r="H613" s="13">
        <f>Tabla1[[#This Row],[Importe]]-Tabla1[[#This Row],[Pagado]]</f>
        <v>0</v>
      </c>
      <c r="I613" s="1" t="s">
        <v>4090</v>
      </c>
    </row>
    <row r="614" spans="1:9" x14ac:dyDescent="0.25">
      <c r="A614" s="3">
        <v>42952</v>
      </c>
      <c r="B614" s="6" t="s">
        <v>629</v>
      </c>
      <c r="C614">
        <v>122586</v>
      </c>
      <c r="D614" s="9" t="s">
        <v>3968</v>
      </c>
      <c r="E614" s="2">
        <v>1928.2</v>
      </c>
      <c r="F614" s="11">
        <v>42952</v>
      </c>
      <c r="G614" s="2">
        <v>1928.2</v>
      </c>
      <c r="H614" s="13">
        <f>Tabla1[[#This Row],[Importe]]-Tabla1[[#This Row],[Pagado]]</f>
        <v>0</v>
      </c>
      <c r="I614" s="1" t="s">
        <v>4090</v>
      </c>
    </row>
    <row r="615" spans="1:9" x14ac:dyDescent="0.25">
      <c r="A615" s="3">
        <v>42952</v>
      </c>
      <c r="B615" s="6" t="s">
        <v>630</v>
      </c>
      <c r="C615">
        <v>122587</v>
      </c>
      <c r="D615" s="9" t="s">
        <v>3860</v>
      </c>
      <c r="E615" s="2">
        <v>1415.1</v>
      </c>
      <c r="F615" s="11">
        <v>42952</v>
      </c>
      <c r="G615" s="2">
        <v>1415.1</v>
      </c>
      <c r="H615" s="13">
        <f>Tabla1[[#This Row],[Importe]]-Tabla1[[#This Row],[Pagado]]</f>
        <v>0</v>
      </c>
      <c r="I615" s="1" t="s">
        <v>4090</v>
      </c>
    </row>
    <row r="616" spans="1:9" x14ac:dyDescent="0.25">
      <c r="A616" s="3">
        <v>42952</v>
      </c>
      <c r="B616" s="6" t="s">
        <v>631</v>
      </c>
      <c r="C616">
        <v>122588</v>
      </c>
      <c r="D616" s="9" t="s">
        <v>3996</v>
      </c>
      <c r="E616" s="2">
        <v>13893.2</v>
      </c>
      <c r="F616" s="11">
        <v>42958</v>
      </c>
      <c r="G616" s="2">
        <v>13893.2</v>
      </c>
      <c r="H616" s="13">
        <f>Tabla1[[#This Row],[Importe]]-Tabla1[[#This Row],[Pagado]]</f>
        <v>0</v>
      </c>
      <c r="I616" s="1" t="s">
        <v>4090</v>
      </c>
    </row>
    <row r="617" spans="1:9" ht="15.75" x14ac:dyDescent="0.25">
      <c r="A617" s="3">
        <v>42952</v>
      </c>
      <c r="B617" s="6" t="s">
        <v>632</v>
      </c>
      <c r="C617">
        <v>122589</v>
      </c>
      <c r="D617" s="7" t="s">
        <v>4091</v>
      </c>
      <c r="E617" s="2">
        <v>0</v>
      </c>
      <c r="F617" s="17" t="s">
        <v>4091</v>
      </c>
      <c r="G617" s="2">
        <v>0</v>
      </c>
      <c r="H617" s="13">
        <f>Tabla1[[#This Row],[Importe]]-Tabla1[[#This Row],[Pagado]]</f>
        <v>0</v>
      </c>
      <c r="I617" s="1" t="s">
        <v>4091</v>
      </c>
    </row>
    <row r="618" spans="1:9" ht="15.75" x14ac:dyDescent="0.25">
      <c r="A618" s="3">
        <v>42952</v>
      </c>
      <c r="B618" s="6" t="s">
        <v>633</v>
      </c>
      <c r="C618">
        <v>122590</v>
      </c>
      <c r="D618" s="7" t="s">
        <v>4091</v>
      </c>
      <c r="E618" s="2">
        <v>0</v>
      </c>
      <c r="F618" s="17" t="s">
        <v>4091</v>
      </c>
      <c r="G618" s="2">
        <v>0</v>
      </c>
      <c r="H618" s="13">
        <f>Tabla1[[#This Row],[Importe]]-Tabla1[[#This Row],[Pagado]]</f>
        <v>0</v>
      </c>
      <c r="I618" s="1" t="s">
        <v>4091</v>
      </c>
    </row>
    <row r="619" spans="1:9" x14ac:dyDescent="0.25">
      <c r="A619" s="3">
        <v>42952</v>
      </c>
      <c r="B619" s="6" t="s">
        <v>634</v>
      </c>
      <c r="C619">
        <v>122591</v>
      </c>
      <c r="D619" s="9" t="s">
        <v>3860</v>
      </c>
      <c r="E619" s="2">
        <v>314.60000000000002</v>
      </c>
      <c r="F619" s="11">
        <v>42952</v>
      </c>
      <c r="G619" s="2">
        <v>314.60000000000002</v>
      </c>
      <c r="H619" s="13">
        <f>Tabla1[[#This Row],[Importe]]-Tabla1[[#This Row],[Pagado]]</f>
        <v>0</v>
      </c>
      <c r="I619" s="1" t="s">
        <v>4090</v>
      </c>
    </row>
    <row r="620" spans="1:9" x14ac:dyDescent="0.25">
      <c r="A620" s="3">
        <v>42952</v>
      </c>
      <c r="B620" s="6" t="s">
        <v>635</v>
      </c>
      <c r="C620">
        <v>122592</v>
      </c>
      <c r="D620" s="9" t="s">
        <v>3968</v>
      </c>
      <c r="E620" s="2">
        <v>692.78</v>
      </c>
      <c r="F620" s="11">
        <v>42952</v>
      </c>
      <c r="G620" s="2">
        <v>692.78</v>
      </c>
      <c r="H620" s="13">
        <f>Tabla1[[#This Row],[Importe]]-Tabla1[[#This Row],[Pagado]]</f>
        <v>0</v>
      </c>
      <c r="I620" s="1" t="s">
        <v>4090</v>
      </c>
    </row>
    <row r="621" spans="1:9" x14ac:dyDescent="0.25">
      <c r="A621" s="3">
        <v>42952</v>
      </c>
      <c r="B621" s="6" t="s">
        <v>636</v>
      </c>
      <c r="C621">
        <v>122593</v>
      </c>
      <c r="D621" s="9" t="s">
        <v>3860</v>
      </c>
      <c r="E621" s="2">
        <v>2850.9</v>
      </c>
      <c r="F621" s="11">
        <v>42952</v>
      </c>
      <c r="G621" s="2">
        <v>2850.9</v>
      </c>
      <c r="H621" s="13">
        <f>Tabla1[[#This Row],[Importe]]-Tabla1[[#This Row],[Pagado]]</f>
        <v>0</v>
      </c>
      <c r="I621" s="1" t="s">
        <v>4090</v>
      </c>
    </row>
    <row r="622" spans="1:9" x14ac:dyDescent="0.25">
      <c r="A622" s="3">
        <v>42952</v>
      </c>
      <c r="B622" s="6" t="s">
        <v>637</v>
      </c>
      <c r="C622">
        <v>122594</v>
      </c>
      <c r="D622" s="9" t="s">
        <v>3916</v>
      </c>
      <c r="E622" s="2">
        <v>2220</v>
      </c>
      <c r="F622" s="11">
        <v>42952</v>
      </c>
      <c r="G622" s="2">
        <v>2220</v>
      </c>
      <c r="H622" s="13">
        <f>Tabla1[[#This Row],[Importe]]-Tabla1[[#This Row],[Pagado]]</f>
        <v>0</v>
      </c>
      <c r="I622" s="1" t="s">
        <v>4090</v>
      </c>
    </row>
    <row r="623" spans="1:9" x14ac:dyDescent="0.25">
      <c r="A623" s="3">
        <v>42952</v>
      </c>
      <c r="B623" s="6" t="s">
        <v>638</v>
      </c>
      <c r="C623">
        <v>122595</v>
      </c>
      <c r="D623" s="9" t="s">
        <v>3858</v>
      </c>
      <c r="E623" s="2">
        <v>16309.5</v>
      </c>
      <c r="F623" s="11">
        <v>42958</v>
      </c>
      <c r="G623" s="2">
        <v>16309.5</v>
      </c>
      <c r="H623" s="13">
        <f>Tabla1[[#This Row],[Importe]]-Tabla1[[#This Row],[Pagado]]</f>
        <v>0</v>
      </c>
      <c r="I623" s="1" t="s">
        <v>4090</v>
      </c>
    </row>
    <row r="624" spans="1:9" x14ac:dyDescent="0.25">
      <c r="A624" s="3">
        <v>42952</v>
      </c>
      <c r="B624" s="6" t="s">
        <v>639</v>
      </c>
      <c r="C624">
        <v>122596</v>
      </c>
      <c r="D624" s="9" t="s">
        <v>3846</v>
      </c>
      <c r="E624" s="2">
        <v>2890</v>
      </c>
      <c r="F624" s="11">
        <v>42952</v>
      </c>
      <c r="G624" s="2">
        <v>2890</v>
      </c>
      <c r="H624" s="13">
        <f>Tabla1[[#This Row],[Importe]]-Tabla1[[#This Row],[Pagado]]</f>
        <v>0</v>
      </c>
      <c r="I624" s="1" t="s">
        <v>4090</v>
      </c>
    </row>
    <row r="625" spans="1:9" x14ac:dyDescent="0.25">
      <c r="A625" s="3">
        <v>42952</v>
      </c>
      <c r="B625" s="6" t="s">
        <v>640</v>
      </c>
      <c r="C625">
        <v>122597</v>
      </c>
      <c r="D625" s="9" t="s">
        <v>3860</v>
      </c>
      <c r="E625" s="2">
        <v>9645.6</v>
      </c>
      <c r="F625" s="11">
        <v>42958</v>
      </c>
      <c r="G625" s="2">
        <v>9645.6</v>
      </c>
      <c r="H625" s="13">
        <f>Tabla1[[#This Row],[Importe]]-Tabla1[[#This Row],[Pagado]]</f>
        <v>0</v>
      </c>
      <c r="I625" s="1" t="s">
        <v>4090</v>
      </c>
    </row>
    <row r="626" spans="1:9" x14ac:dyDescent="0.25">
      <c r="A626" s="3">
        <v>42952</v>
      </c>
      <c r="B626" s="6" t="s">
        <v>641</v>
      </c>
      <c r="C626">
        <v>122598</v>
      </c>
      <c r="D626" s="9" t="s">
        <v>3857</v>
      </c>
      <c r="E626" s="2">
        <v>16726.650000000001</v>
      </c>
      <c r="F626" s="11">
        <v>42956</v>
      </c>
      <c r="G626" s="2">
        <v>16726.650000000001</v>
      </c>
      <c r="H626" s="13">
        <f>Tabla1[[#This Row],[Importe]]-Tabla1[[#This Row],[Pagado]]</f>
        <v>0</v>
      </c>
      <c r="I626" s="1" t="s">
        <v>4090</v>
      </c>
    </row>
    <row r="627" spans="1:9" x14ac:dyDescent="0.25">
      <c r="A627" s="3">
        <v>42952</v>
      </c>
      <c r="B627" s="6" t="s">
        <v>642</v>
      </c>
      <c r="C627">
        <v>122599</v>
      </c>
      <c r="D627" s="9" t="s">
        <v>3927</v>
      </c>
      <c r="E627" s="2">
        <v>12813.75</v>
      </c>
      <c r="F627" s="11">
        <v>42956</v>
      </c>
      <c r="G627" s="2">
        <v>12813.75</v>
      </c>
      <c r="H627" s="13">
        <f>Tabla1[[#This Row],[Importe]]-Tabla1[[#This Row],[Pagado]]</f>
        <v>0</v>
      </c>
      <c r="I627" s="1" t="s">
        <v>4090</v>
      </c>
    </row>
    <row r="628" spans="1:9" x14ac:dyDescent="0.25">
      <c r="A628" s="3">
        <v>42952</v>
      </c>
      <c r="B628" s="6" t="s">
        <v>643</v>
      </c>
      <c r="C628">
        <v>122600</v>
      </c>
      <c r="D628" s="9" t="s">
        <v>3821</v>
      </c>
      <c r="E628" s="2">
        <v>2775.72</v>
      </c>
      <c r="F628" s="11">
        <v>42953</v>
      </c>
      <c r="G628" s="2">
        <v>2775.72</v>
      </c>
      <c r="H628" s="13">
        <f>Tabla1[[#This Row],[Importe]]-Tabla1[[#This Row],[Pagado]]</f>
        <v>0</v>
      </c>
      <c r="I628" s="1" t="s">
        <v>4090</v>
      </c>
    </row>
    <row r="629" spans="1:9" x14ac:dyDescent="0.25">
      <c r="A629" s="3">
        <v>42952</v>
      </c>
      <c r="B629" s="6" t="s">
        <v>644</v>
      </c>
      <c r="C629">
        <v>122601</v>
      </c>
      <c r="D629" s="9" t="s">
        <v>3821</v>
      </c>
      <c r="E629" s="2">
        <v>144.4</v>
      </c>
      <c r="F629" s="11">
        <v>42953</v>
      </c>
      <c r="G629" s="2">
        <v>144.4</v>
      </c>
      <c r="H629" s="13">
        <f>Tabla1[[#This Row],[Importe]]-Tabla1[[#This Row],[Pagado]]</f>
        <v>0</v>
      </c>
      <c r="I629" s="1" t="s">
        <v>4090</v>
      </c>
    </row>
    <row r="630" spans="1:9" x14ac:dyDescent="0.25">
      <c r="A630" s="3">
        <v>42952</v>
      </c>
      <c r="B630" s="6" t="s">
        <v>645</v>
      </c>
      <c r="C630">
        <v>122602</v>
      </c>
      <c r="D630" s="9" t="s">
        <v>3859</v>
      </c>
      <c r="E630" s="2">
        <v>3627</v>
      </c>
      <c r="F630" s="11">
        <v>42958</v>
      </c>
      <c r="G630" s="2">
        <v>3627</v>
      </c>
      <c r="H630" s="13">
        <f>Tabla1[[#This Row],[Importe]]-Tabla1[[#This Row],[Pagado]]</f>
        <v>0</v>
      </c>
      <c r="I630" s="1" t="s">
        <v>4090</v>
      </c>
    </row>
    <row r="631" spans="1:9" x14ac:dyDescent="0.25">
      <c r="A631" s="3">
        <v>42952</v>
      </c>
      <c r="B631" s="6" t="s">
        <v>646</v>
      </c>
      <c r="C631">
        <v>122603</v>
      </c>
      <c r="D631" s="9" t="s">
        <v>3856</v>
      </c>
      <c r="E631" s="2">
        <v>8252</v>
      </c>
      <c r="F631" s="11">
        <v>42956</v>
      </c>
      <c r="G631" s="2">
        <v>8252</v>
      </c>
      <c r="H631" s="13">
        <f>Tabla1[[#This Row],[Importe]]-Tabla1[[#This Row],[Pagado]]</f>
        <v>0</v>
      </c>
      <c r="I631" s="1" t="s">
        <v>4090</v>
      </c>
    </row>
    <row r="632" spans="1:9" x14ac:dyDescent="0.25">
      <c r="A632" s="3">
        <v>42952</v>
      </c>
      <c r="B632" s="6" t="s">
        <v>647</v>
      </c>
      <c r="C632">
        <v>122604</v>
      </c>
      <c r="D632" s="9" t="s">
        <v>3860</v>
      </c>
      <c r="E632" s="2">
        <v>4556.55</v>
      </c>
      <c r="F632" s="11">
        <v>42956</v>
      </c>
      <c r="G632" s="2">
        <v>4556.55</v>
      </c>
      <c r="H632" s="13">
        <f>Tabla1[[#This Row],[Importe]]-Tabla1[[#This Row],[Pagado]]</f>
        <v>0</v>
      </c>
      <c r="I632" s="1" t="s">
        <v>4090</v>
      </c>
    </row>
    <row r="633" spans="1:9" x14ac:dyDescent="0.25">
      <c r="A633" s="3">
        <v>42952</v>
      </c>
      <c r="B633" s="6" t="s">
        <v>648</v>
      </c>
      <c r="C633">
        <v>122605</v>
      </c>
      <c r="D633" s="9" t="s">
        <v>3860</v>
      </c>
      <c r="E633" s="2">
        <v>1928.2</v>
      </c>
      <c r="F633" s="11">
        <v>42973</v>
      </c>
      <c r="G633" s="2">
        <v>1928.2</v>
      </c>
      <c r="H633" s="13">
        <f>Tabla1[[#This Row],[Importe]]-Tabla1[[#This Row],[Pagado]]</f>
        <v>0</v>
      </c>
      <c r="I633" s="1" t="s">
        <v>4090</v>
      </c>
    </row>
    <row r="634" spans="1:9" x14ac:dyDescent="0.25">
      <c r="A634" s="3">
        <v>42952</v>
      </c>
      <c r="B634" s="6" t="s">
        <v>649</v>
      </c>
      <c r="C634">
        <v>122606</v>
      </c>
      <c r="D634" s="9" t="s">
        <v>3852</v>
      </c>
      <c r="E634" s="2">
        <v>390.4</v>
      </c>
      <c r="F634" s="11">
        <v>42952</v>
      </c>
      <c r="G634" s="2">
        <v>390.4</v>
      </c>
      <c r="H634" s="13">
        <f>Tabla1[[#This Row],[Importe]]-Tabla1[[#This Row],[Pagado]]</f>
        <v>0</v>
      </c>
      <c r="I634" s="1" t="s">
        <v>4090</v>
      </c>
    </row>
    <row r="635" spans="1:9" x14ac:dyDescent="0.25">
      <c r="A635" s="3">
        <v>42952</v>
      </c>
      <c r="B635" s="6" t="s">
        <v>650</v>
      </c>
      <c r="C635">
        <v>122607</v>
      </c>
      <c r="D635" s="9" t="s">
        <v>3926</v>
      </c>
      <c r="E635" s="2">
        <v>28929.599999999999</v>
      </c>
      <c r="F635" s="11">
        <v>42954</v>
      </c>
      <c r="G635" s="2">
        <v>28929.599999999999</v>
      </c>
      <c r="H635" s="13">
        <f>Tabla1[[#This Row],[Importe]]-Tabla1[[#This Row],[Pagado]]</f>
        <v>0</v>
      </c>
      <c r="I635" s="1" t="s">
        <v>4090</v>
      </c>
    </row>
    <row r="636" spans="1:9" ht="15.75" x14ac:dyDescent="0.25">
      <c r="A636" s="3">
        <v>42952</v>
      </c>
      <c r="B636" s="6" t="s">
        <v>651</v>
      </c>
      <c r="C636">
        <v>122608</v>
      </c>
      <c r="D636" s="7" t="s">
        <v>4091</v>
      </c>
      <c r="E636" s="2">
        <v>0</v>
      </c>
      <c r="F636" s="17" t="s">
        <v>4091</v>
      </c>
      <c r="G636" s="2">
        <v>0</v>
      </c>
      <c r="H636" s="13">
        <f>Tabla1[[#This Row],[Importe]]-Tabla1[[#This Row],[Pagado]]</f>
        <v>0</v>
      </c>
      <c r="I636" s="1" t="s">
        <v>4091</v>
      </c>
    </row>
    <row r="637" spans="1:9" x14ac:dyDescent="0.25">
      <c r="A637" s="3">
        <v>42952</v>
      </c>
      <c r="B637" s="6" t="s">
        <v>652</v>
      </c>
      <c r="C637">
        <v>122609</v>
      </c>
      <c r="D637" s="9" t="s">
        <v>3872</v>
      </c>
      <c r="E637" s="2">
        <v>9976.2000000000007</v>
      </c>
      <c r="F637" s="11">
        <v>42952</v>
      </c>
      <c r="G637" s="2">
        <v>9976.2000000000007</v>
      </c>
      <c r="H637" s="13">
        <f>Tabla1[[#This Row],[Importe]]-Tabla1[[#This Row],[Pagado]]</f>
        <v>0</v>
      </c>
      <c r="I637" s="1" t="s">
        <v>4090</v>
      </c>
    </row>
    <row r="638" spans="1:9" x14ac:dyDescent="0.25">
      <c r="A638" s="3">
        <v>42952</v>
      </c>
      <c r="B638" s="6" t="s">
        <v>653</v>
      </c>
      <c r="C638">
        <v>122610</v>
      </c>
      <c r="D638" s="9" t="s">
        <v>3855</v>
      </c>
      <c r="E638" s="2">
        <v>11182.4</v>
      </c>
      <c r="F638" s="12">
        <v>43124</v>
      </c>
      <c r="G638" s="4">
        <v>11182.4</v>
      </c>
      <c r="H638" s="13">
        <f>Tabla1[[#This Row],[Importe]]-Tabla1[[#This Row],[Pagado]]</f>
        <v>0</v>
      </c>
      <c r="I638" s="1" t="s">
        <v>4090</v>
      </c>
    </row>
    <row r="639" spans="1:9" x14ac:dyDescent="0.25">
      <c r="A639" s="3">
        <v>42952</v>
      </c>
      <c r="B639" s="6" t="s">
        <v>654</v>
      </c>
      <c r="C639">
        <v>122611</v>
      </c>
      <c r="D639" s="9" t="s">
        <v>3873</v>
      </c>
      <c r="E639" s="2">
        <v>4213</v>
      </c>
      <c r="F639" s="11">
        <v>42952</v>
      </c>
      <c r="G639" s="2">
        <v>4213</v>
      </c>
      <c r="H639" s="13">
        <f>Tabla1[[#This Row],[Importe]]-Tabla1[[#This Row],[Pagado]]</f>
        <v>0</v>
      </c>
      <c r="I639" s="1" t="s">
        <v>4090</v>
      </c>
    </row>
    <row r="640" spans="1:9" x14ac:dyDescent="0.25">
      <c r="A640" s="3">
        <v>42952</v>
      </c>
      <c r="B640" s="6" t="s">
        <v>655</v>
      </c>
      <c r="C640">
        <v>122612</v>
      </c>
      <c r="D640" s="9" t="s">
        <v>3873</v>
      </c>
      <c r="E640" s="2">
        <v>317.5</v>
      </c>
      <c r="F640" s="11">
        <v>42952</v>
      </c>
      <c r="G640" s="2">
        <v>317.5</v>
      </c>
      <c r="H640" s="13">
        <f>Tabla1[[#This Row],[Importe]]-Tabla1[[#This Row],[Pagado]]</f>
        <v>0</v>
      </c>
      <c r="I640" s="1" t="s">
        <v>4090</v>
      </c>
    </row>
    <row r="641" spans="1:9" x14ac:dyDescent="0.25">
      <c r="A641" s="3">
        <v>42952</v>
      </c>
      <c r="B641" s="6" t="s">
        <v>656</v>
      </c>
      <c r="C641">
        <v>122613</v>
      </c>
      <c r="D641" s="9" t="s">
        <v>3929</v>
      </c>
      <c r="E641" s="2">
        <v>3273.6</v>
      </c>
      <c r="F641" s="11">
        <v>42952</v>
      </c>
      <c r="G641" s="2">
        <v>3273.6</v>
      </c>
      <c r="H641" s="13">
        <f>Tabla1[[#This Row],[Importe]]-Tabla1[[#This Row],[Pagado]]</f>
        <v>0</v>
      </c>
      <c r="I641" s="1" t="s">
        <v>4090</v>
      </c>
    </row>
    <row r="642" spans="1:9" x14ac:dyDescent="0.25">
      <c r="A642" s="3">
        <v>42952</v>
      </c>
      <c r="B642" s="6" t="s">
        <v>657</v>
      </c>
      <c r="C642">
        <v>122614</v>
      </c>
      <c r="D642" s="9" t="s">
        <v>3860</v>
      </c>
      <c r="E642" s="2">
        <v>743.2</v>
      </c>
      <c r="F642" s="11">
        <v>42952</v>
      </c>
      <c r="G642" s="2">
        <v>743.2</v>
      </c>
      <c r="H642" s="13">
        <f>Tabla1[[#This Row],[Importe]]-Tabla1[[#This Row],[Pagado]]</f>
        <v>0</v>
      </c>
      <c r="I642" s="1" t="s">
        <v>4090</v>
      </c>
    </row>
    <row r="643" spans="1:9" x14ac:dyDescent="0.25">
      <c r="A643" s="3">
        <v>42952</v>
      </c>
      <c r="B643" s="6" t="s">
        <v>658</v>
      </c>
      <c r="C643">
        <v>122615</v>
      </c>
      <c r="D643" s="9" t="s">
        <v>3959</v>
      </c>
      <c r="E643" s="2">
        <v>4242.3999999999996</v>
      </c>
      <c r="F643" s="11">
        <v>42952</v>
      </c>
      <c r="G643" s="2">
        <v>4242.3999999999996</v>
      </c>
      <c r="H643" s="13">
        <f>Tabla1[[#This Row],[Importe]]-Tabla1[[#This Row],[Pagado]]</f>
        <v>0</v>
      </c>
      <c r="I643" s="1" t="s">
        <v>4090</v>
      </c>
    </row>
    <row r="644" spans="1:9" x14ac:dyDescent="0.25">
      <c r="A644" s="3">
        <v>42952</v>
      </c>
      <c r="B644" s="6" t="s">
        <v>659</v>
      </c>
      <c r="C644">
        <v>122616</v>
      </c>
      <c r="D644" s="9" t="s">
        <v>3869</v>
      </c>
      <c r="E644" s="2">
        <v>12514</v>
      </c>
      <c r="F644" s="11">
        <v>42956</v>
      </c>
      <c r="G644" s="2">
        <v>12514</v>
      </c>
      <c r="H644" s="13">
        <f>Tabla1[[#This Row],[Importe]]-Tabla1[[#This Row],[Pagado]]</f>
        <v>0</v>
      </c>
      <c r="I644" s="1" t="s">
        <v>4090</v>
      </c>
    </row>
    <row r="645" spans="1:9" x14ac:dyDescent="0.25">
      <c r="A645" s="3">
        <v>42952</v>
      </c>
      <c r="B645" s="6" t="s">
        <v>660</v>
      </c>
      <c r="C645">
        <v>122617</v>
      </c>
      <c r="D645" s="9" t="s">
        <v>3860</v>
      </c>
      <c r="E645" s="2">
        <v>153</v>
      </c>
      <c r="F645" s="11">
        <v>42952</v>
      </c>
      <c r="G645" s="2">
        <v>153</v>
      </c>
      <c r="H645" s="13">
        <f>Tabla1[[#This Row],[Importe]]-Tabla1[[#This Row],[Pagado]]</f>
        <v>0</v>
      </c>
      <c r="I645" s="1" t="s">
        <v>4090</v>
      </c>
    </row>
    <row r="646" spans="1:9" x14ac:dyDescent="0.25">
      <c r="A646" s="3">
        <v>42952</v>
      </c>
      <c r="B646" s="6" t="s">
        <v>661</v>
      </c>
      <c r="C646">
        <v>122618</v>
      </c>
      <c r="D646" s="9" t="s">
        <v>3997</v>
      </c>
      <c r="E646" s="2">
        <v>6376.4</v>
      </c>
      <c r="F646" s="11">
        <v>42952</v>
      </c>
      <c r="G646" s="2">
        <v>6376.4</v>
      </c>
      <c r="H646" s="13">
        <f>Tabla1[[#This Row],[Importe]]-Tabla1[[#This Row],[Pagado]]</f>
        <v>0</v>
      </c>
      <c r="I646" s="1" t="s">
        <v>4090</v>
      </c>
    </row>
    <row r="647" spans="1:9" x14ac:dyDescent="0.25">
      <c r="A647" s="3">
        <v>42952</v>
      </c>
      <c r="B647" s="6" t="s">
        <v>662</v>
      </c>
      <c r="C647">
        <v>122619</v>
      </c>
      <c r="D647" s="9" t="s">
        <v>3839</v>
      </c>
      <c r="E647" s="2">
        <v>5118.8999999999996</v>
      </c>
      <c r="F647" s="11">
        <v>42952</v>
      </c>
      <c r="G647" s="2">
        <v>5118.8999999999996</v>
      </c>
      <c r="H647" s="13">
        <f>Tabla1[[#This Row],[Importe]]-Tabla1[[#This Row],[Pagado]]</f>
        <v>0</v>
      </c>
      <c r="I647" s="1" t="s">
        <v>4090</v>
      </c>
    </row>
    <row r="648" spans="1:9" x14ac:dyDescent="0.25">
      <c r="A648" s="3">
        <v>42952</v>
      </c>
      <c r="B648" s="6" t="s">
        <v>663</v>
      </c>
      <c r="C648">
        <v>122620</v>
      </c>
      <c r="D648" s="9" t="s">
        <v>3933</v>
      </c>
      <c r="E648" s="2">
        <v>14164.2</v>
      </c>
      <c r="F648" s="11">
        <v>42952</v>
      </c>
      <c r="G648" s="2">
        <v>14164.2</v>
      </c>
      <c r="H648" s="13">
        <f>Tabla1[[#This Row],[Importe]]-Tabla1[[#This Row],[Pagado]]</f>
        <v>0</v>
      </c>
      <c r="I648" s="1" t="s">
        <v>4090</v>
      </c>
    </row>
    <row r="649" spans="1:9" x14ac:dyDescent="0.25">
      <c r="A649" s="3">
        <v>42952</v>
      </c>
      <c r="B649" s="6" t="s">
        <v>664</v>
      </c>
      <c r="C649">
        <v>122621</v>
      </c>
      <c r="D649" s="9" t="s">
        <v>3936</v>
      </c>
      <c r="E649" s="2">
        <v>3714.7</v>
      </c>
      <c r="F649" s="11">
        <v>42952</v>
      </c>
      <c r="G649" s="2">
        <v>3714.7</v>
      </c>
      <c r="H649" s="13">
        <f>Tabla1[[#This Row],[Importe]]-Tabla1[[#This Row],[Pagado]]</f>
        <v>0</v>
      </c>
      <c r="I649" s="1" t="s">
        <v>4090</v>
      </c>
    </row>
    <row r="650" spans="1:9" x14ac:dyDescent="0.25">
      <c r="A650" s="3">
        <v>42952</v>
      </c>
      <c r="B650" s="6" t="s">
        <v>665</v>
      </c>
      <c r="C650">
        <v>122622</v>
      </c>
      <c r="D650" s="9" t="s">
        <v>3838</v>
      </c>
      <c r="E650" s="2">
        <v>19428.45</v>
      </c>
      <c r="F650" s="11">
        <v>42952</v>
      </c>
      <c r="G650" s="2">
        <v>19428.45</v>
      </c>
      <c r="H650" s="13">
        <f>Tabla1[[#This Row],[Importe]]-Tabla1[[#This Row],[Pagado]]</f>
        <v>0</v>
      </c>
      <c r="I650" s="1" t="s">
        <v>4090</v>
      </c>
    </row>
    <row r="651" spans="1:9" x14ac:dyDescent="0.25">
      <c r="A651" s="3">
        <v>42952</v>
      </c>
      <c r="B651" s="6" t="s">
        <v>666</v>
      </c>
      <c r="C651">
        <v>122623</v>
      </c>
      <c r="D651" s="9" t="s">
        <v>3932</v>
      </c>
      <c r="E651" s="2">
        <v>5928</v>
      </c>
      <c r="F651" s="11">
        <v>42952</v>
      </c>
      <c r="G651" s="2">
        <v>5928</v>
      </c>
      <c r="H651" s="13">
        <f>Tabla1[[#This Row],[Importe]]-Tabla1[[#This Row],[Pagado]]</f>
        <v>0</v>
      </c>
      <c r="I651" s="1" t="s">
        <v>4090</v>
      </c>
    </row>
    <row r="652" spans="1:9" x14ac:dyDescent="0.25">
      <c r="A652" s="3">
        <v>42952</v>
      </c>
      <c r="B652" s="6" t="s">
        <v>667</v>
      </c>
      <c r="C652">
        <v>122624</v>
      </c>
      <c r="D652" s="9" t="s">
        <v>3957</v>
      </c>
      <c r="E652" s="2">
        <v>3141.6</v>
      </c>
      <c r="F652" s="11">
        <v>42952</v>
      </c>
      <c r="G652" s="2">
        <v>3141.6</v>
      </c>
      <c r="H652" s="13">
        <f>Tabla1[[#This Row],[Importe]]-Tabla1[[#This Row],[Pagado]]</f>
        <v>0</v>
      </c>
      <c r="I652" s="1" t="s">
        <v>4090</v>
      </c>
    </row>
    <row r="653" spans="1:9" x14ac:dyDescent="0.25">
      <c r="A653" s="3">
        <v>42952</v>
      </c>
      <c r="B653" s="6" t="s">
        <v>668</v>
      </c>
      <c r="C653">
        <v>122625</v>
      </c>
      <c r="D653" s="9" t="s">
        <v>3832</v>
      </c>
      <c r="E653" s="2">
        <v>208453.9</v>
      </c>
      <c r="F653" s="11">
        <v>42957</v>
      </c>
      <c r="G653" s="2">
        <v>208453.9</v>
      </c>
      <c r="H653" s="13">
        <f>Tabla1[[#This Row],[Importe]]-Tabla1[[#This Row],[Pagado]]</f>
        <v>0</v>
      </c>
      <c r="I653" s="1" t="s">
        <v>4090</v>
      </c>
    </row>
    <row r="654" spans="1:9" x14ac:dyDescent="0.25">
      <c r="A654" s="3">
        <v>42952</v>
      </c>
      <c r="B654" s="6" t="s">
        <v>669</v>
      </c>
      <c r="C654">
        <v>122626</v>
      </c>
      <c r="D654" s="9" t="s">
        <v>3998</v>
      </c>
      <c r="E654" s="2">
        <v>1914.4</v>
      </c>
      <c r="F654" s="11">
        <v>42952</v>
      </c>
      <c r="G654" s="2">
        <v>1914.4</v>
      </c>
      <c r="H654" s="13">
        <f>Tabla1[[#This Row],[Importe]]-Tabla1[[#This Row],[Pagado]]</f>
        <v>0</v>
      </c>
      <c r="I654" s="1" t="s">
        <v>4090</v>
      </c>
    </row>
    <row r="655" spans="1:9" x14ac:dyDescent="0.25">
      <c r="A655" s="3">
        <v>42952</v>
      </c>
      <c r="B655" s="6" t="s">
        <v>670</v>
      </c>
      <c r="C655">
        <v>122627</v>
      </c>
      <c r="D655" s="9" t="s">
        <v>3860</v>
      </c>
      <c r="E655" s="2">
        <v>862.4</v>
      </c>
      <c r="F655" s="11">
        <v>42952</v>
      </c>
      <c r="G655" s="2">
        <v>862.4</v>
      </c>
      <c r="H655" s="13">
        <f>Tabla1[[#This Row],[Importe]]-Tabla1[[#This Row],[Pagado]]</f>
        <v>0</v>
      </c>
      <c r="I655" s="1" t="s">
        <v>4090</v>
      </c>
    </row>
    <row r="656" spans="1:9" x14ac:dyDescent="0.25">
      <c r="A656" s="3">
        <v>42952</v>
      </c>
      <c r="B656" s="6" t="s">
        <v>671</v>
      </c>
      <c r="C656">
        <v>122628</v>
      </c>
      <c r="D656" s="9" t="s">
        <v>3847</v>
      </c>
      <c r="E656" s="2">
        <v>34669.040000000001</v>
      </c>
      <c r="F656" s="11">
        <v>42961</v>
      </c>
      <c r="G656" s="2">
        <v>34669.040000000001</v>
      </c>
      <c r="H656" s="13">
        <f>Tabla1[[#This Row],[Importe]]-Tabla1[[#This Row],[Pagado]]</f>
        <v>0</v>
      </c>
      <c r="I656" s="1" t="s">
        <v>4090</v>
      </c>
    </row>
    <row r="657" spans="1:9" x14ac:dyDescent="0.25">
      <c r="A657" s="3">
        <v>42952</v>
      </c>
      <c r="B657" s="6" t="s">
        <v>672</v>
      </c>
      <c r="C657">
        <v>122629</v>
      </c>
      <c r="D657" s="9" t="s">
        <v>3832</v>
      </c>
      <c r="E657" s="2">
        <v>137006.96</v>
      </c>
      <c r="F657" s="11">
        <v>42957</v>
      </c>
      <c r="G657" s="2">
        <v>137006.96</v>
      </c>
      <c r="H657" s="13">
        <f>Tabla1[[#This Row],[Importe]]-Tabla1[[#This Row],[Pagado]]</f>
        <v>0</v>
      </c>
      <c r="I657" s="1" t="s">
        <v>4090</v>
      </c>
    </row>
    <row r="658" spans="1:9" x14ac:dyDescent="0.25">
      <c r="A658" s="3">
        <v>42952</v>
      </c>
      <c r="B658" s="6" t="s">
        <v>673</v>
      </c>
      <c r="C658">
        <v>122630</v>
      </c>
      <c r="D658" s="9" t="s">
        <v>3831</v>
      </c>
      <c r="E658" s="2">
        <v>768</v>
      </c>
      <c r="F658" s="11">
        <v>42952</v>
      </c>
      <c r="G658" s="2">
        <v>768</v>
      </c>
      <c r="H658" s="13">
        <f>Tabla1[[#This Row],[Importe]]-Tabla1[[#This Row],[Pagado]]</f>
        <v>0</v>
      </c>
      <c r="I658" s="1" t="s">
        <v>4090</v>
      </c>
    </row>
    <row r="659" spans="1:9" ht="15.75" x14ac:dyDescent="0.25">
      <c r="A659" s="3">
        <v>42952</v>
      </c>
      <c r="B659" s="6" t="s">
        <v>674</v>
      </c>
      <c r="C659">
        <v>122631</v>
      </c>
      <c r="D659" s="7" t="s">
        <v>4091</v>
      </c>
      <c r="E659" s="2">
        <v>0</v>
      </c>
      <c r="F659" s="17" t="s">
        <v>4091</v>
      </c>
      <c r="G659" s="2">
        <v>0</v>
      </c>
      <c r="H659" s="13">
        <f>Tabla1[[#This Row],[Importe]]-Tabla1[[#This Row],[Pagado]]</f>
        <v>0</v>
      </c>
      <c r="I659" s="1" t="s">
        <v>4091</v>
      </c>
    </row>
    <row r="660" spans="1:9" x14ac:dyDescent="0.25">
      <c r="A660" s="3">
        <v>42952</v>
      </c>
      <c r="B660" s="6" t="s">
        <v>675</v>
      </c>
      <c r="C660">
        <v>122632</v>
      </c>
      <c r="D660" s="9" t="s">
        <v>3888</v>
      </c>
      <c r="E660" s="2">
        <v>34340.400000000001</v>
      </c>
      <c r="F660" s="11">
        <v>42960</v>
      </c>
      <c r="G660" s="2">
        <v>34340.400000000001</v>
      </c>
      <c r="H660" s="13">
        <f>Tabla1[[#This Row],[Importe]]-Tabla1[[#This Row],[Pagado]]</f>
        <v>0</v>
      </c>
      <c r="I660" s="1" t="s">
        <v>4090</v>
      </c>
    </row>
    <row r="661" spans="1:9" x14ac:dyDescent="0.25">
      <c r="A661" s="3">
        <v>42952</v>
      </c>
      <c r="B661" s="6" t="s">
        <v>676</v>
      </c>
      <c r="C661">
        <v>122633</v>
      </c>
      <c r="D661" s="9" t="s">
        <v>3888</v>
      </c>
      <c r="E661" s="2">
        <v>422584</v>
      </c>
      <c r="F661" s="11">
        <v>42960</v>
      </c>
      <c r="G661" s="2">
        <v>422584</v>
      </c>
      <c r="H661" s="13">
        <f>Tabla1[[#This Row],[Importe]]-Tabla1[[#This Row],[Pagado]]</f>
        <v>0</v>
      </c>
      <c r="I661" s="1" t="s">
        <v>4090</v>
      </c>
    </row>
    <row r="662" spans="1:9" x14ac:dyDescent="0.25">
      <c r="A662" s="3">
        <v>42952</v>
      </c>
      <c r="B662" s="6" t="s">
        <v>677</v>
      </c>
      <c r="C662">
        <v>122634</v>
      </c>
      <c r="D662" s="9" t="s">
        <v>3932</v>
      </c>
      <c r="E662" s="2">
        <v>97174.8</v>
      </c>
      <c r="F662" s="11" t="s">
        <v>4068</v>
      </c>
      <c r="G662" s="2">
        <v>97174.8</v>
      </c>
      <c r="H662" s="13">
        <f>Tabla1[[#This Row],[Importe]]-Tabla1[[#This Row],[Pagado]]</f>
        <v>0</v>
      </c>
      <c r="I662" s="1" t="s">
        <v>4090</v>
      </c>
    </row>
    <row r="663" spans="1:9" x14ac:dyDescent="0.25">
      <c r="A663" s="3">
        <v>42952</v>
      </c>
      <c r="B663" s="6" t="s">
        <v>678</v>
      </c>
      <c r="C663">
        <v>122635</v>
      </c>
      <c r="D663" s="9" t="s">
        <v>3882</v>
      </c>
      <c r="E663" s="2">
        <v>10269.799999999999</v>
      </c>
      <c r="F663" s="11">
        <v>42952</v>
      </c>
      <c r="G663" s="2">
        <v>10269.799999999999</v>
      </c>
      <c r="H663" s="13">
        <f>Tabla1[[#This Row],[Importe]]-Tabla1[[#This Row],[Pagado]]</f>
        <v>0</v>
      </c>
      <c r="I663" s="1" t="s">
        <v>4090</v>
      </c>
    </row>
    <row r="664" spans="1:9" x14ac:dyDescent="0.25">
      <c r="A664" s="3">
        <v>42952</v>
      </c>
      <c r="B664" s="6" t="s">
        <v>679</v>
      </c>
      <c r="C664">
        <v>122636</v>
      </c>
      <c r="D664" s="9" t="s">
        <v>3937</v>
      </c>
      <c r="E664" s="2">
        <v>450.8</v>
      </c>
      <c r="F664" s="11">
        <v>42952</v>
      </c>
      <c r="G664" s="2">
        <v>450.8</v>
      </c>
      <c r="H664" s="13">
        <f>Tabla1[[#This Row],[Importe]]-Tabla1[[#This Row],[Pagado]]</f>
        <v>0</v>
      </c>
      <c r="I664" s="1" t="s">
        <v>4090</v>
      </c>
    </row>
    <row r="665" spans="1:9" x14ac:dyDescent="0.25">
      <c r="A665" s="3">
        <v>42952</v>
      </c>
      <c r="B665" s="6" t="s">
        <v>680</v>
      </c>
      <c r="C665">
        <v>122637</v>
      </c>
      <c r="D665" s="9" t="s">
        <v>3844</v>
      </c>
      <c r="E665" s="2">
        <v>924.8</v>
      </c>
      <c r="F665" s="11">
        <v>42952</v>
      </c>
      <c r="G665" s="2">
        <v>924.8</v>
      </c>
      <c r="H665" s="13">
        <f>Tabla1[[#This Row],[Importe]]-Tabla1[[#This Row],[Pagado]]</f>
        <v>0</v>
      </c>
      <c r="I665" s="1" t="s">
        <v>4090</v>
      </c>
    </row>
    <row r="666" spans="1:9" x14ac:dyDescent="0.25">
      <c r="A666" s="3">
        <v>42952</v>
      </c>
      <c r="B666" s="6" t="s">
        <v>681</v>
      </c>
      <c r="C666">
        <v>122638</v>
      </c>
      <c r="D666" s="9" t="s">
        <v>3844</v>
      </c>
      <c r="E666" s="2">
        <v>42</v>
      </c>
      <c r="F666" s="11">
        <v>42952</v>
      </c>
      <c r="G666" s="2">
        <v>42</v>
      </c>
      <c r="H666" s="13">
        <f>Tabla1[[#This Row],[Importe]]-Tabla1[[#This Row],[Pagado]]</f>
        <v>0</v>
      </c>
      <c r="I666" s="1" t="s">
        <v>4090</v>
      </c>
    </row>
    <row r="667" spans="1:9" x14ac:dyDescent="0.25">
      <c r="A667" s="3">
        <v>42952</v>
      </c>
      <c r="B667" s="6" t="s">
        <v>682</v>
      </c>
      <c r="C667">
        <v>122639</v>
      </c>
      <c r="D667" s="9" t="s">
        <v>3849</v>
      </c>
      <c r="E667" s="2">
        <v>5821.2</v>
      </c>
      <c r="F667" s="11">
        <v>42953</v>
      </c>
      <c r="G667" s="2">
        <v>5821.2</v>
      </c>
      <c r="H667" s="13">
        <f>Tabla1[[#This Row],[Importe]]-Tabla1[[#This Row],[Pagado]]</f>
        <v>0</v>
      </c>
      <c r="I667" s="1" t="s">
        <v>4090</v>
      </c>
    </row>
    <row r="668" spans="1:9" ht="15.75" x14ac:dyDescent="0.25">
      <c r="A668" s="3">
        <v>42952</v>
      </c>
      <c r="B668" s="6" t="s">
        <v>683</v>
      </c>
      <c r="C668">
        <v>122640</v>
      </c>
      <c r="D668" s="7" t="s">
        <v>4091</v>
      </c>
      <c r="E668" s="2">
        <v>0</v>
      </c>
      <c r="F668" s="17" t="s">
        <v>4091</v>
      </c>
      <c r="G668" s="2">
        <v>0</v>
      </c>
      <c r="H668" s="13">
        <f>Tabla1[[#This Row],[Importe]]-Tabla1[[#This Row],[Pagado]]</f>
        <v>0</v>
      </c>
      <c r="I668" s="1" t="s">
        <v>4091</v>
      </c>
    </row>
    <row r="669" spans="1:9" x14ac:dyDescent="0.25">
      <c r="A669" s="3">
        <v>42952</v>
      </c>
      <c r="B669" s="6" t="s">
        <v>684</v>
      </c>
      <c r="C669">
        <v>122641</v>
      </c>
      <c r="D669" s="9" t="s">
        <v>3999</v>
      </c>
      <c r="E669" s="2">
        <v>1175.2</v>
      </c>
      <c r="F669" s="11">
        <v>42953</v>
      </c>
      <c r="G669" s="2">
        <v>1175.2</v>
      </c>
      <c r="H669" s="13">
        <f>Tabla1[[#This Row],[Importe]]-Tabla1[[#This Row],[Pagado]]</f>
        <v>0</v>
      </c>
      <c r="I669" s="1" t="s">
        <v>4090</v>
      </c>
    </row>
    <row r="670" spans="1:9" x14ac:dyDescent="0.25">
      <c r="A670" s="3">
        <v>42952</v>
      </c>
      <c r="B670" s="6" t="s">
        <v>685</v>
      </c>
      <c r="C670">
        <v>122642</v>
      </c>
      <c r="D670" s="9" t="s">
        <v>3968</v>
      </c>
      <c r="E670" s="2">
        <v>700</v>
      </c>
      <c r="F670" s="11">
        <v>42953</v>
      </c>
      <c r="G670" s="2">
        <v>700</v>
      </c>
      <c r="H670" s="13">
        <f>Tabla1[[#This Row],[Importe]]-Tabla1[[#This Row],[Pagado]]</f>
        <v>0</v>
      </c>
      <c r="I670" s="1" t="s">
        <v>4090</v>
      </c>
    </row>
    <row r="671" spans="1:9" x14ac:dyDescent="0.25">
      <c r="A671" s="3">
        <v>42952</v>
      </c>
      <c r="B671" s="6" t="s">
        <v>686</v>
      </c>
      <c r="C671">
        <v>122643</v>
      </c>
      <c r="D671" s="9" t="s">
        <v>3883</v>
      </c>
      <c r="E671" s="2">
        <v>3380</v>
      </c>
      <c r="F671" s="11">
        <v>42957</v>
      </c>
      <c r="G671" s="2">
        <v>3380</v>
      </c>
      <c r="H671" s="13">
        <f>Tabla1[[#This Row],[Importe]]-Tabla1[[#This Row],[Pagado]]</f>
        <v>0</v>
      </c>
      <c r="I671" s="1" t="s">
        <v>4090</v>
      </c>
    </row>
    <row r="672" spans="1:9" x14ac:dyDescent="0.25">
      <c r="A672" s="3">
        <v>42952</v>
      </c>
      <c r="B672" s="6" t="s">
        <v>687</v>
      </c>
      <c r="C672">
        <v>122644</v>
      </c>
      <c r="D672" s="9" t="s">
        <v>3865</v>
      </c>
      <c r="E672" s="2">
        <v>1660.8</v>
      </c>
      <c r="F672" s="11">
        <v>42953</v>
      </c>
      <c r="G672" s="2">
        <v>1660.8</v>
      </c>
      <c r="H672" s="13">
        <f>Tabla1[[#This Row],[Importe]]-Tabla1[[#This Row],[Pagado]]</f>
        <v>0</v>
      </c>
      <c r="I672" s="1" t="s">
        <v>4090</v>
      </c>
    </row>
    <row r="673" spans="1:9" ht="30" x14ac:dyDescent="0.25">
      <c r="A673" s="3">
        <v>42952</v>
      </c>
      <c r="B673" s="6" t="s">
        <v>688</v>
      </c>
      <c r="C673">
        <v>122645</v>
      </c>
      <c r="D673" s="9" t="s">
        <v>4000</v>
      </c>
      <c r="E673" s="2">
        <v>24215.25</v>
      </c>
      <c r="F673" s="22" t="s">
        <v>4102</v>
      </c>
      <c r="G673" s="19">
        <f>15000+9215.25</f>
        <v>24215.25</v>
      </c>
      <c r="H673" s="20">
        <f>Tabla1[[#This Row],[Importe]]-Tabla1[[#This Row],[Pagado]]</f>
        <v>0</v>
      </c>
      <c r="I673" s="1" t="s">
        <v>4090</v>
      </c>
    </row>
    <row r="674" spans="1:9" x14ac:dyDescent="0.25">
      <c r="A674" s="3">
        <v>42952</v>
      </c>
      <c r="B674" s="6" t="s">
        <v>689</v>
      </c>
      <c r="C674">
        <v>122646</v>
      </c>
      <c r="D674" s="9" t="s">
        <v>3868</v>
      </c>
      <c r="E674" s="2">
        <v>1029</v>
      </c>
      <c r="F674" s="11">
        <v>42968</v>
      </c>
      <c r="G674" s="2">
        <v>1029</v>
      </c>
      <c r="H674" s="13">
        <f>Tabla1[[#This Row],[Importe]]-Tabla1[[#This Row],[Pagado]]</f>
        <v>0</v>
      </c>
      <c r="I674" s="1" t="s">
        <v>4090</v>
      </c>
    </row>
    <row r="675" spans="1:9" x14ac:dyDescent="0.25">
      <c r="A675" s="3">
        <v>42952</v>
      </c>
      <c r="B675" s="6" t="s">
        <v>690</v>
      </c>
      <c r="C675">
        <v>122647</v>
      </c>
      <c r="D675" s="9" t="s">
        <v>4001</v>
      </c>
      <c r="E675" s="2">
        <v>8421</v>
      </c>
      <c r="F675" s="11">
        <v>42952</v>
      </c>
      <c r="G675" s="2">
        <v>8421</v>
      </c>
      <c r="H675" s="13">
        <f>Tabla1[[#This Row],[Importe]]-Tabla1[[#This Row],[Pagado]]</f>
        <v>0</v>
      </c>
      <c r="I675" s="1" t="s">
        <v>4090</v>
      </c>
    </row>
    <row r="676" spans="1:9" x14ac:dyDescent="0.25">
      <c r="A676" s="3">
        <v>42952</v>
      </c>
      <c r="B676" s="6" t="s">
        <v>691</v>
      </c>
      <c r="C676">
        <v>122648</v>
      </c>
      <c r="D676" s="9" t="s">
        <v>4001</v>
      </c>
      <c r="E676" s="2">
        <v>357.6</v>
      </c>
      <c r="F676" s="11">
        <v>42952</v>
      </c>
      <c r="G676" s="2">
        <v>357.6</v>
      </c>
      <c r="H676" s="13">
        <f>Tabla1[[#This Row],[Importe]]-Tabla1[[#This Row],[Pagado]]</f>
        <v>0</v>
      </c>
      <c r="I676" s="1" t="s">
        <v>4090</v>
      </c>
    </row>
    <row r="677" spans="1:9" x14ac:dyDescent="0.25">
      <c r="A677" s="3">
        <v>42952</v>
      </c>
      <c r="B677" s="6" t="s">
        <v>692</v>
      </c>
      <c r="C677">
        <v>122649</v>
      </c>
      <c r="D677" s="9" t="s">
        <v>3832</v>
      </c>
      <c r="E677" s="2">
        <v>48265.9</v>
      </c>
      <c r="F677" s="11">
        <v>42957</v>
      </c>
      <c r="G677" s="2">
        <v>48265.9</v>
      </c>
      <c r="H677" s="13">
        <f>Tabla1[[#This Row],[Importe]]-Tabla1[[#This Row],[Pagado]]</f>
        <v>0</v>
      </c>
      <c r="I677" s="1" t="s">
        <v>4090</v>
      </c>
    </row>
    <row r="678" spans="1:9" x14ac:dyDescent="0.25">
      <c r="A678" s="3">
        <v>42952</v>
      </c>
      <c r="B678" s="6" t="s">
        <v>693</v>
      </c>
      <c r="C678">
        <v>122650</v>
      </c>
      <c r="D678" s="9" t="s">
        <v>3951</v>
      </c>
      <c r="E678" s="2">
        <v>2555</v>
      </c>
      <c r="F678" s="11">
        <v>42952</v>
      </c>
      <c r="G678" s="2">
        <v>2555</v>
      </c>
      <c r="H678" s="13">
        <f>Tabla1[[#This Row],[Importe]]-Tabla1[[#This Row],[Pagado]]</f>
        <v>0</v>
      </c>
      <c r="I678" s="1" t="s">
        <v>4090</v>
      </c>
    </row>
    <row r="679" spans="1:9" x14ac:dyDescent="0.25">
      <c r="A679" s="3">
        <v>42952</v>
      </c>
      <c r="B679" s="6" t="s">
        <v>694</v>
      </c>
      <c r="C679">
        <v>122651</v>
      </c>
      <c r="D679" s="9" t="s">
        <v>3935</v>
      </c>
      <c r="E679" s="2">
        <v>28104</v>
      </c>
      <c r="F679" s="11">
        <v>42959</v>
      </c>
      <c r="G679" s="2">
        <v>28104</v>
      </c>
      <c r="H679" s="13">
        <f>Tabla1[[#This Row],[Importe]]-Tabla1[[#This Row],[Pagado]]</f>
        <v>0</v>
      </c>
      <c r="I679" s="1" t="s">
        <v>4090</v>
      </c>
    </row>
    <row r="680" spans="1:9" x14ac:dyDescent="0.25">
      <c r="A680" s="3">
        <v>42952</v>
      </c>
      <c r="B680" s="6" t="s">
        <v>695</v>
      </c>
      <c r="C680">
        <v>122652</v>
      </c>
      <c r="D680" s="9" t="s">
        <v>3939</v>
      </c>
      <c r="E680" s="2">
        <v>1903.4</v>
      </c>
      <c r="F680" s="11">
        <v>42954</v>
      </c>
      <c r="G680" s="2">
        <v>1903.4</v>
      </c>
      <c r="H680" s="13">
        <f>Tabla1[[#This Row],[Importe]]-Tabla1[[#This Row],[Pagado]]</f>
        <v>0</v>
      </c>
      <c r="I680" s="1" t="s">
        <v>4090</v>
      </c>
    </row>
    <row r="681" spans="1:9" x14ac:dyDescent="0.25">
      <c r="A681" s="3">
        <v>42952</v>
      </c>
      <c r="B681" s="6" t="s">
        <v>696</v>
      </c>
      <c r="C681">
        <v>122653</v>
      </c>
      <c r="D681" s="9" t="s">
        <v>3860</v>
      </c>
      <c r="E681" s="2">
        <v>6509.76</v>
      </c>
      <c r="F681" s="11">
        <v>42952</v>
      </c>
      <c r="G681" s="2">
        <v>6509.76</v>
      </c>
      <c r="H681" s="13">
        <f>Tabla1[[#This Row],[Importe]]-Tabla1[[#This Row],[Pagado]]</f>
        <v>0</v>
      </c>
      <c r="I681" s="1" t="s">
        <v>4090</v>
      </c>
    </row>
    <row r="682" spans="1:9" x14ac:dyDescent="0.25">
      <c r="A682" s="3">
        <v>42952</v>
      </c>
      <c r="B682" s="6" t="s">
        <v>697</v>
      </c>
      <c r="C682">
        <v>122654</v>
      </c>
      <c r="D682" s="9" t="s">
        <v>3847</v>
      </c>
      <c r="E682" s="2">
        <v>33442.449999999997</v>
      </c>
      <c r="F682" s="11">
        <v>42961</v>
      </c>
      <c r="G682" s="2">
        <v>33442.449999999997</v>
      </c>
      <c r="H682" s="13">
        <f>Tabla1[[#This Row],[Importe]]-Tabla1[[#This Row],[Pagado]]</f>
        <v>0</v>
      </c>
      <c r="I682" s="1" t="s">
        <v>4090</v>
      </c>
    </row>
    <row r="683" spans="1:9" x14ac:dyDescent="0.25">
      <c r="A683" s="3">
        <v>42952</v>
      </c>
      <c r="B683" s="6" t="s">
        <v>698</v>
      </c>
      <c r="C683">
        <v>122655</v>
      </c>
      <c r="D683" s="9" t="s">
        <v>3967</v>
      </c>
      <c r="E683" s="2">
        <v>11215.9</v>
      </c>
      <c r="F683" s="11">
        <v>42954</v>
      </c>
      <c r="G683" s="2">
        <v>11215.9</v>
      </c>
      <c r="H683" s="13">
        <f>Tabla1[[#This Row],[Importe]]-Tabla1[[#This Row],[Pagado]]</f>
        <v>0</v>
      </c>
      <c r="I683" s="1" t="s">
        <v>4090</v>
      </c>
    </row>
    <row r="684" spans="1:9" x14ac:dyDescent="0.25">
      <c r="A684" s="3">
        <v>42952</v>
      </c>
      <c r="B684" s="6" t="s">
        <v>699</v>
      </c>
      <c r="C684">
        <v>122656</v>
      </c>
      <c r="D684" s="9" t="s">
        <v>3889</v>
      </c>
      <c r="E684" s="2">
        <v>792</v>
      </c>
      <c r="F684" s="11">
        <v>42952</v>
      </c>
      <c r="G684" s="2">
        <v>792</v>
      </c>
      <c r="H684" s="13">
        <f>Tabla1[[#This Row],[Importe]]-Tabla1[[#This Row],[Pagado]]</f>
        <v>0</v>
      </c>
      <c r="I684" s="1" t="s">
        <v>4090</v>
      </c>
    </row>
    <row r="685" spans="1:9" x14ac:dyDescent="0.25">
      <c r="A685" s="3">
        <v>42952</v>
      </c>
      <c r="B685" s="6" t="s">
        <v>700</v>
      </c>
      <c r="C685">
        <v>122657</v>
      </c>
      <c r="D685" s="9" t="s">
        <v>3832</v>
      </c>
      <c r="E685" s="2">
        <v>165899.20000000001</v>
      </c>
      <c r="F685" s="11">
        <v>42957</v>
      </c>
      <c r="G685" s="2">
        <v>165899.20000000001</v>
      </c>
      <c r="H685" s="13">
        <f>Tabla1[[#This Row],[Importe]]-Tabla1[[#This Row],[Pagado]]</f>
        <v>0</v>
      </c>
      <c r="I685" s="1" t="s">
        <v>4090</v>
      </c>
    </row>
    <row r="686" spans="1:9" x14ac:dyDescent="0.25">
      <c r="A686" s="3">
        <v>42952</v>
      </c>
      <c r="B686" s="6" t="s">
        <v>701</v>
      </c>
      <c r="C686">
        <v>122658</v>
      </c>
      <c r="D686" s="9" t="s">
        <v>3848</v>
      </c>
      <c r="E686" s="2">
        <v>3748.8</v>
      </c>
      <c r="F686" s="11">
        <v>42952</v>
      </c>
      <c r="G686" s="2">
        <v>3748.8</v>
      </c>
      <c r="H686" s="13">
        <f>Tabla1[[#This Row],[Importe]]-Tabla1[[#This Row],[Pagado]]</f>
        <v>0</v>
      </c>
      <c r="I686" s="1" t="s">
        <v>4090</v>
      </c>
    </row>
    <row r="687" spans="1:9" x14ac:dyDescent="0.25">
      <c r="A687" s="3">
        <v>42952</v>
      </c>
      <c r="B687" s="6" t="s">
        <v>702</v>
      </c>
      <c r="C687">
        <v>122659</v>
      </c>
      <c r="D687" s="9" t="s">
        <v>3904</v>
      </c>
      <c r="E687" s="2">
        <v>1150.8</v>
      </c>
      <c r="F687" s="11">
        <v>42962</v>
      </c>
      <c r="G687" s="2">
        <v>1150.8</v>
      </c>
      <c r="H687" s="13">
        <f>Tabla1[[#This Row],[Importe]]-Tabla1[[#This Row],[Pagado]]</f>
        <v>0</v>
      </c>
      <c r="I687" s="1" t="s">
        <v>4090</v>
      </c>
    </row>
    <row r="688" spans="1:9" x14ac:dyDescent="0.25">
      <c r="A688" s="3">
        <v>42952</v>
      </c>
      <c r="B688" s="6" t="s">
        <v>703</v>
      </c>
      <c r="C688">
        <v>122660</v>
      </c>
      <c r="D688" s="9" t="s">
        <v>4002</v>
      </c>
      <c r="E688" s="2">
        <v>165</v>
      </c>
      <c r="F688" s="11">
        <v>42952</v>
      </c>
      <c r="G688" s="2">
        <v>165</v>
      </c>
      <c r="H688" s="13">
        <f>Tabla1[[#This Row],[Importe]]-Tabla1[[#This Row],[Pagado]]</f>
        <v>0</v>
      </c>
      <c r="I688" s="1" t="s">
        <v>4090</v>
      </c>
    </row>
    <row r="689" spans="1:9" x14ac:dyDescent="0.25">
      <c r="A689" s="3">
        <v>42952</v>
      </c>
      <c r="B689" s="6" t="s">
        <v>704</v>
      </c>
      <c r="C689">
        <v>122661</v>
      </c>
      <c r="D689" s="9" t="s">
        <v>3894</v>
      </c>
      <c r="E689" s="2">
        <v>2731.2</v>
      </c>
      <c r="F689" s="11">
        <v>42952</v>
      </c>
      <c r="G689" s="2">
        <v>2731.2</v>
      </c>
      <c r="H689" s="13">
        <f>Tabla1[[#This Row],[Importe]]-Tabla1[[#This Row],[Pagado]]</f>
        <v>0</v>
      </c>
      <c r="I689" s="1" t="s">
        <v>4090</v>
      </c>
    </row>
    <row r="690" spans="1:9" x14ac:dyDescent="0.25">
      <c r="A690" s="3">
        <v>42952</v>
      </c>
      <c r="B690" s="6" t="s">
        <v>705</v>
      </c>
      <c r="C690">
        <v>122662</v>
      </c>
      <c r="D690" s="9" t="s">
        <v>3891</v>
      </c>
      <c r="E690" s="2">
        <v>11694.9</v>
      </c>
      <c r="F690" s="11">
        <v>42952</v>
      </c>
      <c r="G690" s="2">
        <v>11694.9</v>
      </c>
      <c r="H690" s="13">
        <f>Tabla1[[#This Row],[Importe]]-Tabla1[[#This Row],[Pagado]]</f>
        <v>0</v>
      </c>
      <c r="I690" s="1" t="s">
        <v>4090</v>
      </c>
    </row>
    <row r="691" spans="1:9" x14ac:dyDescent="0.25">
      <c r="A691" s="3">
        <v>42952</v>
      </c>
      <c r="B691" s="6" t="s">
        <v>706</v>
      </c>
      <c r="C691">
        <v>122663</v>
      </c>
      <c r="D691" s="9" t="s">
        <v>3969</v>
      </c>
      <c r="E691" s="2">
        <v>622</v>
      </c>
      <c r="F691" s="11">
        <v>42952</v>
      </c>
      <c r="G691" s="2">
        <v>622</v>
      </c>
      <c r="H691" s="13">
        <f>Tabla1[[#This Row],[Importe]]-Tabla1[[#This Row],[Pagado]]</f>
        <v>0</v>
      </c>
      <c r="I691" s="1" t="s">
        <v>4090</v>
      </c>
    </row>
    <row r="692" spans="1:9" x14ac:dyDescent="0.25">
      <c r="A692" s="3">
        <v>42952</v>
      </c>
      <c r="B692" s="6" t="s">
        <v>707</v>
      </c>
      <c r="C692">
        <v>122664</v>
      </c>
      <c r="D692" s="9" t="s">
        <v>3878</v>
      </c>
      <c r="E692" s="2">
        <v>1000</v>
      </c>
      <c r="F692" s="11">
        <v>42952</v>
      </c>
      <c r="G692" s="2">
        <v>1000</v>
      </c>
      <c r="H692" s="13">
        <f>Tabla1[[#This Row],[Importe]]-Tabla1[[#This Row],[Pagado]]</f>
        <v>0</v>
      </c>
      <c r="I692" s="1" t="s">
        <v>4090</v>
      </c>
    </row>
    <row r="693" spans="1:9" x14ac:dyDescent="0.25">
      <c r="A693" s="3">
        <v>42953</v>
      </c>
      <c r="B693" s="6" t="s">
        <v>708</v>
      </c>
      <c r="C693">
        <v>122665</v>
      </c>
      <c r="D693" s="9" t="s">
        <v>3807</v>
      </c>
      <c r="E693" s="2">
        <v>5000</v>
      </c>
      <c r="F693" s="11">
        <v>42953</v>
      </c>
      <c r="G693" s="2">
        <v>5000</v>
      </c>
      <c r="H693" s="13">
        <f>Tabla1[[#This Row],[Importe]]-Tabla1[[#This Row],[Pagado]]</f>
        <v>0</v>
      </c>
      <c r="I693" s="1" t="s">
        <v>4090</v>
      </c>
    </row>
    <row r="694" spans="1:9" x14ac:dyDescent="0.25">
      <c r="A694" s="3">
        <v>42953</v>
      </c>
      <c r="B694" s="6" t="s">
        <v>709</v>
      </c>
      <c r="C694">
        <v>122666</v>
      </c>
      <c r="D694" s="9" t="s">
        <v>3805</v>
      </c>
      <c r="E694" s="2">
        <v>9698.25</v>
      </c>
      <c r="F694" s="11">
        <v>42954</v>
      </c>
      <c r="G694" s="2">
        <v>9698.25</v>
      </c>
      <c r="H694" s="13">
        <f>Tabla1[[#This Row],[Importe]]-Tabla1[[#This Row],[Pagado]]</f>
        <v>0</v>
      </c>
      <c r="I694" s="1" t="s">
        <v>4090</v>
      </c>
    </row>
    <row r="695" spans="1:9" x14ac:dyDescent="0.25">
      <c r="A695" s="3">
        <v>42953</v>
      </c>
      <c r="B695" s="6" t="s">
        <v>710</v>
      </c>
      <c r="C695">
        <v>122667</v>
      </c>
      <c r="D695" s="9" t="s">
        <v>3806</v>
      </c>
      <c r="E695" s="2">
        <v>37030.449999999997</v>
      </c>
      <c r="F695" s="11">
        <v>42954</v>
      </c>
      <c r="G695" s="2">
        <v>37030.449999999997</v>
      </c>
      <c r="H695" s="13">
        <f>Tabla1[[#This Row],[Importe]]-Tabla1[[#This Row],[Pagado]]</f>
        <v>0</v>
      </c>
      <c r="I695" s="1" t="s">
        <v>4090</v>
      </c>
    </row>
    <row r="696" spans="1:9" x14ac:dyDescent="0.25">
      <c r="A696" s="3">
        <v>42953</v>
      </c>
      <c r="B696" s="6" t="s">
        <v>711</v>
      </c>
      <c r="C696">
        <v>122668</v>
      </c>
      <c r="D696" s="9" t="s">
        <v>3819</v>
      </c>
      <c r="E696" s="2">
        <v>26918.95</v>
      </c>
      <c r="F696" s="11">
        <v>42953</v>
      </c>
      <c r="G696" s="2">
        <v>26918.95</v>
      </c>
      <c r="H696" s="13">
        <f>Tabla1[[#This Row],[Importe]]-Tabla1[[#This Row],[Pagado]]</f>
        <v>0</v>
      </c>
      <c r="I696" s="1" t="s">
        <v>4090</v>
      </c>
    </row>
    <row r="697" spans="1:9" ht="30" x14ac:dyDescent="0.25">
      <c r="A697" s="3">
        <v>42953</v>
      </c>
      <c r="B697" s="6" t="s">
        <v>712</v>
      </c>
      <c r="C697">
        <v>122669</v>
      </c>
      <c r="D697" s="9" t="s">
        <v>3838</v>
      </c>
      <c r="E697" s="2">
        <v>10321.200000000001</v>
      </c>
      <c r="F697" s="11" t="s">
        <v>4097</v>
      </c>
      <c r="G697" s="2">
        <v>10321.200000000001</v>
      </c>
      <c r="H697" s="13">
        <f>Tabla1[[#This Row],[Importe]]-Tabla1[[#This Row],[Pagado]]</f>
        <v>0</v>
      </c>
      <c r="I697" s="1" t="s">
        <v>4090</v>
      </c>
    </row>
    <row r="698" spans="1:9" x14ac:dyDescent="0.25">
      <c r="A698" s="3">
        <v>42953</v>
      </c>
      <c r="B698" s="6" t="s">
        <v>713</v>
      </c>
      <c r="C698">
        <v>122670</v>
      </c>
      <c r="D698" s="9" t="s">
        <v>3845</v>
      </c>
      <c r="E698" s="2">
        <v>52468.7</v>
      </c>
      <c r="F698" s="11">
        <v>42976</v>
      </c>
      <c r="G698" s="2">
        <v>52468.7</v>
      </c>
      <c r="H698" s="13">
        <f>Tabla1[[#This Row],[Importe]]-Tabla1[[#This Row],[Pagado]]</f>
        <v>0</v>
      </c>
      <c r="I698" s="1" t="s">
        <v>4090</v>
      </c>
    </row>
    <row r="699" spans="1:9" x14ac:dyDescent="0.25">
      <c r="A699" s="3">
        <v>42953</v>
      </c>
      <c r="B699" s="6" t="s">
        <v>714</v>
      </c>
      <c r="C699">
        <v>122671</v>
      </c>
      <c r="D699" s="9" t="s">
        <v>3814</v>
      </c>
      <c r="E699" s="2">
        <v>21271.25</v>
      </c>
      <c r="F699" s="11">
        <v>42953</v>
      </c>
      <c r="G699" s="2">
        <v>21271.25</v>
      </c>
      <c r="H699" s="13">
        <f>Tabla1[[#This Row],[Importe]]-Tabla1[[#This Row],[Pagado]]</f>
        <v>0</v>
      </c>
      <c r="I699" s="1" t="s">
        <v>4090</v>
      </c>
    </row>
    <row r="700" spans="1:9" x14ac:dyDescent="0.25">
      <c r="A700" s="3">
        <v>42953</v>
      </c>
      <c r="B700" s="6" t="s">
        <v>715</v>
      </c>
      <c r="C700">
        <v>122672</v>
      </c>
      <c r="D700" s="9" t="s">
        <v>3899</v>
      </c>
      <c r="E700" s="2">
        <v>14252</v>
      </c>
      <c r="F700" s="11">
        <v>42953</v>
      </c>
      <c r="G700" s="2">
        <v>14252</v>
      </c>
      <c r="H700" s="13">
        <f>Tabla1[[#This Row],[Importe]]-Tabla1[[#This Row],[Pagado]]</f>
        <v>0</v>
      </c>
      <c r="I700" s="1" t="s">
        <v>4090</v>
      </c>
    </row>
    <row r="701" spans="1:9" x14ac:dyDescent="0.25">
      <c r="A701" s="3">
        <v>42953</v>
      </c>
      <c r="B701" s="6" t="s">
        <v>716</v>
      </c>
      <c r="C701">
        <v>122673</v>
      </c>
      <c r="D701" s="9" t="s">
        <v>3813</v>
      </c>
      <c r="E701" s="2">
        <v>7399.45</v>
      </c>
      <c r="F701" s="11">
        <v>42957</v>
      </c>
      <c r="G701" s="2">
        <v>7399.45</v>
      </c>
      <c r="H701" s="13">
        <f>Tabla1[[#This Row],[Importe]]-Tabla1[[#This Row],[Pagado]]</f>
        <v>0</v>
      </c>
      <c r="I701" s="1" t="s">
        <v>4090</v>
      </c>
    </row>
    <row r="702" spans="1:9" x14ac:dyDescent="0.25">
      <c r="A702" s="3">
        <v>42953</v>
      </c>
      <c r="B702" s="6" t="s">
        <v>717</v>
      </c>
      <c r="C702">
        <v>122674</v>
      </c>
      <c r="D702" s="9" t="s">
        <v>3889</v>
      </c>
      <c r="E702" s="2">
        <v>7274.8</v>
      </c>
      <c r="F702" s="11">
        <v>42953</v>
      </c>
      <c r="G702" s="2">
        <v>7274.8</v>
      </c>
      <c r="H702" s="13">
        <f>Tabla1[[#This Row],[Importe]]-Tabla1[[#This Row],[Pagado]]</f>
        <v>0</v>
      </c>
      <c r="I702" s="1" t="s">
        <v>4090</v>
      </c>
    </row>
    <row r="703" spans="1:9" x14ac:dyDescent="0.25">
      <c r="A703" s="3">
        <v>42953</v>
      </c>
      <c r="B703" s="6" t="s">
        <v>718</v>
      </c>
      <c r="C703">
        <v>122675</v>
      </c>
      <c r="D703" s="9" t="s">
        <v>3824</v>
      </c>
      <c r="E703" s="2">
        <v>5231.1000000000004</v>
      </c>
      <c r="F703" s="11">
        <v>42953</v>
      </c>
      <c r="G703" s="2">
        <v>5231.1000000000004</v>
      </c>
      <c r="H703" s="13">
        <f>Tabla1[[#This Row],[Importe]]-Tabla1[[#This Row],[Pagado]]</f>
        <v>0</v>
      </c>
      <c r="I703" s="1" t="s">
        <v>4090</v>
      </c>
    </row>
    <row r="704" spans="1:9" x14ac:dyDescent="0.25">
      <c r="A704" s="3">
        <v>42953</v>
      </c>
      <c r="B704" s="6" t="s">
        <v>719</v>
      </c>
      <c r="C704">
        <v>122676</v>
      </c>
      <c r="D704" s="9" t="s">
        <v>3943</v>
      </c>
      <c r="E704" s="2">
        <v>3500</v>
      </c>
      <c r="F704" s="11">
        <v>42953</v>
      </c>
      <c r="G704" s="2">
        <v>3500</v>
      </c>
      <c r="H704" s="13">
        <f>Tabla1[[#This Row],[Importe]]-Tabla1[[#This Row],[Pagado]]</f>
        <v>0</v>
      </c>
      <c r="I704" s="1" t="s">
        <v>4090</v>
      </c>
    </row>
    <row r="705" spans="1:9" x14ac:dyDescent="0.25">
      <c r="A705" s="3">
        <v>42953</v>
      </c>
      <c r="B705" s="6" t="s">
        <v>720</v>
      </c>
      <c r="C705">
        <v>122677</v>
      </c>
      <c r="D705" s="9" t="s">
        <v>3826</v>
      </c>
      <c r="E705" s="2">
        <v>3936.4</v>
      </c>
      <c r="F705" s="11">
        <v>42953</v>
      </c>
      <c r="G705" s="2">
        <v>3936.4</v>
      </c>
      <c r="H705" s="13">
        <f>Tabla1[[#This Row],[Importe]]-Tabla1[[#This Row],[Pagado]]</f>
        <v>0</v>
      </c>
      <c r="I705" s="1" t="s">
        <v>4090</v>
      </c>
    </row>
    <row r="706" spans="1:9" x14ac:dyDescent="0.25">
      <c r="A706" s="3">
        <v>42953</v>
      </c>
      <c r="B706" s="6" t="s">
        <v>721</v>
      </c>
      <c r="C706">
        <v>122678</v>
      </c>
      <c r="D706" s="9" t="s">
        <v>3923</v>
      </c>
      <c r="E706" s="2">
        <v>2948.56</v>
      </c>
      <c r="F706" s="11">
        <v>42953</v>
      </c>
      <c r="G706" s="2">
        <v>2948.56</v>
      </c>
      <c r="H706" s="13">
        <f>Tabla1[[#This Row],[Importe]]-Tabla1[[#This Row],[Pagado]]</f>
        <v>0</v>
      </c>
      <c r="I706" s="1" t="s">
        <v>4090</v>
      </c>
    </row>
    <row r="707" spans="1:9" x14ac:dyDescent="0.25">
      <c r="A707" s="3">
        <v>42953</v>
      </c>
      <c r="B707" s="6" t="s">
        <v>722</v>
      </c>
      <c r="C707">
        <v>122679</v>
      </c>
      <c r="D707" s="9" t="s">
        <v>3851</v>
      </c>
      <c r="E707" s="2">
        <v>1621.8</v>
      </c>
      <c r="F707" s="11">
        <v>42953</v>
      </c>
      <c r="G707" s="2">
        <v>1621.8</v>
      </c>
      <c r="H707" s="13">
        <f>Tabla1[[#This Row],[Importe]]-Tabla1[[#This Row],[Pagado]]</f>
        <v>0</v>
      </c>
      <c r="I707" s="1" t="s">
        <v>4090</v>
      </c>
    </row>
    <row r="708" spans="1:9" x14ac:dyDescent="0.25">
      <c r="A708" s="3">
        <v>42953</v>
      </c>
      <c r="B708" s="6" t="s">
        <v>723</v>
      </c>
      <c r="C708">
        <v>122680</v>
      </c>
      <c r="D708" s="9" t="s">
        <v>3827</v>
      </c>
      <c r="E708" s="2">
        <v>2058</v>
      </c>
      <c r="F708" s="11">
        <v>42953</v>
      </c>
      <c r="G708" s="2">
        <v>2058</v>
      </c>
      <c r="H708" s="13">
        <f>Tabla1[[#This Row],[Importe]]-Tabla1[[#This Row],[Pagado]]</f>
        <v>0</v>
      </c>
      <c r="I708" s="1" t="s">
        <v>4090</v>
      </c>
    </row>
    <row r="709" spans="1:9" x14ac:dyDescent="0.25">
      <c r="A709" s="3">
        <v>42953</v>
      </c>
      <c r="B709" s="6" t="s">
        <v>724</v>
      </c>
      <c r="C709">
        <v>122681</v>
      </c>
      <c r="D709" s="9" t="s">
        <v>3825</v>
      </c>
      <c r="E709" s="2">
        <v>5450.2</v>
      </c>
      <c r="F709" s="11">
        <v>42954</v>
      </c>
      <c r="G709" s="2">
        <v>5450.2</v>
      </c>
      <c r="H709" s="13">
        <f>Tabla1[[#This Row],[Importe]]-Tabla1[[#This Row],[Pagado]]</f>
        <v>0</v>
      </c>
      <c r="I709" s="1" t="s">
        <v>4090</v>
      </c>
    </row>
    <row r="710" spans="1:9" x14ac:dyDescent="0.25">
      <c r="A710" s="3">
        <v>42953</v>
      </c>
      <c r="B710" s="6" t="s">
        <v>725</v>
      </c>
      <c r="C710">
        <v>122682</v>
      </c>
      <c r="D710" s="9" t="s">
        <v>3860</v>
      </c>
      <c r="E710" s="2">
        <v>1056.5999999999999</v>
      </c>
      <c r="F710" s="11">
        <v>42953</v>
      </c>
      <c r="G710" s="2">
        <v>1056.5999999999999</v>
      </c>
      <c r="H710" s="13">
        <f>Tabla1[[#This Row],[Importe]]-Tabla1[[#This Row],[Pagado]]</f>
        <v>0</v>
      </c>
      <c r="I710" s="1" t="s">
        <v>4090</v>
      </c>
    </row>
    <row r="711" spans="1:9" x14ac:dyDescent="0.25">
      <c r="A711" s="3">
        <v>42953</v>
      </c>
      <c r="B711" s="6" t="s">
        <v>726</v>
      </c>
      <c r="C711">
        <v>122683</v>
      </c>
      <c r="D711" s="9" t="s">
        <v>3897</v>
      </c>
      <c r="E711" s="2">
        <v>11400.4</v>
      </c>
      <c r="F711" s="11">
        <v>42953</v>
      </c>
      <c r="G711" s="2">
        <v>11400.4</v>
      </c>
      <c r="H711" s="13">
        <f>Tabla1[[#This Row],[Importe]]-Tabla1[[#This Row],[Pagado]]</f>
        <v>0</v>
      </c>
      <c r="I711" s="1" t="s">
        <v>4090</v>
      </c>
    </row>
    <row r="712" spans="1:9" x14ac:dyDescent="0.25">
      <c r="A712" s="3">
        <v>42953</v>
      </c>
      <c r="B712" s="6" t="s">
        <v>727</v>
      </c>
      <c r="C712">
        <v>122684</v>
      </c>
      <c r="D712" s="9" t="s">
        <v>4003</v>
      </c>
      <c r="E712" s="2">
        <v>7286.4</v>
      </c>
      <c r="F712" s="11">
        <v>42953</v>
      </c>
      <c r="G712" s="2">
        <v>7286.4</v>
      </c>
      <c r="H712" s="13">
        <f>Tabla1[[#This Row],[Importe]]-Tabla1[[#This Row],[Pagado]]</f>
        <v>0</v>
      </c>
      <c r="I712" s="1" t="s">
        <v>4090</v>
      </c>
    </row>
    <row r="713" spans="1:9" x14ac:dyDescent="0.25">
      <c r="A713" s="3">
        <v>42953</v>
      </c>
      <c r="B713" s="6" t="s">
        <v>728</v>
      </c>
      <c r="C713">
        <v>122685</v>
      </c>
      <c r="D713" s="9" t="s">
        <v>3941</v>
      </c>
      <c r="E713" s="2">
        <v>741</v>
      </c>
      <c r="F713" s="11">
        <v>42953</v>
      </c>
      <c r="G713" s="2">
        <v>741</v>
      </c>
      <c r="H713" s="13">
        <f>Tabla1[[#This Row],[Importe]]-Tabla1[[#This Row],[Pagado]]</f>
        <v>0</v>
      </c>
      <c r="I713" s="1" t="s">
        <v>4090</v>
      </c>
    </row>
    <row r="714" spans="1:9" x14ac:dyDescent="0.25">
      <c r="A714" s="3">
        <v>42953</v>
      </c>
      <c r="B714" s="6" t="s">
        <v>729</v>
      </c>
      <c r="C714">
        <v>122686</v>
      </c>
      <c r="D714" s="9" t="s">
        <v>3821</v>
      </c>
      <c r="E714" s="2">
        <v>3112.2</v>
      </c>
      <c r="F714" s="11">
        <v>42954</v>
      </c>
      <c r="G714" s="2">
        <v>3112.2</v>
      </c>
      <c r="H714" s="13">
        <f>Tabla1[[#This Row],[Importe]]-Tabla1[[#This Row],[Pagado]]</f>
        <v>0</v>
      </c>
      <c r="I714" s="1" t="s">
        <v>4090</v>
      </c>
    </row>
    <row r="715" spans="1:9" x14ac:dyDescent="0.25">
      <c r="A715" s="3">
        <v>42953</v>
      </c>
      <c r="B715" s="6" t="s">
        <v>730</v>
      </c>
      <c r="C715">
        <v>122687</v>
      </c>
      <c r="D715" s="9" t="s">
        <v>3839</v>
      </c>
      <c r="E715" s="2">
        <v>2896.8</v>
      </c>
      <c r="F715" s="23">
        <v>42953</v>
      </c>
      <c r="G715" s="2">
        <v>2896.8</v>
      </c>
      <c r="H715" s="13">
        <f>Tabla1[[#This Row],[Importe]]-Tabla1[[#This Row],[Pagado]]</f>
        <v>0</v>
      </c>
      <c r="I715" s="1" t="s">
        <v>4090</v>
      </c>
    </row>
    <row r="716" spans="1:9" x14ac:dyDescent="0.25">
      <c r="A716" s="3">
        <v>42953</v>
      </c>
      <c r="B716" s="6" t="s">
        <v>731</v>
      </c>
      <c r="C716">
        <v>122688</v>
      </c>
      <c r="D716" s="9" t="s">
        <v>3898</v>
      </c>
      <c r="E716" s="2">
        <v>18366.22</v>
      </c>
      <c r="F716" s="11">
        <v>42953</v>
      </c>
      <c r="G716" s="2">
        <v>18366.22</v>
      </c>
      <c r="H716" s="13">
        <f>Tabla1[[#This Row],[Importe]]-Tabla1[[#This Row],[Pagado]]</f>
        <v>0</v>
      </c>
      <c r="I716" s="1" t="s">
        <v>4090</v>
      </c>
    </row>
    <row r="717" spans="1:9" x14ac:dyDescent="0.25">
      <c r="A717" s="3">
        <v>42953</v>
      </c>
      <c r="B717" s="6" t="s">
        <v>732</v>
      </c>
      <c r="C717">
        <v>122689</v>
      </c>
      <c r="D717" s="9" t="s">
        <v>3846</v>
      </c>
      <c r="E717" s="2">
        <v>2312</v>
      </c>
      <c r="F717" s="11">
        <v>42953</v>
      </c>
      <c r="G717" s="2">
        <v>2312</v>
      </c>
      <c r="H717" s="13">
        <f>Tabla1[[#This Row],[Importe]]-Tabla1[[#This Row],[Pagado]]</f>
        <v>0</v>
      </c>
      <c r="I717" s="1" t="s">
        <v>4090</v>
      </c>
    </row>
    <row r="718" spans="1:9" x14ac:dyDescent="0.25">
      <c r="A718" s="3">
        <v>42953</v>
      </c>
      <c r="B718" s="6" t="s">
        <v>733</v>
      </c>
      <c r="C718">
        <v>122690</v>
      </c>
      <c r="D718" s="9" t="s">
        <v>3842</v>
      </c>
      <c r="E718" s="2">
        <v>1173</v>
      </c>
      <c r="F718" s="11">
        <v>42953</v>
      </c>
      <c r="G718" s="2">
        <v>1173</v>
      </c>
      <c r="H718" s="13">
        <f>Tabla1[[#This Row],[Importe]]-Tabla1[[#This Row],[Pagado]]</f>
        <v>0</v>
      </c>
      <c r="I718" s="1" t="s">
        <v>4090</v>
      </c>
    </row>
    <row r="719" spans="1:9" x14ac:dyDescent="0.25">
      <c r="A719" s="3">
        <v>42953</v>
      </c>
      <c r="B719" s="6" t="s">
        <v>734</v>
      </c>
      <c r="C719">
        <v>122691</v>
      </c>
      <c r="D719" s="9" t="s">
        <v>3971</v>
      </c>
      <c r="E719" s="2">
        <v>1923.1</v>
      </c>
      <c r="F719" s="11">
        <v>42953</v>
      </c>
      <c r="G719" s="2">
        <v>1923.1</v>
      </c>
      <c r="H719" s="13">
        <f>Tabla1[[#This Row],[Importe]]-Tabla1[[#This Row],[Pagado]]</f>
        <v>0</v>
      </c>
      <c r="I719" s="1" t="s">
        <v>4090</v>
      </c>
    </row>
    <row r="720" spans="1:9" x14ac:dyDescent="0.25">
      <c r="A720" s="3">
        <v>42953</v>
      </c>
      <c r="B720" s="6" t="s">
        <v>735</v>
      </c>
      <c r="C720">
        <v>122692</v>
      </c>
      <c r="D720" s="9" t="s">
        <v>3840</v>
      </c>
      <c r="E720" s="2">
        <v>5456.8</v>
      </c>
      <c r="F720" s="11">
        <v>42953</v>
      </c>
      <c r="G720" s="2">
        <v>5456.8</v>
      </c>
      <c r="H720" s="13">
        <f>Tabla1[[#This Row],[Importe]]-Tabla1[[#This Row],[Pagado]]</f>
        <v>0</v>
      </c>
      <c r="I720" s="1" t="s">
        <v>4090</v>
      </c>
    </row>
    <row r="721" spans="1:9" x14ac:dyDescent="0.25">
      <c r="A721" s="3">
        <v>42953</v>
      </c>
      <c r="B721" s="6" t="s">
        <v>736</v>
      </c>
      <c r="C721">
        <v>122693</v>
      </c>
      <c r="D721" s="9" t="s">
        <v>3878</v>
      </c>
      <c r="E721" s="2">
        <v>3500</v>
      </c>
      <c r="F721" s="11">
        <v>42953</v>
      </c>
      <c r="G721" s="2">
        <v>3500</v>
      </c>
      <c r="H721" s="13">
        <f>Tabla1[[#This Row],[Importe]]-Tabla1[[#This Row],[Pagado]]</f>
        <v>0</v>
      </c>
      <c r="I721" s="1" t="s">
        <v>4090</v>
      </c>
    </row>
    <row r="722" spans="1:9" ht="15.75" x14ac:dyDescent="0.25">
      <c r="A722" s="3">
        <v>42953</v>
      </c>
      <c r="B722" s="6" t="s">
        <v>737</v>
      </c>
      <c r="C722">
        <v>122694</v>
      </c>
      <c r="D722" s="7" t="s">
        <v>4091</v>
      </c>
      <c r="E722" s="2">
        <v>0</v>
      </c>
      <c r="F722" s="17" t="s">
        <v>4091</v>
      </c>
      <c r="G722" s="2">
        <v>0</v>
      </c>
      <c r="H722" s="13">
        <f>Tabla1[[#This Row],[Importe]]-Tabla1[[#This Row],[Pagado]]</f>
        <v>0</v>
      </c>
      <c r="I722" s="1" t="s">
        <v>4091</v>
      </c>
    </row>
    <row r="723" spans="1:9" x14ac:dyDescent="0.25">
      <c r="A723" s="3">
        <v>42953</v>
      </c>
      <c r="B723" s="6" t="s">
        <v>738</v>
      </c>
      <c r="C723">
        <v>122695</v>
      </c>
      <c r="D723" s="9" t="s">
        <v>3832</v>
      </c>
      <c r="E723" s="2">
        <v>2127.5</v>
      </c>
      <c r="F723" s="11">
        <v>42957</v>
      </c>
      <c r="G723" s="2">
        <v>2127.5</v>
      </c>
      <c r="H723" s="13">
        <f>Tabla1[[#This Row],[Importe]]-Tabla1[[#This Row],[Pagado]]</f>
        <v>0</v>
      </c>
      <c r="I723" s="1" t="s">
        <v>4090</v>
      </c>
    </row>
    <row r="724" spans="1:9" x14ac:dyDescent="0.25">
      <c r="A724" s="3">
        <v>42953</v>
      </c>
      <c r="B724" s="6" t="s">
        <v>739</v>
      </c>
      <c r="C724">
        <v>122696</v>
      </c>
      <c r="D724" s="9" t="s">
        <v>3957</v>
      </c>
      <c r="E724" s="2">
        <v>34521</v>
      </c>
      <c r="F724" s="11">
        <v>42955</v>
      </c>
      <c r="G724" s="2">
        <v>34521</v>
      </c>
      <c r="H724" s="13">
        <f>Tabla1[[#This Row],[Importe]]-Tabla1[[#This Row],[Pagado]]</f>
        <v>0</v>
      </c>
      <c r="I724" s="1" t="s">
        <v>4090</v>
      </c>
    </row>
    <row r="725" spans="1:9" x14ac:dyDescent="0.25">
      <c r="A725" s="3">
        <v>42953</v>
      </c>
      <c r="B725" s="6" t="s">
        <v>740</v>
      </c>
      <c r="C725">
        <v>122697</v>
      </c>
      <c r="D725" s="9" t="s">
        <v>3867</v>
      </c>
      <c r="E725" s="2">
        <v>5909</v>
      </c>
      <c r="F725" s="11">
        <v>42953</v>
      </c>
      <c r="G725" s="2">
        <v>5909</v>
      </c>
      <c r="H725" s="13">
        <f>Tabla1[[#This Row],[Importe]]-Tabla1[[#This Row],[Pagado]]</f>
        <v>0</v>
      </c>
      <c r="I725" s="1" t="s">
        <v>4090</v>
      </c>
    </row>
    <row r="726" spans="1:9" x14ac:dyDescent="0.25">
      <c r="A726" s="3">
        <v>42953</v>
      </c>
      <c r="B726" s="6" t="s">
        <v>741</v>
      </c>
      <c r="C726">
        <v>122698</v>
      </c>
      <c r="D726" s="9" t="s">
        <v>3860</v>
      </c>
      <c r="E726" s="2">
        <v>4560.5</v>
      </c>
      <c r="F726" s="11">
        <v>42953</v>
      </c>
      <c r="G726" s="2">
        <v>4560.5</v>
      </c>
      <c r="H726" s="13">
        <f>Tabla1[[#This Row],[Importe]]-Tabla1[[#This Row],[Pagado]]</f>
        <v>0</v>
      </c>
      <c r="I726" s="1" t="s">
        <v>4090</v>
      </c>
    </row>
    <row r="727" spans="1:9" x14ac:dyDescent="0.25">
      <c r="A727" s="3">
        <v>42953</v>
      </c>
      <c r="B727" s="6" t="s">
        <v>742</v>
      </c>
      <c r="C727">
        <v>122699</v>
      </c>
      <c r="D727" s="9" t="s">
        <v>3844</v>
      </c>
      <c r="E727" s="2">
        <v>971.2</v>
      </c>
      <c r="F727" s="11">
        <v>42953</v>
      </c>
      <c r="G727" s="2">
        <v>971.2</v>
      </c>
      <c r="H727" s="13">
        <f>Tabla1[[#This Row],[Importe]]-Tabla1[[#This Row],[Pagado]]</f>
        <v>0</v>
      </c>
      <c r="I727" s="1" t="s">
        <v>4090</v>
      </c>
    </row>
    <row r="728" spans="1:9" ht="15.75" x14ac:dyDescent="0.25">
      <c r="A728" s="3">
        <v>42953</v>
      </c>
      <c r="B728" s="6" t="s">
        <v>743</v>
      </c>
      <c r="C728">
        <v>122700</v>
      </c>
      <c r="D728" s="7" t="s">
        <v>4091</v>
      </c>
      <c r="E728" s="2">
        <v>0</v>
      </c>
      <c r="F728" s="17" t="s">
        <v>4091</v>
      </c>
      <c r="G728" s="2">
        <v>0</v>
      </c>
      <c r="H728" s="13">
        <f>Tabla1[[#This Row],[Importe]]-Tabla1[[#This Row],[Pagado]]</f>
        <v>0</v>
      </c>
      <c r="I728" s="1" t="s">
        <v>4091</v>
      </c>
    </row>
    <row r="729" spans="1:9" x14ac:dyDescent="0.25">
      <c r="A729" s="3">
        <v>42953</v>
      </c>
      <c r="B729" s="6" t="s">
        <v>744</v>
      </c>
      <c r="C729">
        <v>122701</v>
      </c>
      <c r="D729" s="9" t="s">
        <v>3837</v>
      </c>
      <c r="E729" s="2">
        <v>5483.1</v>
      </c>
      <c r="F729" s="11">
        <v>42959</v>
      </c>
      <c r="G729" s="2">
        <v>5483.1</v>
      </c>
      <c r="H729" s="13">
        <f>Tabla1[[#This Row],[Importe]]-Tabla1[[#This Row],[Pagado]]</f>
        <v>0</v>
      </c>
      <c r="I729" s="1" t="s">
        <v>4090</v>
      </c>
    </row>
    <row r="730" spans="1:9" x14ac:dyDescent="0.25">
      <c r="A730" s="3">
        <v>42953</v>
      </c>
      <c r="B730" s="6" t="s">
        <v>745</v>
      </c>
      <c r="C730">
        <v>122702</v>
      </c>
      <c r="D730" s="9" t="s">
        <v>3901</v>
      </c>
      <c r="E730" s="2">
        <v>4031</v>
      </c>
      <c r="F730" s="11">
        <v>42953</v>
      </c>
      <c r="G730" s="2">
        <v>4031</v>
      </c>
      <c r="H730" s="13">
        <f>Tabla1[[#This Row],[Importe]]-Tabla1[[#This Row],[Pagado]]</f>
        <v>0</v>
      </c>
      <c r="I730" s="1" t="s">
        <v>4090</v>
      </c>
    </row>
    <row r="731" spans="1:9" x14ac:dyDescent="0.25">
      <c r="A731" s="3">
        <v>42953</v>
      </c>
      <c r="B731" s="6" t="s">
        <v>746</v>
      </c>
      <c r="C731">
        <v>122703</v>
      </c>
      <c r="D731" s="9" t="s">
        <v>3835</v>
      </c>
      <c r="E731" s="2">
        <v>15364.25</v>
      </c>
      <c r="F731" s="11">
        <v>42959</v>
      </c>
      <c r="G731" s="2">
        <v>15364.25</v>
      </c>
      <c r="H731" s="13">
        <f>Tabla1[[#This Row],[Importe]]-Tabla1[[#This Row],[Pagado]]</f>
        <v>0</v>
      </c>
      <c r="I731" s="1" t="s">
        <v>4090</v>
      </c>
    </row>
    <row r="732" spans="1:9" x14ac:dyDescent="0.25">
      <c r="A732" s="3">
        <v>42953</v>
      </c>
      <c r="B732" s="6" t="s">
        <v>747</v>
      </c>
      <c r="C732">
        <v>122704</v>
      </c>
      <c r="D732" s="9" t="s">
        <v>3870</v>
      </c>
      <c r="E732" s="2">
        <v>2374.1999999999998</v>
      </c>
      <c r="F732" s="11">
        <v>42953</v>
      </c>
      <c r="G732" s="2">
        <v>2374.1999999999998</v>
      </c>
      <c r="H732" s="13">
        <f>Tabla1[[#This Row],[Importe]]-Tabla1[[#This Row],[Pagado]]</f>
        <v>0</v>
      </c>
      <c r="I732" s="1" t="s">
        <v>4090</v>
      </c>
    </row>
    <row r="733" spans="1:9" x14ac:dyDescent="0.25">
      <c r="A733" s="3">
        <v>42953</v>
      </c>
      <c r="B733" s="6" t="s">
        <v>748</v>
      </c>
      <c r="C733">
        <v>122705</v>
      </c>
      <c r="D733" s="9" t="s">
        <v>3880</v>
      </c>
      <c r="E733" s="2">
        <v>444.6</v>
      </c>
      <c r="F733" s="11">
        <v>42953</v>
      </c>
      <c r="G733" s="2">
        <v>444.6</v>
      </c>
      <c r="H733" s="13">
        <f>Tabla1[[#This Row],[Importe]]-Tabla1[[#This Row],[Pagado]]</f>
        <v>0</v>
      </c>
      <c r="I733" s="1" t="s">
        <v>4090</v>
      </c>
    </row>
    <row r="734" spans="1:9" x14ac:dyDescent="0.25">
      <c r="A734" s="3">
        <v>42953</v>
      </c>
      <c r="B734" s="6" t="s">
        <v>749</v>
      </c>
      <c r="C734">
        <v>122706</v>
      </c>
      <c r="D734" s="9" t="s">
        <v>3949</v>
      </c>
      <c r="E734" s="2">
        <v>2926</v>
      </c>
      <c r="F734" s="11">
        <v>42953</v>
      </c>
      <c r="G734" s="2">
        <v>2926</v>
      </c>
      <c r="H734" s="13">
        <f>Tabla1[[#This Row],[Importe]]-Tabla1[[#This Row],[Pagado]]</f>
        <v>0</v>
      </c>
      <c r="I734" s="1" t="s">
        <v>4090</v>
      </c>
    </row>
    <row r="735" spans="1:9" x14ac:dyDescent="0.25">
      <c r="A735" s="3">
        <v>42953</v>
      </c>
      <c r="B735" s="6" t="s">
        <v>750</v>
      </c>
      <c r="C735">
        <v>122707</v>
      </c>
      <c r="D735" s="9" t="s">
        <v>3874</v>
      </c>
      <c r="E735" s="2">
        <v>1317</v>
      </c>
      <c r="F735" s="11">
        <v>42953</v>
      </c>
      <c r="G735" s="2">
        <v>1317</v>
      </c>
      <c r="H735" s="13">
        <f>Tabla1[[#This Row],[Importe]]-Tabla1[[#This Row],[Pagado]]</f>
        <v>0</v>
      </c>
      <c r="I735" s="1" t="s">
        <v>4090</v>
      </c>
    </row>
    <row r="736" spans="1:9" x14ac:dyDescent="0.25">
      <c r="A736" s="3">
        <v>42953</v>
      </c>
      <c r="B736" s="6" t="s">
        <v>751</v>
      </c>
      <c r="C736">
        <v>122708</v>
      </c>
      <c r="D736" s="9" t="s">
        <v>3916</v>
      </c>
      <c r="E736" s="2">
        <v>220</v>
      </c>
      <c r="F736" s="11">
        <v>42953</v>
      </c>
      <c r="G736" s="2">
        <v>220</v>
      </c>
      <c r="H736" s="13">
        <f>Tabla1[[#This Row],[Importe]]-Tabla1[[#This Row],[Pagado]]</f>
        <v>0</v>
      </c>
      <c r="I736" s="1" t="s">
        <v>4090</v>
      </c>
    </row>
    <row r="737" spans="1:9" x14ac:dyDescent="0.25">
      <c r="A737" s="3">
        <v>42953</v>
      </c>
      <c r="B737" s="6" t="s">
        <v>752</v>
      </c>
      <c r="C737">
        <v>122709</v>
      </c>
      <c r="D737" s="9" t="s">
        <v>3860</v>
      </c>
      <c r="E737" s="2">
        <v>1750</v>
      </c>
      <c r="F737" s="11">
        <v>42953</v>
      </c>
      <c r="G737" s="2">
        <v>1750</v>
      </c>
      <c r="H737" s="13">
        <f>Tabla1[[#This Row],[Importe]]-Tabla1[[#This Row],[Pagado]]</f>
        <v>0</v>
      </c>
      <c r="I737" s="1" t="s">
        <v>4090</v>
      </c>
    </row>
    <row r="738" spans="1:9" x14ac:dyDescent="0.25">
      <c r="A738" s="3">
        <v>42953</v>
      </c>
      <c r="B738" s="6" t="s">
        <v>753</v>
      </c>
      <c r="C738">
        <v>122710</v>
      </c>
      <c r="D738" s="9" t="s">
        <v>3984</v>
      </c>
      <c r="E738" s="2">
        <v>1500</v>
      </c>
      <c r="F738" s="11">
        <v>42953</v>
      </c>
      <c r="G738" s="2">
        <v>1500</v>
      </c>
      <c r="H738" s="13">
        <f>Tabla1[[#This Row],[Importe]]-Tabla1[[#This Row],[Pagado]]</f>
        <v>0</v>
      </c>
      <c r="I738" s="1" t="s">
        <v>4090</v>
      </c>
    </row>
    <row r="739" spans="1:9" x14ac:dyDescent="0.25">
      <c r="A739" s="3">
        <v>42953</v>
      </c>
      <c r="B739" s="6" t="s">
        <v>754</v>
      </c>
      <c r="C739">
        <v>122711</v>
      </c>
      <c r="D739" s="9" t="s">
        <v>3976</v>
      </c>
      <c r="E739" s="2">
        <v>1567.8</v>
      </c>
      <c r="F739" s="11">
        <v>42953</v>
      </c>
      <c r="G739" s="2">
        <v>1567.8</v>
      </c>
      <c r="H739" s="13">
        <f>Tabla1[[#This Row],[Importe]]-Tabla1[[#This Row],[Pagado]]</f>
        <v>0</v>
      </c>
      <c r="I739" s="1" t="s">
        <v>4090</v>
      </c>
    </row>
    <row r="740" spans="1:9" x14ac:dyDescent="0.25">
      <c r="A740" s="3">
        <v>42953</v>
      </c>
      <c r="B740" s="6" t="s">
        <v>755</v>
      </c>
      <c r="C740">
        <v>122712</v>
      </c>
      <c r="D740" s="9" t="s">
        <v>3806</v>
      </c>
      <c r="E740" s="2">
        <v>2687.7</v>
      </c>
      <c r="F740" s="11">
        <v>42954</v>
      </c>
      <c r="G740" s="2">
        <v>2687.7</v>
      </c>
      <c r="H740" s="13">
        <f>Tabla1[[#This Row],[Importe]]-Tabla1[[#This Row],[Pagado]]</f>
        <v>0</v>
      </c>
      <c r="I740" s="1" t="s">
        <v>4090</v>
      </c>
    </row>
    <row r="741" spans="1:9" x14ac:dyDescent="0.25">
      <c r="A741" s="3">
        <v>42953</v>
      </c>
      <c r="B741" s="6" t="s">
        <v>756</v>
      </c>
      <c r="C741">
        <v>122713</v>
      </c>
      <c r="D741" s="9" t="s">
        <v>3982</v>
      </c>
      <c r="E741" s="2">
        <v>460.2</v>
      </c>
      <c r="F741" s="11">
        <v>42953</v>
      </c>
      <c r="G741" s="2">
        <v>460.2</v>
      </c>
      <c r="H741" s="13">
        <f>Tabla1[[#This Row],[Importe]]-Tabla1[[#This Row],[Pagado]]</f>
        <v>0</v>
      </c>
      <c r="I741" s="1" t="s">
        <v>4090</v>
      </c>
    </row>
    <row r="742" spans="1:9" x14ac:dyDescent="0.25">
      <c r="A742" s="3">
        <v>42953</v>
      </c>
      <c r="B742" s="6" t="s">
        <v>757</v>
      </c>
      <c r="C742">
        <v>122714</v>
      </c>
      <c r="D742" s="9" t="s">
        <v>3936</v>
      </c>
      <c r="E742" s="2">
        <v>859.6</v>
      </c>
      <c r="F742" s="11">
        <v>42953</v>
      </c>
      <c r="G742" s="2">
        <v>859.6</v>
      </c>
      <c r="H742" s="13">
        <f>Tabla1[[#This Row],[Importe]]-Tabla1[[#This Row],[Pagado]]</f>
        <v>0</v>
      </c>
      <c r="I742" s="1" t="s">
        <v>4090</v>
      </c>
    </row>
    <row r="743" spans="1:9" x14ac:dyDescent="0.25">
      <c r="A743" s="3">
        <v>42953</v>
      </c>
      <c r="B743" s="6" t="s">
        <v>758</v>
      </c>
      <c r="C743">
        <v>122715</v>
      </c>
      <c r="D743" s="9" t="s">
        <v>3860</v>
      </c>
      <c r="E743" s="2">
        <v>377.3</v>
      </c>
      <c r="F743" s="11">
        <v>42953</v>
      </c>
      <c r="G743" s="2">
        <v>377.3</v>
      </c>
      <c r="H743" s="13">
        <f>Tabla1[[#This Row],[Importe]]-Tabla1[[#This Row],[Pagado]]</f>
        <v>0</v>
      </c>
      <c r="I743" s="1" t="s">
        <v>4090</v>
      </c>
    </row>
    <row r="744" spans="1:9" x14ac:dyDescent="0.25">
      <c r="A744" s="3">
        <v>42953</v>
      </c>
      <c r="B744" s="6" t="s">
        <v>759</v>
      </c>
      <c r="C744">
        <v>122716</v>
      </c>
      <c r="D744" s="9" t="s">
        <v>4004</v>
      </c>
      <c r="E744" s="2">
        <v>11108.2</v>
      </c>
      <c r="F744" s="11">
        <v>42954</v>
      </c>
      <c r="G744" s="2">
        <v>11108.2</v>
      </c>
      <c r="H744" s="13">
        <f>Tabla1[[#This Row],[Importe]]-Tabla1[[#This Row],[Pagado]]</f>
        <v>0</v>
      </c>
      <c r="I744" s="1" t="s">
        <v>4090</v>
      </c>
    </row>
    <row r="745" spans="1:9" x14ac:dyDescent="0.25">
      <c r="A745" s="3">
        <v>42953</v>
      </c>
      <c r="B745" s="6" t="s">
        <v>760</v>
      </c>
      <c r="C745">
        <v>122717</v>
      </c>
      <c r="D745" s="9" t="s">
        <v>3926</v>
      </c>
      <c r="E745" s="2">
        <v>6422.4</v>
      </c>
      <c r="F745" s="11">
        <v>42960</v>
      </c>
      <c r="G745" s="2">
        <v>6422.4</v>
      </c>
      <c r="H745" s="13">
        <f>Tabla1[[#This Row],[Importe]]-Tabla1[[#This Row],[Pagado]]</f>
        <v>0</v>
      </c>
      <c r="I745" s="1" t="s">
        <v>4090</v>
      </c>
    </row>
    <row r="746" spans="1:9" x14ac:dyDescent="0.25">
      <c r="A746" s="3">
        <v>42953</v>
      </c>
      <c r="B746" s="6" t="s">
        <v>761</v>
      </c>
      <c r="C746">
        <v>122718</v>
      </c>
      <c r="D746" s="9" t="s">
        <v>3929</v>
      </c>
      <c r="E746" s="2">
        <v>10565</v>
      </c>
      <c r="F746" s="11">
        <v>42954</v>
      </c>
      <c r="G746" s="2">
        <v>10565</v>
      </c>
      <c r="H746" s="13">
        <f>Tabla1[[#This Row],[Importe]]-Tabla1[[#This Row],[Pagado]]</f>
        <v>0</v>
      </c>
      <c r="I746" s="1" t="s">
        <v>4090</v>
      </c>
    </row>
    <row r="747" spans="1:9" x14ac:dyDescent="0.25">
      <c r="A747" s="3">
        <v>42953</v>
      </c>
      <c r="B747" s="6" t="s">
        <v>762</v>
      </c>
      <c r="C747">
        <v>122719</v>
      </c>
      <c r="D747" s="9" t="s">
        <v>3930</v>
      </c>
      <c r="E747" s="2">
        <v>5880</v>
      </c>
      <c r="F747" s="11">
        <v>42954</v>
      </c>
      <c r="G747" s="2">
        <v>5880</v>
      </c>
      <c r="H747" s="13">
        <f>Tabla1[[#This Row],[Importe]]-Tabla1[[#This Row],[Pagado]]</f>
        <v>0</v>
      </c>
      <c r="I747" s="1" t="s">
        <v>4090</v>
      </c>
    </row>
    <row r="748" spans="1:9" x14ac:dyDescent="0.25">
      <c r="A748" s="3">
        <v>42953</v>
      </c>
      <c r="B748" s="6" t="s">
        <v>763</v>
      </c>
      <c r="C748">
        <v>122720</v>
      </c>
      <c r="D748" s="9" t="s">
        <v>3869</v>
      </c>
      <c r="E748" s="2">
        <v>10047.200000000001</v>
      </c>
      <c r="F748" s="11">
        <v>42956</v>
      </c>
      <c r="G748" s="2">
        <v>10047.200000000001</v>
      </c>
      <c r="H748" s="13">
        <f>Tabla1[[#This Row],[Importe]]-Tabla1[[#This Row],[Pagado]]</f>
        <v>0</v>
      </c>
      <c r="I748" s="1" t="s">
        <v>4090</v>
      </c>
    </row>
    <row r="749" spans="1:9" x14ac:dyDescent="0.25">
      <c r="A749" s="3">
        <v>42953</v>
      </c>
      <c r="B749" s="6" t="s">
        <v>764</v>
      </c>
      <c r="C749">
        <v>122721</v>
      </c>
      <c r="D749" s="9" t="s">
        <v>3950</v>
      </c>
      <c r="E749" s="2">
        <v>15491.2</v>
      </c>
      <c r="F749" s="11">
        <v>42968</v>
      </c>
      <c r="G749" s="2">
        <v>15491.2</v>
      </c>
      <c r="H749" s="13">
        <f>Tabla1[[#This Row],[Importe]]-Tabla1[[#This Row],[Pagado]]</f>
        <v>0</v>
      </c>
      <c r="I749" s="1" t="s">
        <v>4090</v>
      </c>
    </row>
    <row r="750" spans="1:9" x14ac:dyDescent="0.25">
      <c r="A750" s="3">
        <v>42953</v>
      </c>
      <c r="B750" s="6" t="s">
        <v>765</v>
      </c>
      <c r="C750">
        <v>122722</v>
      </c>
      <c r="D750" s="9" t="s">
        <v>3985</v>
      </c>
      <c r="E750" s="2">
        <v>444.6</v>
      </c>
      <c r="F750" s="11">
        <v>42953</v>
      </c>
      <c r="G750" s="2">
        <v>444.6</v>
      </c>
      <c r="H750" s="13">
        <f>Tabla1[[#This Row],[Importe]]-Tabla1[[#This Row],[Pagado]]</f>
        <v>0</v>
      </c>
      <c r="I750" s="1" t="s">
        <v>4090</v>
      </c>
    </row>
    <row r="751" spans="1:9" x14ac:dyDescent="0.25">
      <c r="A751" s="3">
        <v>42953</v>
      </c>
      <c r="B751" s="6" t="s">
        <v>766</v>
      </c>
      <c r="C751">
        <v>122723</v>
      </c>
      <c r="D751" s="9" t="s">
        <v>4005</v>
      </c>
      <c r="E751" s="2">
        <v>1337.7</v>
      </c>
      <c r="F751" s="11">
        <v>42953</v>
      </c>
      <c r="G751" s="2">
        <v>1337.7</v>
      </c>
      <c r="H751" s="13">
        <f>Tabla1[[#This Row],[Importe]]-Tabla1[[#This Row],[Pagado]]</f>
        <v>0</v>
      </c>
      <c r="I751" s="1" t="s">
        <v>4090</v>
      </c>
    </row>
    <row r="752" spans="1:9" x14ac:dyDescent="0.25">
      <c r="A752" s="3">
        <v>42953</v>
      </c>
      <c r="B752" s="6" t="s">
        <v>767</v>
      </c>
      <c r="C752">
        <v>122724</v>
      </c>
      <c r="D752" s="9" t="s">
        <v>3889</v>
      </c>
      <c r="E752" s="2">
        <v>1404</v>
      </c>
      <c r="F752" s="11">
        <v>42953</v>
      </c>
      <c r="G752" s="2">
        <v>1404</v>
      </c>
      <c r="H752" s="13">
        <f>Tabla1[[#This Row],[Importe]]-Tabla1[[#This Row],[Pagado]]</f>
        <v>0</v>
      </c>
      <c r="I752" s="1" t="s">
        <v>4090</v>
      </c>
    </row>
    <row r="753" spans="1:9" x14ac:dyDescent="0.25">
      <c r="A753" s="3">
        <v>42953</v>
      </c>
      <c r="B753" s="6" t="s">
        <v>768</v>
      </c>
      <c r="C753">
        <v>122725</v>
      </c>
      <c r="D753" s="9" t="s">
        <v>3939</v>
      </c>
      <c r="E753" s="2">
        <v>1788.6</v>
      </c>
      <c r="F753" s="11">
        <v>42956</v>
      </c>
      <c r="G753" s="2">
        <v>1788.6</v>
      </c>
      <c r="H753" s="13">
        <f>Tabla1[[#This Row],[Importe]]-Tabla1[[#This Row],[Pagado]]</f>
        <v>0</v>
      </c>
      <c r="I753" s="1" t="s">
        <v>4090</v>
      </c>
    </row>
    <row r="754" spans="1:9" x14ac:dyDescent="0.25">
      <c r="A754" s="3">
        <v>42953</v>
      </c>
      <c r="B754" s="6" t="s">
        <v>769</v>
      </c>
      <c r="C754">
        <v>122726</v>
      </c>
      <c r="D754" s="9" t="s">
        <v>3860</v>
      </c>
      <c r="E754" s="2">
        <v>332</v>
      </c>
      <c r="F754" s="11">
        <v>42954</v>
      </c>
      <c r="G754" s="2">
        <v>332</v>
      </c>
      <c r="H754" s="13">
        <f>Tabla1[[#This Row],[Importe]]-Tabla1[[#This Row],[Pagado]]</f>
        <v>0</v>
      </c>
      <c r="I754" s="1" t="s">
        <v>4090</v>
      </c>
    </row>
    <row r="755" spans="1:9" x14ac:dyDescent="0.25">
      <c r="A755" s="3">
        <v>42953</v>
      </c>
      <c r="B755" s="6" t="s">
        <v>770</v>
      </c>
      <c r="C755">
        <v>122727</v>
      </c>
      <c r="D755" s="9" t="s">
        <v>3824</v>
      </c>
      <c r="E755" s="2">
        <v>4282.3999999999996</v>
      </c>
      <c r="F755" s="11">
        <v>42954</v>
      </c>
      <c r="G755" s="2">
        <v>4282.3999999999996</v>
      </c>
      <c r="H755" s="13">
        <f>Tabla1[[#This Row],[Importe]]-Tabla1[[#This Row],[Pagado]]</f>
        <v>0</v>
      </c>
      <c r="I755" s="1" t="s">
        <v>4090</v>
      </c>
    </row>
    <row r="756" spans="1:9" x14ac:dyDescent="0.25">
      <c r="A756" s="3">
        <v>42954</v>
      </c>
      <c r="B756" s="6" t="s">
        <v>771</v>
      </c>
      <c r="C756">
        <v>122728</v>
      </c>
      <c r="D756" s="9" t="s">
        <v>3805</v>
      </c>
      <c r="E756" s="2">
        <v>9966.25</v>
      </c>
      <c r="F756" s="11">
        <v>42957</v>
      </c>
      <c r="G756" s="2">
        <v>9966.25</v>
      </c>
      <c r="H756" s="13">
        <f>Tabla1[[#This Row],[Importe]]-Tabla1[[#This Row],[Pagado]]</f>
        <v>0</v>
      </c>
      <c r="I756" s="1" t="s">
        <v>4090</v>
      </c>
    </row>
    <row r="757" spans="1:9" x14ac:dyDescent="0.25">
      <c r="A757" s="3">
        <v>42954</v>
      </c>
      <c r="B757" s="6" t="s">
        <v>772</v>
      </c>
      <c r="C757">
        <v>122729</v>
      </c>
      <c r="D757" s="9" t="s">
        <v>3805</v>
      </c>
      <c r="E757" s="2">
        <v>132</v>
      </c>
      <c r="F757" s="11">
        <v>42954</v>
      </c>
      <c r="G757" s="2">
        <v>132</v>
      </c>
      <c r="H757" s="13">
        <f>Tabla1[[#This Row],[Importe]]-Tabla1[[#This Row],[Pagado]]</f>
        <v>0</v>
      </c>
      <c r="I757" s="1" t="s">
        <v>4090</v>
      </c>
    </row>
    <row r="758" spans="1:9" x14ac:dyDescent="0.25">
      <c r="A758" s="3">
        <v>42954</v>
      </c>
      <c r="B758" s="6" t="s">
        <v>773</v>
      </c>
      <c r="C758">
        <v>122730</v>
      </c>
      <c r="D758" s="9" t="s">
        <v>3806</v>
      </c>
      <c r="E758" s="2">
        <v>46314</v>
      </c>
      <c r="F758" s="11">
        <v>42955</v>
      </c>
      <c r="G758" s="2">
        <v>46314</v>
      </c>
      <c r="H758" s="13">
        <f>Tabla1[[#This Row],[Importe]]-Tabla1[[#This Row],[Pagado]]</f>
        <v>0</v>
      </c>
      <c r="I758" s="1" t="s">
        <v>4090</v>
      </c>
    </row>
    <row r="759" spans="1:9" x14ac:dyDescent="0.25">
      <c r="A759" s="3">
        <v>42954</v>
      </c>
      <c r="B759" s="6" t="s">
        <v>774</v>
      </c>
      <c r="C759">
        <v>122731</v>
      </c>
      <c r="D759" s="9" t="s">
        <v>3807</v>
      </c>
      <c r="E759" s="2">
        <v>2500</v>
      </c>
      <c r="F759" s="11">
        <v>42954</v>
      </c>
      <c r="G759" s="2">
        <v>2500</v>
      </c>
      <c r="H759" s="13">
        <f>Tabla1[[#This Row],[Importe]]-Tabla1[[#This Row],[Pagado]]</f>
        <v>0</v>
      </c>
      <c r="I759" s="1" t="s">
        <v>4090</v>
      </c>
    </row>
    <row r="760" spans="1:9" x14ac:dyDescent="0.25">
      <c r="A760" s="3">
        <v>42954</v>
      </c>
      <c r="B760" s="6" t="s">
        <v>775</v>
      </c>
      <c r="C760">
        <v>122732</v>
      </c>
      <c r="D760" s="9" t="s">
        <v>3854</v>
      </c>
      <c r="E760" s="2">
        <v>1000</v>
      </c>
      <c r="F760" s="11">
        <v>42954</v>
      </c>
      <c r="G760" s="2">
        <v>1000</v>
      </c>
      <c r="H760" s="13">
        <f>Tabla1[[#This Row],[Importe]]-Tabla1[[#This Row],[Pagado]]</f>
        <v>0</v>
      </c>
      <c r="I760" s="1" t="s">
        <v>4090</v>
      </c>
    </row>
    <row r="761" spans="1:9" x14ac:dyDescent="0.25">
      <c r="A761" s="3">
        <v>42954</v>
      </c>
      <c r="B761" s="6" t="s">
        <v>776</v>
      </c>
      <c r="C761">
        <v>122733</v>
      </c>
      <c r="D761" s="9" t="s">
        <v>3847</v>
      </c>
      <c r="E761" s="2">
        <v>44382.76</v>
      </c>
      <c r="F761" s="11">
        <v>42961</v>
      </c>
      <c r="G761" s="2">
        <v>44382.76</v>
      </c>
      <c r="H761" s="13">
        <f>Tabla1[[#This Row],[Importe]]-Tabla1[[#This Row],[Pagado]]</f>
        <v>0</v>
      </c>
      <c r="I761" s="1" t="s">
        <v>4090</v>
      </c>
    </row>
    <row r="762" spans="1:9" x14ac:dyDescent="0.25">
      <c r="A762" s="3">
        <v>42954</v>
      </c>
      <c r="B762" s="6" t="s">
        <v>777</v>
      </c>
      <c r="C762">
        <v>122734</v>
      </c>
      <c r="D762" s="9" t="s">
        <v>3823</v>
      </c>
      <c r="E762" s="2">
        <v>7221.6</v>
      </c>
      <c r="F762" s="11">
        <v>42954</v>
      </c>
      <c r="G762" s="2">
        <v>7221.6</v>
      </c>
      <c r="H762" s="13">
        <f>Tabla1[[#This Row],[Importe]]-Tabla1[[#This Row],[Pagado]]</f>
        <v>0</v>
      </c>
      <c r="I762" s="1" t="s">
        <v>4090</v>
      </c>
    </row>
    <row r="763" spans="1:9" x14ac:dyDescent="0.25">
      <c r="A763" s="3">
        <v>42954</v>
      </c>
      <c r="B763" s="6" t="s">
        <v>778</v>
      </c>
      <c r="C763">
        <v>122735</v>
      </c>
      <c r="D763" s="9" t="s">
        <v>3812</v>
      </c>
      <c r="E763" s="2">
        <v>9503</v>
      </c>
      <c r="F763" s="11">
        <v>42957</v>
      </c>
      <c r="G763" s="2">
        <v>9503</v>
      </c>
      <c r="H763" s="13">
        <f>Tabla1[[#This Row],[Importe]]-Tabla1[[#This Row],[Pagado]]</f>
        <v>0</v>
      </c>
      <c r="I763" s="1" t="s">
        <v>4090</v>
      </c>
    </row>
    <row r="764" spans="1:9" x14ac:dyDescent="0.25">
      <c r="A764" s="3">
        <v>42954</v>
      </c>
      <c r="B764" s="6" t="s">
        <v>779</v>
      </c>
      <c r="C764">
        <v>122736</v>
      </c>
      <c r="D764" s="9" t="s">
        <v>3820</v>
      </c>
      <c r="E764" s="2">
        <v>6145.5</v>
      </c>
      <c r="F764" s="11">
        <v>42957</v>
      </c>
      <c r="G764" s="2">
        <v>6145.5</v>
      </c>
      <c r="H764" s="13">
        <f>Tabla1[[#This Row],[Importe]]-Tabla1[[#This Row],[Pagado]]</f>
        <v>0</v>
      </c>
      <c r="I764" s="1" t="s">
        <v>4090</v>
      </c>
    </row>
    <row r="765" spans="1:9" x14ac:dyDescent="0.25">
      <c r="A765" s="3">
        <v>42954</v>
      </c>
      <c r="B765" s="6" t="s">
        <v>780</v>
      </c>
      <c r="C765">
        <v>122737</v>
      </c>
      <c r="D765" s="9" t="s">
        <v>3811</v>
      </c>
      <c r="E765" s="2">
        <v>3237</v>
      </c>
      <c r="F765" s="11">
        <v>42957</v>
      </c>
      <c r="G765" s="2">
        <v>3237</v>
      </c>
      <c r="H765" s="13">
        <f>Tabla1[[#This Row],[Importe]]-Tabla1[[#This Row],[Pagado]]</f>
        <v>0</v>
      </c>
      <c r="I765" s="1" t="s">
        <v>4090</v>
      </c>
    </row>
    <row r="766" spans="1:9" x14ac:dyDescent="0.25">
      <c r="A766" s="3">
        <v>42954</v>
      </c>
      <c r="B766" s="6" t="s">
        <v>781</v>
      </c>
      <c r="C766">
        <v>122738</v>
      </c>
      <c r="D766" s="9" t="s">
        <v>3814</v>
      </c>
      <c r="E766" s="2">
        <v>20542.5</v>
      </c>
      <c r="F766" s="11">
        <v>42956</v>
      </c>
      <c r="G766" s="2">
        <v>20542.5</v>
      </c>
      <c r="H766" s="13">
        <f>Tabla1[[#This Row],[Importe]]-Tabla1[[#This Row],[Pagado]]</f>
        <v>0</v>
      </c>
      <c r="I766" s="1" t="s">
        <v>4090</v>
      </c>
    </row>
    <row r="767" spans="1:9" x14ac:dyDescent="0.25">
      <c r="A767" s="3">
        <v>42954</v>
      </c>
      <c r="B767" s="6" t="s">
        <v>782</v>
      </c>
      <c r="C767">
        <v>122739</v>
      </c>
      <c r="D767" s="9" t="s">
        <v>3883</v>
      </c>
      <c r="E767" s="2">
        <v>296</v>
      </c>
      <c r="F767" s="11">
        <v>42954</v>
      </c>
      <c r="G767" s="2">
        <v>296</v>
      </c>
      <c r="H767" s="13">
        <f>Tabla1[[#This Row],[Importe]]-Tabla1[[#This Row],[Pagado]]</f>
        <v>0</v>
      </c>
      <c r="I767" s="1" t="s">
        <v>4090</v>
      </c>
    </row>
    <row r="768" spans="1:9" x14ac:dyDescent="0.25">
      <c r="A768" s="3">
        <v>42954</v>
      </c>
      <c r="B768" s="6" t="s">
        <v>783</v>
      </c>
      <c r="C768">
        <v>122740</v>
      </c>
      <c r="D768" s="9" t="s">
        <v>3836</v>
      </c>
      <c r="E768" s="2">
        <v>502.4</v>
      </c>
      <c r="F768" s="11">
        <v>42957</v>
      </c>
      <c r="G768" s="2">
        <v>502.4</v>
      </c>
      <c r="H768" s="13">
        <f>Tabla1[[#This Row],[Importe]]-Tabla1[[#This Row],[Pagado]]</f>
        <v>0</v>
      </c>
      <c r="I768" s="1" t="s">
        <v>4090</v>
      </c>
    </row>
    <row r="769" spans="1:9" x14ac:dyDescent="0.25">
      <c r="A769" s="3">
        <v>42954</v>
      </c>
      <c r="B769" s="6" t="s">
        <v>784</v>
      </c>
      <c r="C769">
        <v>122741</v>
      </c>
      <c r="D769" s="9" t="s">
        <v>3835</v>
      </c>
      <c r="E769" s="2">
        <v>16020.15</v>
      </c>
      <c r="F769" s="11">
        <v>42959</v>
      </c>
      <c r="G769" s="2">
        <v>16020.15</v>
      </c>
      <c r="H769" s="13">
        <f>Tabla1[[#This Row],[Importe]]-Tabla1[[#This Row],[Pagado]]</f>
        <v>0</v>
      </c>
      <c r="I769" s="1" t="s">
        <v>4090</v>
      </c>
    </row>
    <row r="770" spans="1:9" x14ac:dyDescent="0.25">
      <c r="A770" s="3">
        <v>42954</v>
      </c>
      <c r="B770" s="6" t="s">
        <v>785</v>
      </c>
      <c r="C770">
        <v>122742</v>
      </c>
      <c r="D770" s="9" t="s">
        <v>3838</v>
      </c>
      <c r="E770" s="2">
        <v>5574.2</v>
      </c>
      <c r="F770" s="11">
        <v>42954</v>
      </c>
      <c r="G770" s="2">
        <v>5574.2</v>
      </c>
      <c r="H770" s="13">
        <f>Tabla1[[#This Row],[Importe]]-Tabla1[[#This Row],[Pagado]]</f>
        <v>0</v>
      </c>
      <c r="I770" s="1" t="s">
        <v>4090</v>
      </c>
    </row>
    <row r="771" spans="1:9" x14ac:dyDescent="0.25">
      <c r="A771" s="3">
        <v>42954</v>
      </c>
      <c r="B771" s="6" t="s">
        <v>786</v>
      </c>
      <c r="C771">
        <v>122743</v>
      </c>
      <c r="D771" s="9" t="s">
        <v>3901</v>
      </c>
      <c r="E771" s="2">
        <v>3445</v>
      </c>
      <c r="F771" s="11">
        <v>42954</v>
      </c>
      <c r="G771" s="2">
        <v>3445</v>
      </c>
      <c r="H771" s="13">
        <f>Tabla1[[#This Row],[Importe]]-Tabla1[[#This Row],[Pagado]]</f>
        <v>0</v>
      </c>
      <c r="I771" s="1" t="s">
        <v>4090</v>
      </c>
    </row>
    <row r="772" spans="1:9" x14ac:dyDescent="0.25">
      <c r="A772" s="3">
        <v>42954</v>
      </c>
      <c r="B772" s="6" t="s">
        <v>787</v>
      </c>
      <c r="C772">
        <v>122744</v>
      </c>
      <c r="D772" s="9" t="s">
        <v>3822</v>
      </c>
      <c r="E772" s="2">
        <v>3182.4</v>
      </c>
      <c r="F772" s="11">
        <v>42961</v>
      </c>
      <c r="G772" s="2">
        <v>3182.4</v>
      </c>
      <c r="H772" s="13">
        <f>Tabla1[[#This Row],[Importe]]-Tabla1[[#This Row],[Pagado]]</f>
        <v>0</v>
      </c>
      <c r="I772" s="1" t="s">
        <v>4090</v>
      </c>
    </row>
    <row r="773" spans="1:9" x14ac:dyDescent="0.25">
      <c r="A773" s="3">
        <v>42954</v>
      </c>
      <c r="B773" s="6" t="s">
        <v>788</v>
      </c>
      <c r="C773">
        <v>122745</v>
      </c>
      <c r="D773" s="9" t="s">
        <v>3813</v>
      </c>
      <c r="E773" s="2">
        <v>14334.1</v>
      </c>
      <c r="F773" s="11">
        <v>42959</v>
      </c>
      <c r="G773" s="2">
        <v>14334.1</v>
      </c>
      <c r="H773" s="13">
        <f>Tabla1[[#This Row],[Importe]]-Tabla1[[#This Row],[Pagado]]</f>
        <v>0</v>
      </c>
      <c r="I773" s="1" t="s">
        <v>4090</v>
      </c>
    </row>
    <row r="774" spans="1:9" x14ac:dyDescent="0.25">
      <c r="A774" s="3">
        <v>42954</v>
      </c>
      <c r="B774" s="6" t="s">
        <v>789</v>
      </c>
      <c r="C774">
        <v>122746</v>
      </c>
      <c r="D774" s="9" t="s">
        <v>3819</v>
      </c>
      <c r="E774" s="2">
        <v>22209.4</v>
      </c>
      <c r="F774" s="11">
        <v>42954</v>
      </c>
      <c r="G774" s="2">
        <v>22209.4</v>
      </c>
      <c r="H774" s="13">
        <f>Tabla1[[#This Row],[Importe]]-Tabla1[[#This Row],[Pagado]]</f>
        <v>0</v>
      </c>
      <c r="I774" s="1" t="s">
        <v>4090</v>
      </c>
    </row>
    <row r="775" spans="1:9" x14ac:dyDescent="0.25">
      <c r="A775" s="3">
        <v>42954</v>
      </c>
      <c r="B775" s="6" t="s">
        <v>790</v>
      </c>
      <c r="C775">
        <v>122747</v>
      </c>
      <c r="D775" s="9" t="s">
        <v>3893</v>
      </c>
      <c r="E775" s="2">
        <v>4105.6000000000004</v>
      </c>
      <c r="F775" s="11">
        <v>42955</v>
      </c>
      <c r="G775" s="2">
        <v>4105.6000000000004</v>
      </c>
      <c r="H775" s="13">
        <f>Tabla1[[#This Row],[Importe]]-Tabla1[[#This Row],[Pagado]]</f>
        <v>0</v>
      </c>
      <c r="I775" s="1" t="s">
        <v>4090</v>
      </c>
    </row>
    <row r="776" spans="1:9" x14ac:dyDescent="0.25">
      <c r="A776" s="3">
        <v>42954</v>
      </c>
      <c r="B776" s="6" t="s">
        <v>791</v>
      </c>
      <c r="C776">
        <v>122748</v>
      </c>
      <c r="D776" s="9" t="s">
        <v>3837</v>
      </c>
      <c r="E776" s="2">
        <v>4855.75</v>
      </c>
      <c r="F776" s="11">
        <v>42963</v>
      </c>
      <c r="G776" s="2">
        <v>4855.75</v>
      </c>
      <c r="H776" s="13">
        <f>Tabla1[[#This Row],[Importe]]-Tabla1[[#This Row],[Pagado]]</f>
        <v>0</v>
      </c>
      <c r="I776" s="1" t="s">
        <v>4090</v>
      </c>
    </row>
    <row r="777" spans="1:9" x14ac:dyDescent="0.25">
      <c r="A777" s="3">
        <v>42954</v>
      </c>
      <c r="B777" s="6" t="s">
        <v>792</v>
      </c>
      <c r="C777">
        <v>122749</v>
      </c>
      <c r="D777" s="9" t="s">
        <v>3834</v>
      </c>
      <c r="E777" s="2">
        <v>9764</v>
      </c>
      <c r="F777" s="11">
        <v>42956</v>
      </c>
      <c r="G777" s="2">
        <v>9764</v>
      </c>
      <c r="H777" s="13">
        <f>Tabla1[[#This Row],[Importe]]-Tabla1[[#This Row],[Pagado]]</f>
        <v>0</v>
      </c>
      <c r="I777" s="1" t="s">
        <v>4090</v>
      </c>
    </row>
    <row r="778" spans="1:9" x14ac:dyDescent="0.25">
      <c r="A778" s="3">
        <v>42954</v>
      </c>
      <c r="B778" s="6" t="s">
        <v>793</v>
      </c>
      <c r="C778">
        <v>122750</v>
      </c>
      <c r="D778" s="9" t="s">
        <v>4006</v>
      </c>
      <c r="E778" s="2">
        <v>907.2</v>
      </c>
      <c r="F778" s="11">
        <v>42954</v>
      </c>
      <c r="G778" s="2">
        <v>907.2</v>
      </c>
      <c r="H778" s="13">
        <f>Tabla1[[#This Row],[Importe]]-Tabla1[[#This Row],[Pagado]]</f>
        <v>0</v>
      </c>
      <c r="I778" s="1" t="s">
        <v>4090</v>
      </c>
    </row>
    <row r="779" spans="1:9" x14ac:dyDescent="0.25">
      <c r="A779" s="3">
        <v>42954</v>
      </c>
      <c r="B779" s="6" t="s">
        <v>794</v>
      </c>
      <c r="C779">
        <v>122751</v>
      </c>
      <c r="D779" s="9" t="s">
        <v>3843</v>
      </c>
      <c r="E779" s="2">
        <v>10692.4</v>
      </c>
      <c r="F779" s="11">
        <v>42963</v>
      </c>
      <c r="G779" s="2">
        <v>10692.4</v>
      </c>
      <c r="H779" s="13">
        <f>Tabla1[[#This Row],[Importe]]-Tabla1[[#This Row],[Pagado]]</f>
        <v>0</v>
      </c>
      <c r="I779" s="1" t="s">
        <v>4090</v>
      </c>
    </row>
    <row r="780" spans="1:9" x14ac:dyDescent="0.25">
      <c r="A780" s="3">
        <v>42954</v>
      </c>
      <c r="B780" s="6" t="s">
        <v>795</v>
      </c>
      <c r="C780">
        <v>122752</v>
      </c>
      <c r="D780" s="9" t="s">
        <v>3842</v>
      </c>
      <c r="E780" s="2">
        <v>7224.3</v>
      </c>
      <c r="F780" s="11">
        <v>42954</v>
      </c>
      <c r="G780" s="2">
        <v>7224.3</v>
      </c>
      <c r="H780" s="13">
        <f>Tabla1[[#This Row],[Importe]]-Tabla1[[#This Row],[Pagado]]</f>
        <v>0</v>
      </c>
      <c r="I780" s="1" t="s">
        <v>4090</v>
      </c>
    </row>
    <row r="781" spans="1:9" x14ac:dyDescent="0.25">
      <c r="A781" s="3">
        <v>42954</v>
      </c>
      <c r="B781" s="6" t="s">
        <v>796</v>
      </c>
      <c r="C781">
        <v>122753</v>
      </c>
      <c r="D781" s="9" t="s">
        <v>3816</v>
      </c>
      <c r="E781" s="2">
        <v>3990.7</v>
      </c>
      <c r="F781" s="11">
        <v>42954</v>
      </c>
      <c r="G781" s="2">
        <v>3990.7</v>
      </c>
      <c r="H781" s="13">
        <f>Tabla1[[#This Row],[Importe]]-Tabla1[[#This Row],[Pagado]]</f>
        <v>0</v>
      </c>
      <c r="I781" s="1" t="s">
        <v>4090</v>
      </c>
    </row>
    <row r="782" spans="1:9" x14ac:dyDescent="0.25">
      <c r="A782" s="3">
        <v>42954</v>
      </c>
      <c r="B782" s="6" t="s">
        <v>797</v>
      </c>
      <c r="C782">
        <v>122754</v>
      </c>
      <c r="D782" s="9" t="s">
        <v>3972</v>
      </c>
      <c r="E782" s="2">
        <v>4154.8</v>
      </c>
      <c r="F782" s="11">
        <v>42955</v>
      </c>
      <c r="G782" s="2">
        <v>4154.8</v>
      </c>
      <c r="H782" s="13">
        <f>Tabla1[[#This Row],[Importe]]-Tabla1[[#This Row],[Pagado]]</f>
        <v>0</v>
      </c>
      <c r="I782" s="1" t="s">
        <v>4090</v>
      </c>
    </row>
    <row r="783" spans="1:9" x14ac:dyDescent="0.25">
      <c r="A783" s="3">
        <v>42954</v>
      </c>
      <c r="B783" s="6" t="s">
        <v>798</v>
      </c>
      <c r="C783">
        <v>122755</v>
      </c>
      <c r="D783" s="9" t="s">
        <v>3818</v>
      </c>
      <c r="E783" s="2">
        <v>2986.8</v>
      </c>
      <c r="F783" s="11">
        <v>42956</v>
      </c>
      <c r="G783" s="2">
        <v>2986.8</v>
      </c>
      <c r="H783" s="13">
        <f>Tabla1[[#This Row],[Importe]]-Tabla1[[#This Row],[Pagado]]</f>
        <v>0</v>
      </c>
      <c r="I783" s="1" t="s">
        <v>4090</v>
      </c>
    </row>
    <row r="784" spans="1:9" ht="30" x14ac:dyDescent="0.25">
      <c r="A784" s="3">
        <v>42954</v>
      </c>
      <c r="B784" s="6" t="s">
        <v>799</v>
      </c>
      <c r="C784">
        <v>122756</v>
      </c>
      <c r="D784" s="9" t="s">
        <v>3810</v>
      </c>
      <c r="E784" s="2">
        <v>70182.3</v>
      </c>
      <c r="F784" s="11" t="s">
        <v>4157</v>
      </c>
      <c r="G784" s="19">
        <f>43292.75+26889.55</f>
        <v>70182.3</v>
      </c>
      <c r="H784" s="20">
        <f>Tabla1[[#This Row],[Importe]]-Tabla1[[#This Row],[Pagado]]</f>
        <v>0</v>
      </c>
      <c r="I784" s="1" t="s">
        <v>4090</v>
      </c>
    </row>
    <row r="785" spans="1:9" ht="30" x14ac:dyDescent="0.25">
      <c r="A785" s="3">
        <v>42954</v>
      </c>
      <c r="B785" s="6" t="s">
        <v>800</v>
      </c>
      <c r="C785">
        <v>122757</v>
      </c>
      <c r="D785" s="9" t="s">
        <v>3829</v>
      </c>
      <c r="E785" s="2">
        <v>3486</v>
      </c>
      <c r="F785" s="11" t="s">
        <v>4115</v>
      </c>
      <c r="G785" s="19">
        <f>600+2886</f>
        <v>3486</v>
      </c>
      <c r="H785" s="20">
        <f>Tabla1[[#This Row],[Importe]]-Tabla1[[#This Row],[Pagado]]</f>
        <v>0</v>
      </c>
      <c r="I785" s="1" t="s">
        <v>4090</v>
      </c>
    </row>
    <row r="786" spans="1:9" x14ac:dyDescent="0.25">
      <c r="A786" s="3">
        <v>42954</v>
      </c>
      <c r="B786" s="6" t="s">
        <v>801</v>
      </c>
      <c r="C786">
        <v>122758</v>
      </c>
      <c r="D786" s="9" t="s">
        <v>3889</v>
      </c>
      <c r="E786" s="2">
        <v>7746.3</v>
      </c>
      <c r="F786" s="11">
        <v>42954</v>
      </c>
      <c r="G786" s="2">
        <v>7746.3</v>
      </c>
      <c r="H786" s="13">
        <f>Tabla1[[#This Row],[Importe]]-Tabla1[[#This Row],[Pagado]]</f>
        <v>0</v>
      </c>
      <c r="I786" s="1" t="s">
        <v>4090</v>
      </c>
    </row>
    <row r="787" spans="1:9" x14ac:dyDescent="0.25">
      <c r="A787" s="3">
        <v>42954</v>
      </c>
      <c r="B787" s="6" t="s">
        <v>802</v>
      </c>
      <c r="C787">
        <v>122759</v>
      </c>
      <c r="D787" s="9" t="s">
        <v>3810</v>
      </c>
      <c r="E787" s="2">
        <v>3229.72</v>
      </c>
      <c r="F787" s="11">
        <v>42969</v>
      </c>
      <c r="G787" s="2">
        <v>3229.72</v>
      </c>
      <c r="H787" s="13">
        <f>Tabla1[[#This Row],[Importe]]-Tabla1[[#This Row],[Pagado]]</f>
        <v>0</v>
      </c>
      <c r="I787" s="1" t="s">
        <v>4090</v>
      </c>
    </row>
    <row r="788" spans="1:9" x14ac:dyDescent="0.25">
      <c r="A788" s="3">
        <v>42954</v>
      </c>
      <c r="B788" s="6" t="s">
        <v>803</v>
      </c>
      <c r="C788">
        <v>122760</v>
      </c>
      <c r="D788" s="9" t="s">
        <v>3943</v>
      </c>
      <c r="E788" s="2">
        <v>2000</v>
      </c>
      <c r="F788" s="11">
        <v>42954</v>
      </c>
      <c r="G788" s="2">
        <v>2000</v>
      </c>
      <c r="H788" s="13">
        <f>Tabla1[[#This Row],[Importe]]-Tabla1[[#This Row],[Pagado]]</f>
        <v>0</v>
      </c>
      <c r="I788" s="1" t="s">
        <v>4090</v>
      </c>
    </row>
    <row r="789" spans="1:9" x14ac:dyDescent="0.25">
      <c r="A789" s="3">
        <v>42954</v>
      </c>
      <c r="B789" s="6" t="s">
        <v>804</v>
      </c>
      <c r="C789">
        <v>122761</v>
      </c>
      <c r="D789" s="9" t="s">
        <v>3828</v>
      </c>
      <c r="E789" s="2">
        <v>1620</v>
      </c>
      <c r="F789" s="11">
        <v>42954</v>
      </c>
      <c r="G789" s="2">
        <v>1620</v>
      </c>
      <c r="H789" s="13">
        <f>Tabla1[[#This Row],[Importe]]-Tabla1[[#This Row],[Pagado]]</f>
        <v>0</v>
      </c>
      <c r="I789" s="1" t="s">
        <v>4090</v>
      </c>
    </row>
    <row r="790" spans="1:9" x14ac:dyDescent="0.25">
      <c r="A790" s="3">
        <v>42954</v>
      </c>
      <c r="B790" s="6" t="s">
        <v>805</v>
      </c>
      <c r="C790">
        <v>122762</v>
      </c>
      <c r="D790" s="9" t="s">
        <v>3825</v>
      </c>
      <c r="E790" s="2">
        <v>3588</v>
      </c>
      <c r="F790" s="11">
        <v>42954</v>
      </c>
      <c r="G790" s="2">
        <v>3588</v>
      </c>
      <c r="H790" s="13">
        <f>Tabla1[[#This Row],[Importe]]-Tabla1[[#This Row],[Pagado]]</f>
        <v>0</v>
      </c>
      <c r="I790" s="1" t="s">
        <v>4090</v>
      </c>
    </row>
    <row r="791" spans="1:9" x14ac:dyDescent="0.25">
      <c r="A791" s="3">
        <v>42954</v>
      </c>
      <c r="B791" s="6" t="s">
        <v>806</v>
      </c>
      <c r="C791">
        <v>122763</v>
      </c>
      <c r="D791" s="9" t="s">
        <v>3826</v>
      </c>
      <c r="E791" s="2">
        <v>4368</v>
      </c>
      <c r="F791" s="11">
        <v>42954</v>
      </c>
      <c r="G791" s="2">
        <v>4368</v>
      </c>
      <c r="H791" s="13">
        <f>Tabla1[[#This Row],[Importe]]-Tabla1[[#This Row],[Pagado]]</f>
        <v>0</v>
      </c>
      <c r="I791" s="1" t="s">
        <v>4090</v>
      </c>
    </row>
    <row r="792" spans="1:9" x14ac:dyDescent="0.25">
      <c r="A792" s="3">
        <v>42954</v>
      </c>
      <c r="B792" s="6" t="s">
        <v>807</v>
      </c>
      <c r="C792">
        <v>122764</v>
      </c>
      <c r="D792" s="9" t="s">
        <v>3830</v>
      </c>
      <c r="E792" s="2">
        <v>2205.4</v>
      </c>
      <c r="F792" s="11">
        <v>42954</v>
      </c>
      <c r="G792" s="2">
        <v>2205.4</v>
      </c>
      <c r="H792" s="13">
        <f>Tabla1[[#This Row],[Importe]]-Tabla1[[#This Row],[Pagado]]</f>
        <v>0</v>
      </c>
      <c r="I792" s="1" t="s">
        <v>4090</v>
      </c>
    </row>
    <row r="793" spans="1:9" x14ac:dyDescent="0.25">
      <c r="A793" s="3">
        <v>42954</v>
      </c>
      <c r="B793" s="6" t="s">
        <v>808</v>
      </c>
      <c r="C793">
        <v>122765</v>
      </c>
      <c r="D793" s="9" t="s">
        <v>3896</v>
      </c>
      <c r="E793" s="2">
        <v>2293.98</v>
      </c>
      <c r="F793" s="11">
        <v>42954</v>
      </c>
      <c r="G793" s="2">
        <v>2293.98</v>
      </c>
      <c r="H793" s="13">
        <f>Tabla1[[#This Row],[Importe]]-Tabla1[[#This Row],[Pagado]]</f>
        <v>0</v>
      </c>
      <c r="I793" s="1" t="s">
        <v>4090</v>
      </c>
    </row>
    <row r="794" spans="1:9" x14ac:dyDescent="0.25">
      <c r="A794" s="3">
        <v>42954</v>
      </c>
      <c r="B794" s="6" t="s">
        <v>809</v>
      </c>
      <c r="C794">
        <v>122766</v>
      </c>
      <c r="D794" s="9" t="s">
        <v>3824</v>
      </c>
      <c r="E794" s="2">
        <v>1696</v>
      </c>
      <c r="F794" s="11">
        <v>42954</v>
      </c>
      <c r="G794" s="2">
        <v>1696</v>
      </c>
      <c r="H794" s="13">
        <f>Tabla1[[#This Row],[Importe]]-Tabla1[[#This Row],[Pagado]]</f>
        <v>0</v>
      </c>
      <c r="I794" s="1" t="s">
        <v>4090</v>
      </c>
    </row>
    <row r="795" spans="1:9" x14ac:dyDescent="0.25">
      <c r="A795" s="3">
        <v>42954</v>
      </c>
      <c r="B795" s="6" t="s">
        <v>810</v>
      </c>
      <c r="C795">
        <v>122767</v>
      </c>
      <c r="D795" s="9" t="s">
        <v>3897</v>
      </c>
      <c r="E795" s="2">
        <v>2769.3</v>
      </c>
      <c r="F795" s="11">
        <v>42954</v>
      </c>
      <c r="G795" s="2">
        <v>2769.3</v>
      </c>
      <c r="H795" s="13">
        <f>Tabla1[[#This Row],[Importe]]-Tabla1[[#This Row],[Pagado]]</f>
        <v>0</v>
      </c>
      <c r="I795" s="1" t="s">
        <v>4090</v>
      </c>
    </row>
    <row r="796" spans="1:9" x14ac:dyDescent="0.25">
      <c r="A796" s="3">
        <v>42954</v>
      </c>
      <c r="B796" s="6" t="s">
        <v>811</v>
      </c>
      <c r="C796">
        <v>122768</v>
      </c>
      <c r="D796" s="9" t="s">
        <v>3898</v>
      </c>
      <c r="E796" s="2">
        <v>19613.7</v>
      </c>
      <c r="F796" s="11">
        <v>42954</v>
      </c>
      <c r="G796" s="2">
        <v>19613.7</v>
      </c>
      <c r="H796" s="13">
        <f>Tabla1[[#This Row],[Importe]]-Tabla1[[#This Row],[Pagado]]</f>
        <v>0</v>
      </c>
      <c r="I796" s="1" t="s">
        <v>4090</v>
      </c>
    </row>
    <row r="797" spans="1:9" ht="15.75" x14ac:dyDescent="0.25">
      <c r="A797" s="3">
        <v>42954</v>
      </c>
      <c r="B797" s="6" t="s">
        <v>812</v>
      </c>
      <c r="C797">
        <v>122769</v>
      </c>
      <c r="D797" s="7" t="s">
        <v>4091</v>
      </c>
      <c r="E797" s="2">
        <v>0</v>
      </c>
      <c r="F797" s="17" t="s">
        <v>4091</v>
      </c>
      <c r="G797" s="2">
        <v>0</v>
      </c>
      <c r="H797" s="13">
        <f>Tabla1[[#This Row],[Importe]]-Tabla1[[#This Row],[Pagado]]</f>
        <v>0</v>
      </c>
      <c r="I797" s="1" t="s">
        <v>4091</v>
      </c>
    </row>
    <row r="798" spans="1:9" x14ac:dyDescent="0.25">
      <c r="A798" s="3">
        <v>42954</v>
      </c>
      <c r="B798" s="6" t="s">
        <v>813</v>
      </c>
      <c r="C798">
        <v>122770</v>
      </c>
      <c r="D798" s="9" t="s">
        <v>3863</v>
      </c>
      <c r="E798" s="2">
        <v>30750</v>
      </c>
      <c r="F798" s="11">
        <v>42954</v>
      </c>
      <c r="G798" s="2">
        <v>30750</v>
      </c>
      <c r="H798" s="13">
        <f>Tabla1[[#This Row],[Importe]]-Tabla1[[#This Row],[Pagado]]</f>
        <v>0</v>
      </c>
      <c r="I798" s="1" t="s">
        <v>4090</v>
      </c>
    </row>
    <row r="799" spans="1:9" ht="15.75" x14ac:dyDescent="0.25">
      <c r="A799" s="3">
        <v>42954</v>
      </c>
      <c r="B799" s="6" t="s">
        <v>814</v>
      </c>
      <c r="C799">
        <v>122771</v>
      </c>
      <c r="D799" s="7" t="s">
        <v>4091</v>
      </c>
      <c r="E799" s="2">
        <v>0</v>
      </c>
      <c r="F799" s="17" t="s">
        <v>4091</v>
      </c>
      <c r="G799" s="2">
        <v>0</v>
      </c>
      <c r="H799" s="13">
        <f>Tabla1[[#This Row],[Importe]]-Tabla1[[#This Row],[Pagado]]</f>
        <v>0</v>
      </c>
      <c r="I799" s="1" t="s">
        <v>4091</v>
      </c>
    </row>
    <row r="800" spans="1:9" x14ac:dyDescent="0.25">
      <c r="A800" s="3">
        <v>42954</v>
      </c>
      <c r="B800" s="6" t="s">
        <v>815</v>
      </c>
      <c r="C800">
        <v>122772</v>
      </c>
      <c r="D800" s="9" t="s">
        <v>3908</v>
      </c>
      <c r="E800" s="2">
        <v>1388.6</v>
      </c>
      <c r="F800" s="11">
        <v>42961</v>
      </c>
      <c r="G800" s="2">
        <v>1388.6</v>
      </c>
      <c r="H800" s="13">
        <f>Tabla1[[#This Row],[Importe]]-Tabla1[[#This Row],[Pagado]]</f>
        <v>0</v>
      </c>
      <c r="I800" s="1" t="s">
        <v>4090</v>
      </c>
    </row>
    <row r="801" spans="1:9" x14ac:dyDescent="0.25">
      <c r="A801" s="3">
        <v>42954</v>
      </c>
      <c r="B801" s="6" t="s">
        <v>816</v>
      </c>
      <c r="C801">
        <v>122773</v>
      </c>
      <c r="D801" s="9" t="s">
        <v>3844</v>
      </c>
      <c r="E801" s="2">
        <v>1557</v>
      </c>
      <c r="F801" s="11">
        <v>42954</v>
      </c>
      <c r="G801" s="2">
        <v>1557</v>
      </c>
      <c r="H801" s="13">
        <f>Tabla1[[#This Row],[Importe]]-Tabla1[[#This Row],[Pagado]]</f>
        <v>0</v>
      </c>
      <c r="I801" s="1" t="s">
        <v>4090</v>
      </c>
    </row>
    <row r="802" spans="1:9" x14ac:dyDescent="0.25">
      <c r="A802" s="3">
        <v>42954</v>
      </c>
      <c r="B802" s="6" t="s">
        <v>817</v>
      </c>
      <c r="C802">
        <v>122774</v>
      </c>
      <c r="D802" s="9" t="s">
        <v>3906</v>
      </c>
      <c r="E802" s="2">
        <v>10749.6</v>
      </c>
      <c r="F802" s="11">
        <v>42957</v>
      </c>
      <c r="G802" s="2">
        <v>10749.6</v>
      </c>
      <c r="H802" s="13">
        <f>Tabla1[[#This Row],[Importe]]-Tabla1[[#This Row],[Pagado]]</f>
        <v>0</v>
      </c>
      <c r="I802" s="1" t="s">
        <v>4090</v>
      </c>
    </row>
    <row r="803" spans="1:9" x14ac:dyDescent="0.25">
      <c r="A803" s="3">
        <v>42954</v>
      </c>
      <c r="B803" s="6" t="s">
        <v>818</v>
      </c>
      <c r="C803">
        <v>122775</v>
      </c>
      <c r="D803" s="9" t="s">
        <v>3902</v>
      </c>
      <c r="E803" s="2">
        <v>14253.7</v>
      </c>
      <c r="F803" s="11">
        <v>42959</v>
      </c>
      <c r="G803" s="2">
        <v>14253.7</v>
      </c>
      <c r="H803" s="13">
        <f>Tabla1[[#This Row],[Importe]]-Tabla1[[#This Row],[Pagado]]</f>
        <v>0</v>
      </c>
      <c r="I803" s="1" t="s">
        <v>4090</v>
      </c>
    </row>
    <row r="804" spans="1:9" x14ac:dyDescent="0.25">
      <c r="A804" s="3">
        <v>42954</v>
      </c>
      <c r="B804" s="6" t="s">
        <v>819</v>
      </c>
      <c r="C804">
        <v>122776</v>
      </c>
      <c r="D804" s="9" t="s">
        <v>3930</v>
      </c>
      <c r="E804" s="2">
        <v>33275.599999999999</v>
      </c>
      <c r="F804" s="11">
        <v>42955</v>
      </c>
      <c r="G804" s="2">
        <v>33275.599999999999</v>
      </c>
      <c r="H804" s="13">
        <f>Tabla1[[#This Row],[Importe]]-Tabla1[[#This Row],[Pagado]]</f>
        <v>0</v>
      </c>
      <c r="I804" s="1" t="s">
        <v>4090</v>
      </c>
    </row>
    <row r="805" spans="1:9" x14ac:dyDescent="0.25">
      <c r="A805" s="3">
        <v>42954</v>
      </c>
      <c r="B805" s="6" t="s">
        <v>820</v>
      </c>
      <c r="C805">
        <v>122777</v>
      </c>
      <c r="D805" s="9" t="s">
        <v>3910</v>
      </c>
      <c r="E805" s="2">
        <v>6055.62</v>
      </c>
      <c r="F805" s="11">
        <v>42954</v>
      </c>
      <c r="G805" s="2">
        <v>6055.62</v>
      </c>
      <c r="H805" s="13">
        <f>Tabla1[[#This Row],[Importe]]-Tabla1[[#This Row],[Pagado]]</f>
        <v>0</v>
      </c>
      <c r="I805" s="1" t="s">
        <v>4090</v>
      </c>
    </row>
    <row r="806" spans="1:9" x14ac:dyDescent="0.25">
      <c r="A806" s="3">
        <v>42954</v>
      </c>
      <c r="B806" s="6" t="s">
        <v>821</v>
      </c>
      <c r="C806">
        <v>122778</v>
      </c>
      <c r="D806" s="9" t="s">
        <v>3823</v>
      </c>
      <c r="E806" s="2">
        <v>852.8</v>
      </c>
      <c r="F806" s="11">
        <v>42954</v>
      </c>
      <c r="G806" s="2">
        <v>852.8</v>
      </c>
      <c r="H806" s="13">
        <f>Tabla1[[#This Row],[Importe]]-Tabla1[[#This Row],[Pagado]]</f>
        <v>0</v>
      </c>
      <c r="I806" s="1" t="s">
        <v>4090</v>
      </c>
    </row>
    <row r="807" spans="1:9" x14ac:dyDescent="0.25">
      <c r="A807" s="3">
        <v>42954</v>
      </c>
      <c r="B807" s="6" t="s">
        <v>822</v>
      </c>
      <c r="C807">
        <v>122779</v>
      </c>
      <c r="D807" s="9" t="s">
        <v>3840</v>
      </c>
      <c r="E807" s="2">
        <v>4621.5</v>
      </c>
      <c r="F807" s="11">
        <v>42954</v>
      </c>
      <c r="G807" s="2">
        <v>4621.5</v>
      </c>
      <c r="H807" s="13">
        <f>Tabla1[[#This Row],[Importe]]-Tabla1[[#This Row],[Pagado]]</f>
        <v>0</v>
      </c>
      <c r="I807" s="1" t="s">
        <v>4090</v>
      </c>
    </row>
    <row r="808" spans="1:9" x14ac:dyDescent="0.25">
      <c r="A808" s="3">
        <v>42954</v>
      </c>
      <c r="B808" s="6" t="s">
        <v>823</v>
      </c>
      <c r="C808">
        <v>122780</v>
      </c>
      <c r="D808" s="9" t="s">
        <v>3918</v>
      </c>
      <c r="E808" s="2">
        <v>2840.7</v>
      </c>
      <c r="F808" s="11">
        <v>42954</v>
      </c>
      <c r="G808" s="2">
        <v>2840.7</v>
      </c>
      <c r="H808" s="13">
        <f>Tabla1[[#This Row],[Importe]]-Tabla1[[#This Row],[Pagado]]</f>
        <v>0</v>
      </c>
      <c r="I808" s="1" t="s">
        <v>4090</v>
      </c>
    </row>
    <row r="809" spans="1:9" x14ac:dyDescent="0.25">
      <c r="A809" s="3">
        <v>42954</v>
      </c>
      <c r="B809" s="6" t="s">
        <v>824</v>
      </c>
      <c r="C809">
        <v>122781</v>
      </c>
      <c r="D809" s="9" t="s">
        <v>3911</v>
      </c>
      <c r="E809" s="2">
        <v>45918.55</v>
      </c>
      <c r="F809" s="11">
        <v>42972</v>
      </c>
      <c r="G809" s="2">
        <v>45918.55</v>
      </c>
      <c r="H809" s="13">
        <f>Tabla1[[#This Row],[Importe]]-Tabla1[[#This Row],[Pagado]]</f>
        <v>0</v>
      </c>
      <c r="I809" s="1" t="s">
        <v>4090</v>
      </c>
    </row>
    <row r="810" spans="1:9" x14ac:dyDescent="0.25">
      <c r="A810" s="3">
        <v>42954</v>
      </c>
      <c r="B810" s="6" t="s">
        <v>825</v>
      </c>
      <c r="C810">
        <v>122782</v>
      </c>
      <c r="D810" s="9" t="s">
        <v>3905</v>
      </c>
      <c r="E810" s="2">
        <v>28586.6</v>
      </c>
      <c r="F810" s="11">
        <v>42965</v>
      </c>
      <c r="G810" s="2">
        <v>28586.6</v>
      </c>
      <c r="H810" s="13">
        <f>Tabla1[[#This Row],[Importe]]-Tabla1[[#This Row],[Pagado]]</f>
        <v>0</v>
      </c>
      <c r="I810" s="1" t="s">
        <v>4090</v>
      </c>
    </row>
    <row r="811" spans="1:9" x14ac:dyDescent="0.25">
      <c r="A811" s="3">
        <v>42954</v>
      </c>
      <c r="B811" s="6" t="s">
        <v>826</v>
      </c>
      <c r="C811">
        <v>122783</v>
      </c>
      <c r="D811" s="9" t="s">
        <v>3911</v>
      </c>
      <c r="E811" s="2">
        <v>3672</v>
      </c>
      <c r="F811" s="11">
        <v>42972</v>
      </c>
      <c r="G811" s="2">
        <v>3672</v>
      </c>
      <c r="H811" s="13">
        <f>Tabla1[[#This Row],[Importe]]-Tabla1[[#This Row],[Pagado]]</f>
        <v>0</v>
      </c>
      <c r="I811" s="1" t="s">
        <v>4090</v>
      </c>
    </row>
    <row r="812" spans="1:9" x14ac:dyDescent="0.25">
      <c r="A812" s="3">
        <v>42954</v>
      </c>
      <c r="B812" s="6" t="s">
        <v>827</v>
      </c>
      <c r="C812">
        <v>122784</v>
      </c>
      <c r="D812" s="9" t="s">
        <v>4007</v>
      </c>
      <c r="E812" s="2">
        <v>12949</v>
      </c>
      <c r="F812" s="11">
        <v>42954</v>
      </c>
      <c r="G812" s="2">
        <v>12949</v>
      </c>
      <c r="H812" s="13">
        <f>Tabla1[[#This Row],[Importe]]-Tabla1[[#This Row],[Pagado]]</f>
        <v>0</v>
      </c>
      <c r="I812" s="1" t="s">
        <v>4090</v>
      </c>
    </row>
    <row r="813" spans="1:9" x14ac:dyDescent="0.25">
      <c r="A813" s="3">
        <v>42954</v>
      </c>
      <c r="B813" s="6" t="s">
        <v>828</v>
      </c>
      <c r="C813">
        <v>122785</v>
      </c>
      <c r="D813" s="9" t="s">
        <v>4008</v>
      </c>
      <c r="E813" s="2">
        <v>8419.9500000000007</v>
      </c>
      <c r="F813" s="11">
        <v>42954</v>
      </c>
      <c r="G813" s="2">
        <v>8419.9500000000007</v>
      </c>
      <c r="H813" s="13">
        <f>Tabla1[[#This Row],[Importe]]-Tabla1[[#This Row],[Pagado]]</f>
        <v>0</v>
      </c>
      <c r="I813" s="1" t="s">
        <v>4090</v>
      </c>
    </row>
    <row r="814" spans="1:9" x14ac:dyDescent="0.25">
      <c r="A814" s="3">
        <v>42954</v>
      </c>
      <c r="B814" s="6" t="s">
        <v>829</v>
      </c>
      <c r="C814">
        <v>122786</v>
      </c>
      <c r="D814" s="9" t="s">
        <v>3914</v>
      </c>
      <c r="E814" s="2">
        <v>15483</v>
      </c>
      <c r="F814" s="11">
        <v>42965</v>
      </c>
      <c r="G814" s="2">
        <v>15483</v>
      </c>
      <c r="H814" s="13">
        <f>Tabla1[[#This Row],[Importe]]-Tabla1[[#This Row],[Pagado]]</f>
        <v>0</v>
      </c>
      <c r="I814" s="1" t="s">
        <v>4090</v>
      </c>
    </row>
    <row r="815" spans="1:9" x14ac:dyDescent="0.25">
      <c r="A815" s="3">
        <v>42954</v>
      </c>
      <c r="B815" s="6" t="s">
        <v>830</v>
      </c>
      <c r="C815">
        <v>122787</v>
      </c>
      <c r="D815" s="9" t="s">
        <v>3846</v>
      </c>
      <c r="E815" s="2">
        <v>2890</v>
      </c>
      <c r="F815" s="11">
        <v>42954</v>
      </c>
      <c r="G815" s="2">
        <v>2890</v>
      </c>
      <c r="H815" s="13">
        <f>Tabla1[[#This Row],[Importe]]-Tabla1[[#This Row],[Pagado]]</f>
        <v>0</v>
      </c>
      <c r="I815" s="1" t="s">
        <v>4090</v>
      </c>
    </row>
    <row r="816" spans="1:9" ht="30" x14ac:dyDescent="0.25">
      <c r="A816" s="3">
        <v>42954</v>
      </c>
      <c r="B816" s="6" t="s">
        <v>831</v>
      </c>
      <c r="C816">
        <v>122788</v>
      </c>
      <c r="D816" s="9" t="s">
        <v>3915</v>
      </c>
      <c r="E816" s="2">
        <v>12574.8</v>
      </c>
      <c r="F816" s="11" t="s">
        <v>4141</v>
      </c>
      <c r="G816" s="19">
        <f>857.6+11717.2</f>
        <v>12574.800000000001</v>
      </c>
      <c r="H816" s="20">
        <f>Tabla1[[#This Row],[Importe]]-Tabla1[[#This Row],[Pagado]]</f>
        <v>0</v>
      </c>
      <c r="I816" s="1" t="s">
        <v>4090</v>
      </c>
    </row>
    <row r="817" spans="1:9" x14ac:dyDescent="0.25">
      <c r="A817" s="3">
        <v>42954</v>
      </c>
      <c r="B817" s="6" t="s">
        <v>832</v>
      </c>
      <c r="C817">
        <v>122789</v>
      </c>
      <c r="D817" s="9" t="s">
        <v>3845</v>
      </c>
      <c r="E817" s="2">
        <v>51676.4</v>
      </c>
      <c r="F817" s="11">
        <v>42976</v>
      </c>
      <c r="G817" s="2">
        <v>51676.4</v>
      </c>
      <c r="H817" s="13">
        <f>Tabla1[[#This Row],[Importe]]-Tabla1[[#This Row],[Pagado]]</f>
        <v>0</v>
      </c>
      <c r="I817" s="1" t="s">
        <v>4090</v>
      </c>
    </row>
    <row r="818" spans="1:9" x14ac:dyDescent="0.25">
      <c r="A818" s="3">
        <v>42954</v>
      </c>
      <c r="B818" s="6" t="s">
        <v>833</v>
      </c>
      <c r="C818">
        <v>122790</v>
      </c>
      <c r="D818" s="9" t="s">
        <v>3949</v>
      </c>
      <c r="E818" s="2">
        <v>451.2</v>
      </c>
      <c r="F818" s="11">
        <v>42954</v>
      </c>
      <c r="G818" s="2">
        <v>451.2</v>
      </c>
      <c r="H818" s="13">
        <f>Tabla1[[#This Row],[Importe]]-Tabla1[[#This Row],[Pagado]]</f>
        <v>0</v>
      </c>
      <c r="I818" s="1" t="s">
        <v>4090</v>
      </c>
    </row>
    <row r="819" spans="1:9" x14ac:dyDescent="0.25">
      <c r="A819" s="3">
        <v>42954</v>
      </c>
      <c r="B819" s="6" t="s">
        <v>834</v>
      </c>
      <c r="C819">
        <v>122791</v>
      </c>
      <c r="D819" s="9" t="s">
        <v>3906</v>
      </c>
      <c r="E819" s="2">
        <v>288</v>
      </c>
      <c r="F819" s="11">
        <v>42955</v>
      </c>
      <c r="G819" s="2">
        <v>288</v>
      </c>
      <c r="H819" s="13">
        <f>Tabla1[[#This Row],[Importe]]-Tabla1[[#This Row],[Pagado]]</f>
        <v>0</v>
      </c>
      <c r="I819" s="1" t="s">
        <v>4090</v>
      </c>
    </row>
    <row r="820" spans="1:9" x14ac:dyDescent="0.25">
      <c r="A820" s="3">
        <v>42954</v>
      </c>
      <c r="B820" s="6" t="s">
        <v>835</v>
      </c>
      <c r="C820">
        <v>122792</v>
      </c>
      <c r="D820" s="9" t="s">
        <v>3821</v>
      </c>
      <c r="E820" s="2">
        <v>3480.7</v>
      </c>
      <c r="F820" s="11">
        <v>42955</v>
      </c>
      <c r="G820" s="2">
        <v>3480.7</v>
      </c>
      <c r="H820" s="13">
        <f>Tabla1[[#This Row],[Importe]]-Tabla1[[#This Row],[Pagado]]</f>
        <v>0</v>
      </c>
      <c r="I820" s="1" t="s">
        <v>4090</v>
      </c>
    </row>
    <row r="821" spans="1:9" x14ac:dyDescent="0.25">
      <c r="A821" s="3">
        <v>42954</v>
      </c>
      <c r="B821" s="6" t="s">
        <v>836</v>
      </c>
      <c r="C821">
        <v>122793</v>
      </c>
      <c r="D821" s="9" t="s">
        <v>3848</v>
      </c>
      <c r="E821" s="2">
        <v>745.8</v>
      </c>
      <c r="F821" s="11">
        <v>42954</v>
      </c>
      <c r="G821" s="2">
        <v>745.8</v>
      </c>
      <c r="H821" s="13">
        <f>Tabla1[[#This Row],[Importe]]-Tabla1[[#This Row],[Pagado]]</f>
        <v>0</v>
      </c>
      <c r="I821" s="1" t="s">
        <v>4090</v>
      </c>
    </row>
    <row r="822" spans="1:9" x14ac:dyDescent="0.25">
      <c r="A822" s="3">
        <v>42954</v>
      </c>
      <c r="B822" s="6" t="s">
        <v>837</v>
      </c>
      <c r="C822">
        <v>122794</v>
      </c>
      <c r="D822" s="9" t="s">
        <v>4009</v>
      </c>
      <c r="E822" s="2">
        <v>55142.400000000001</v>
      </c>
      <c r="F822" s="11">
        <v>42956</v>
      </c>
      <c r="G822" s="2">
        <v>55142.400000000001</v>
      </c>
      <c r="H822" s="13">
        <f>Tabla1[[#This Row],[Importe]]-Tabla1[[#This Row],[Pagado]]</f>
        <v>0</v>
      </c>
      <c r="I822" s="1" t="s">
        <v>4090</v>
      </c>
    </row>
    <row r="823" spans="1:9" x14ac:dyDescent="0.25">
      <c r="A823" s="3">
        <v>42954</v>
      </c>
      <c r="B823" s="6" t="s">
        <v>838</v>
      </c>
      <c r="C823">
        <v>122795</v>
      </c>
      <c r="D823" s="9" t="s">
        <v>3874</v>
      </c>
      <c r="E823" s="2">
        <v>2453.1999999999998</v>
      </c>
      <c r="F823" s="11">
        <v>42954</v>
      </c>
      <c r="G823" s="2">
        <v>2453.1999999999998</v>
      </c>
      <c r="H823" s="13">
        <f>Tabla1[[#This Row],[Importe]]-Tabla1[[#This Row],[Pagado]]</f>
        <v>0</v>
      </c>
      <c r="I823" s="1" t="s">
        <v>4090</v>
      </c>
    </row>
    <row r="824" spans="1:9" x14ac:dyDescent="0.25">
      <c r="A824" s="3">
        <v>42954</v>
      </c>
      <c r="B824" s="6" t="s">
        <v>839</v>
      </c>
      <c r="C824">
        <v>122796</v>
      </c>
      <c r="D824" s="9" t="s">
        <v>3832</v>
      </c>
      <c r="E824" s="2">
        <v>5878.8</v>
      </c>
      <c r="F824" s="11">
        <v>42957</v>
      </c>
      <c r="G824" s="2">
        <v>5878.8</v>
      </c>
      <c r="H824" s="13">
        <f>Tabla1[[#This Row],[Importe]]-Tabla1[[#This Row],[Pagado]]</f>
        <v>0</v>
      </c>
      <c r="I824" s="1" t="s">
        <v>4090</v>
      </c>
    </row>
    <row r="825" spans="1:9" x14ac:dyDescent="0.25">
      <c r="A825" s="3">
        <v>42954</v>
      </c>
      <c r="B825" s="6" t="s">
        <v>840</v>
      </c>
      <c r="C825">
        <v>122797</v>
      </c>
      <c r="D825" s="9" t="s">
        <v>3859</v>
      </c>
      <c r="E825" s="2">
        <v>36173.300000000003</v>
      </c>
      <c r="F825" s="11">
        <v>42964</v>
      </c>
      <c r="G825" s="2">
        <v>36173.300000000003</v>
      </c>
      <c r="H825" s="13">
        <f>Tabla1[[#This Row],[Importe]]-Tabla1[[#This Row],[Pagado]]</f>
        <v>0</v>
      </c>
      <c r="I825" s="1" t="s">
        <v>4090</v>
      </c>
    </row>
    <row r="826" spans="1:9" ht="30" x14ac:dyDescent="0.25">
      <c r="A826" s="3">
        <v>42954</v>
      </c>
      <c r="B826" s="6" t="s">
        <v>841</v>
      </c>
      <c r="C826">
        <v>122798</v>
      </c>
      <c r="D826" s="9" t="s">
        <v>3858</v>
      </c>
      <c r="E826" s="2">
        <v>16052.2</v>
      </c>
      <c r="F826" s="11" t="s">
        <v>4135</v>
      </c>
      <c r="G826" s="19">
        <f>10500+5552.2</f>
        <v>16052.2</v>
      </c>
      <c r="H826" s="20">
        <f>Tabla1[[#This Row],[Importe]]-Tabla1[[#This Row],[Pagado]]</f>
        <v>0</v>
      </c>
      <c r="I826" s="1" t="s">
        <v>4090</v>
      </c>
    </row>
    <row r="827" spans="1:9" x14ac:dyDescent="0.25">
      <c r="A827" s="3">
        <v>42954</v>
      </c>
      <c r="B827" s="6" t="s">
        <v>842</v>
      </c>
      <c r="C827">
        <v>122799</v>
      </c>
      <c r="D827" s="9" t="s">
        <v>3857</v>
      </c>
      <c r="E827" s="2">
        <v>16396.650000000001</v>
      </c>
      <c r="F827" s="11">
        <v>42958</v>
      </c>
      <c r="G827" s="2">
        <v>16396.650000000001</v>
      </c>
      <c r="H827" s="13">
        <f>Tabla1[[#This Row],[Importe]]-Tabla1[[#This Row],[Pagado]]</f>
        <v>0</v>
      </c>
      <c r="I827" s="1" t="s">
        <v>4090</v>
      </c>
    </row>
    <row r="828" spans="1:9" x14ac:dyDescent="0.25">
      <c r="A828" s="3">
        <v>42954</v>
      </c>
      <c r="B828" s="6" t="s">
        <v>843</v>
      </c>
      <c r="C828">
        <v>122800</v>
      </c>
      <c r="D828" s="9" t="s">
        <v>3860</v>
      </c>
      <c r="E828" s="2">
        <v>2709.8</v>
      </c>
      <c r="F828" s="11">
        <v>42964</v>
      </c>
      <c r="G828" s="2">
        <v>2709.8</v>
      </c>
      <c r="H828" s="13">
        <f>Tabla1[[#This Row],[Importe]]-Tabla1[[#This Row],[Pagado]]</f>
        <v>0</v>
      </c>
      <c r="I828" s="1" t="s">
        <v>4090</v>
      </c>
    </row>
    <row r="829" spans="1:9" x14ac:dyDescent="0.25">
      <c r="A829" s="3">
        <v>42954</v>
      </c>
      <c r="B829" s="6" t="s">
        <v>844</v>
      </c>
      <c r="C829">
        <v>122801</v>
      </c>
      <c r="D829" s="9" t="s">
        <v>3856</v>
      </c>
      <c r="E829" s="2">
        <v>339.2</v>
      </c>
      <c r="F829" s="11">
        <v>42956</v>
      </c>
      <c r="G829" s="2">
        <v>339.2</v>
      </c>
      <c r="H829" s="13">
        <f>Tabla1[[#This Row],[Importe]]-Tabla1[[#This Row],[Pagado]]</f>
        <v>0</v>
      </c>
      <c r="I829" s="1" t="s">
        <v>4090</v>
      </c>
    </row>
    <row r="830" spans="1:9" x14ac:dyDescent="0.25">
      <c r="A830" s="3">
        <v>42954</v>
      </c>
      <c r="B830" s="6" t="s">
        <v>845</v>
      </c>
      <c r="C830">
        <v>122802</v>
      </c>
      <c r="D830" s="9" t="s">
        <v>3869</v>
      </c>
      <c r="E830" s="2">
        <v>9150.4</v>
      </c>
      <c r="F830" s="11">
        <v>42959</v>
      </c>
      <c r="G830" s="2">
        <v>9150.4</v>
      </c>
      <c r="H830" s="13">
        <f>Tabla1[[#This Row],[Importe]]-Tabla1[[#This Row],[Pagado]]</f>
        <v>0</v>
      </c>
      <c r="I830" s="1" t="s">
        <v>4090</v>
      </c>
    </row>
    <row r="831" spans="1:9" x14ac:dyDescent="0.25">
      <c r="A831" s="3">
        <v>42954</v>
      </c>
      <c r="B831" s="6" t="s">
        <v>846</v>
      </c>
      <c r="C831">
        <v>122803</v>
      </c>
      <c r="D831" s="9" t="s">
        <v>3924</v>
      </c>
      <c r="E831" s="2">
        <v>1532.88</v>
      </c>
      <c r="F831" s="11">
        <v>42954</v>
      </c>
      <c r="G831" s="2">
        <v>1532.88</v>
      </c>
      <c r="H831" s="13">
        <f>Tabla1[[#This Row],[Importe]]-Tabla1[[#This Row],[Pagado]]</f>
        <v>0</v>
      </c>
      <c r="I831" s="1" t="s">
        <v>4090</v>
      </c>
    </row>
    <row r="832" spans="1:9" x14ac:dyDescent="0.25">
      <c r="A832" s="3">
        <v>42954</v>
      </c>
      <c r="B832" s="6" t="s">
        <v>847</v>
      </c>
      <c r="C832">
        <v>122804</v>
      </c>
      <c r="D832" s="9" t="s">
        <v>3928</v>
      </c>
      <c r="E832" s="2">
        <v>13817.4</v>
      </c>
      <c r="F832" s="11">
        <v>42958</v>
      </c>
      <c r="G832" s="2">
        <v>13817.4</v>
      </c>
      <c r="H832" s="13">
        <f>Tabla1[[#This Row],[Importe]]-Tabla1[[#This Row],[Pagado]]</f>
        <v>0</v>
      </c>
      <c r="I832" s="1" t="s">
        <v>4090</v>
      </c>
    </row>
    <row r="833" spans="1:9" x14ac:dyDescent="0.25">
      <c r="A833" s="3">
        <v>42954</v>
      </c>
      <c r="B833" s="6" t="s">
        <v>848</v>
      </c>
      <c r="C833">
        <v>122805</v>
      </c>
      <c r="D833" s="9" t="s">
        <v>3936</v>
      </c>
      <c r="E833" s="2">
        <v>851.2</v>
      </c>
      <c r="F833" s="11">
        <v>42954</v>
      </c>
      <c r="G833" s="2">
        <v>851.2</v>
      </c>
      <c r="H833" s="13">
        <f>Tabla1[[#This Row],[Importe]]-Tabla1[[#This Row],[Pagado]]</f>
        <v>0</v>
      </c>
      <c r="I833" s="1" t="s">
        <v>4090</v>
      </c>
    </row>
    <row r="834" spans="1:9" x14ac:dyDescent="0.25">
      <c r="A834" s="3">
        <v>42954</v>
      </c>
      <c r="B834" s="6" t="s">
        <v>849</v>
      </c>
      <c r="C834">
        <v>122806</v>
      </c>
      <c r="D834" s="9" t="s">
        <v>3936</v>
      </c>
      <c r="E834" s="2">
        <v>2028.6</v>
      </c>
      <c r="F834" s="11">
        <v>42954</v>
      </c>
      <c r="G834" s="2">
        <v>2028.6</v>
      </c>
      <c r="H834" s="13">
        <f>Tabla1[[#This Row],[Importe]]-Tabla1[[#This Row],[Pagado]]</f>
        <v>0</v>
      </c>
      <c r="I834" s="1" t="s">
        <v>4090</v>
      </c>
    </row>
    <row r="835" spans="1:9" x14ac:dyDescent="0.25">
      <c r="A835" s="3">
        <v>42954</v>
      </c>
      <c r="B835" s="6" t="s">
        <v>850</v>
      </c>
      <c r="C835">
        <v>122807</v>
      </c>
      <c r="D835" s="9" t="s">
        <v>3838</v>
      </c>
      <c r="E835" s="2">
        <v>9015.5</v>
      </c>
      <c r="F835" s="11">
        <v>42954</v>
      </c>
      <c r="G835" s="2">
        <v>9015.5</v>
      </c>
      <c r="H835" s="13">
        <f>Tabla1[[#This Row],[Importe]]-Tabla1[[#This Row],[Pagado]]</f>
        <v>0</v>
      </c>
      <c r="I835" s="1" t="s">
        <v>4090</v>
      </c>
    </row>
    <row r="836" spans="1:9" x14ac:dyDescent="0.25">
      <c r="A836" s="3">
        <v>42954</v>
      </c>
      <c r="B836" s="6" t="s">
        <v>851</v>
      </c>
      <c r="C836">
        <v>122808</v>
      </c>
      <c r="D836" s="9" t="s">
        <v>3832</v>
      </c>
      <c r="E836" s="2">
        <v>1470.96</v>
      </c>
      <c r="F836" s="11">
        <v>42957</v>
      </c>
      <c r="G836" s="2">
        <v>1470.96</v>
      </c>
      <c r="H836" s="13">
        <f>Tabla1[[#This Row],[Importe]]-Tabla1[[#This Row],[Pagado]]</f>
        <v>0</v>
      </c>
      <c r="I836" s="1" t="s">
        <v>4090</v>
      </c>
    </row>
    <row r="837" spans="1:9" x14ac:dyDescent="0.25">
      <c r="A837" s="3">
        <v>42954</v>
      </c>
      <c r="B837" s="6" t="s">
        <v>852</v>
      </c>
      <c r="C837">
        <v>122809</v>
      </c>
      <c r="D837" s="9" t="s">
        <v>3860</v>
      </c>
      <c r="E837" s="2">
        <v>15498.24</v>
      </c>
      <c r="F837" s="11">
        <v>42954</v>
      </c>
      <c r="G837" s="2">
        <v>15498.24</v>
      </c>
      <c r="H837" s="13">
        <f>Tabla1[[#This Row],[Importe]]-Tabla1[[#This Row],[Pagado]]</f>
        <v>0</v>
      </c>
      <c r="I837" s="1" t="s">
        <v>4090</v>
      </c>
    </row>
    <row r="838" spans="1:9" x14ac:dyDescent="0.25">
      <c r="A838" s="3">
        <v>42954</v>
      </c>
      <c r="B838" s="6" t="s">
        <v>853</v>
      </c>
      <c r="C838">
        <v>122810</v>
      </c>
      <c r="D838" s="9" t="s">
        <v>3850</v>
      </c>
      <c r="E838" s="2">
        <v>1915.9</v>
      </c>
      <c r="F838" s="11">
        <v>42954</v>
      </c>
      <c r="G838" s="2">
        <v>1915.9</v>
      </c>
      <c r="H838" s="13">
        <f>Tabla1[[#This Row],[Importe]]-Tabla1[[#This Row],[Pagado]]</f>
        <v>0</v>
      </c>
      <c r="I838" s="1" t="s">
        <v>4090</v>
      </c>
    </row>
    <row r="839" spans="1:9" x14ac:dyDescent="0.25">
      <c r="A839" s="3">
        <v>42954</v>
      </c>
      <c r="B839" s="6" t="s">
        <v>854</v>
      </c>
      <c r="C839">
        <v>122811</v>
      </c>
      <c r="D839" s="9" t="s">
        <v>3948</v>
      </c>
      <c r="E839" s="2">
        <v>3136.35</v>
      </c>
      <c r="F839" s="11">
        <v>42954</v>
      </c>
      <c r="G839" s="2">
        <v>3136.35</v>
      </c>
      <c r="H839" s="13">
        <f>Tabla1[[#This Row],[Importe]]-Tabla1[[#This Row],[Pagado]]</f>
        <v>0</v>
      </c>
      <c r="I839" s="1" t="s">
        <v>4090</v>
      </c>
    </row>
    <row r="840" spans="1:9" x14ac:dyDescent="0.25">
      <c r="A840" s="3">
        <v>42954</v>
      </c>
      <c r="B840" s="6" t="s">
        <v>855</v>
      </c>
      <c r="C840">
        <v>122812</v>
      </c>
      <c r="D840" s="9" t="s">
        <v>3912</v>
      </c>
      <c r="E840" s="2">
        <v>1665.3</v>
      </c>
      <c r="F840" s="11">
        <v>42954</v>
      </c>
      <c r="G840" s="2">
        <v>1665.3</v>
      </c>
      <c r="H840" s="13">
        <f>Tabla1[[#This Row],[Importe]]-Tabla1[[#This Row],[Pagado]]</f>
        <v>0</v>
      </c>
      <c r="I840" s="1" t="s">
        <v>4090</v>
      </c>
    </row>
    <row r="841" spans="1:9" x14ac:dyDescent="0.25">
      <c r="A841" s="3">
        <v>42954</v>
      </c>
      <c r="B841" s="6" t="s">
        <v>856</v>
      </c>
      <c r="C841">
        <v>122813</v>
      </c>
      <c r="D841" s="9" t="s">
        <v>3955</v>
      </c>
      <c r="E841" s="2">
        <v>6494.75</v>
      </c>
      <c r="F841" s="11">
        <v>42954</v>
      </c>
      <c r="G841" s="2">
        <v>6494.75</v>
      </c>
      <c r="H841" s="13">
        <f>Tabla1[[#This Row],[Importe]]-Tabla1[[#This Row],[Pagado]]</f>
        <v>0</v>
      </c>
      <c r="I841" s="1" t="s">
        <v>4090</v>
      </c>
    </row>
    <row r="842" spans="1:9" ht="30" x14ac:dyDescent="0.25">
      <c r="A842" s="3">
        <v>42954</v>
      </c>
      <c r="B842" s="6" t="s">
        <v>857</v>
      </c>
      <c r="C842">
        <v>122814</v>
      </c>
      <c r="D842" s="9" t="s">
        <v>4010</v>
      </c>
      <c r="E842" s="2">
        <v>10100.4</v>
      </c>
      <c r="F842" s="11" t="s">
        <v>4107</v>
      </c>
      <c r="G842" s="19">
        <f>4000+6100.4</f>
        <v>10100.4</v>
      </c>
      <c r="H842" s="20">
        <f>Tabla1[[#This Row],[Importe]]-Tabla1[[#This Row],[Pagado]]</f>
        <v>0</v>
      </c>
      <c r="I842" s="1" t="s">
        <v>4090</v>
      </c>
    </row>
    <row r="843" spans="1:9" x14ac:dyDescent="0.25">
      <c r="A843" s="3">
        <v>42954</v>
      </c>
      <c r="B843" s="6" t="s">
        <v>858</v>
      </c>
      <c r="C843">
        <v>122815</v>
      </c>
      <c r="D843" s="9" t="s">
        <v>3839</v>
      </c>
      <c r="E843" s="2">
        <v>930.6</v>
      </c>
      <c r="F843" s="11">
        <v>42954</v>
      </c>
      <c r="G843" s="2">
        <v>930.6</v>
      </c>
      <c r="H843" s="13">
        <f>Tabla1[[#This Row],[Importe]]-Tabla1[[#This Row],[Pagado]]</f>
        <v>0</v>
      </c>
      <c r="I843" s="1" t="s">
        <v>4090</v>
      </c>
    </row>
    <row r="844" spans="1:9" x14ac:dyDescent="0.25">
      <c r="A844" s="3">
        <v>42954</v>
      </c>
      <c r="B844" s="6" t="s">
        <v>859</v>
      </c>
      <c r="C844">
        <v>122816</v>
      </c>
      <c r="D844" s="9" t="s">
        <v>3913</v>
      </c>
      <c r="E844" s="2">
        <v>1000</v>
      </c>
      <c r="F844" s="11">
        <v>42954</v>
      </c>
      <c r="G844" s="2">
        <v>1000</v>
      </c>
      <c r="H844" s="13">
        <f>Tabla1[[#This Row],[Importe]]-Tabla1[[#This Row],[Pagado]]</f>
        <v>0</v>
      </c>
      <c r="I844" s="1" t="s">
        <v>4090</v>
      </c>
    </row>
    <row r="845" spans="1:9" x14ac:dyDescent="0.25">
      <c r="A845" s="3">
        <v>42954</v>
      </c>
      <c r="B845" s="6" t="s">
        <v>860</v>
      </c>
      <c r="C845">
        <v>122817</v>
      </c>
      <c r="D845" s="9" t="s">
        <v>3917</v>
      </c>
      <c r="E845" s="2">
        <v>1250</v>
      </c>
      <c r="F845" s="11">
        <v>42954</v>
      </c>
      <c r="G845" s="2">
        <v>1250</v>
      </c>
      <c r="H845" s="13">
        <f>Tabla1[[#This Row],[Importe]]-Tabla1[[#This Row],[Pagado]]</f>
        <v>0</v>
      </c>
      <c r="I845" s="1" t="s">
        <v>4090</v>
      </c>
    </row>
    <row r="846" spans="1:9" x14ac:dyDescent="0.25">
      <c r="A846" s="3">
        <v>42954</v>
      </c>
      <c r="B846" s="6" t="s">
        <v>861</v>
      </c>
      <c r="C846">
        <v>122818</v>
      </c>
      <c r="D846" s="9" t="s">
        <v>3877</v>
      </c>
      <c r="E846" s="2">
        <v>454.8</v>
      </c>
      <c r="F846" s="11">
        <v>42954</v>
      </c>
      <c r="G846" s="2">
        <v>454.8</v>
      </c>
      <c r="H846" s="13">
        <f>Tabla1[[#This Row],[Importe]]-Tabla1[[#This Row],[Pagado]]</f>
        <v>0</v>
      </c>
      <c r="I846" s="1" t="s">
        <v>4090</v>
      </c>
    </row>
    <row r="847" spans="1:9" x14ac:dyDescent="0.25">
      <c r="A847" s="3">
        <v>42954</v>
      </c>
      <c r="B847" s="6" t="s">
        <v>862</v>
      </c>
      <c r="C847">
        <v>122819</v>
      </c>
      <c r="D847" s="9" t="s">
        <v>3831</v>
      </c>
      <c r="E847" s="2">
        <v>1409.8</v>
      </c>
      <c r="F847" s="11">
        <v>42959</v>
      </c>
      <c r="G847" s="2">
        <v>1409.8</v>
      </c>
      <c r="H847" s="13">
        <f>Tabla1[[#This Row],[Importe]]-Tabla1[[#This Row],[Pagado]]</f>
        <v>0</v>
      </c>
      <c r="I847" s="1" t="s">
        <v>4090</v>
      </c>
    </row>
    <row r="848" spans="1:9" x14ac:dyDescent="0.25">
      <c r="A848" s="3">
        <v>42954</v>
      </c>
      <c r="B848" s="6" t="s">
        <v>863</v>
      </c>
      <c r="C848">
        <v>122820</v>
      </c>
      <c r="D848" s="9" t="s">
        <v>3880</v>
      </c>
      <c r="E848" s="2">
        <v>8814.6</v>
      </c>
      <c r="F848" s="11">
        <v>42965</v>
      </c>
      <c r="G848" s="2">
        <v>8814.6</v>
      </c>
      <c r="H848" s="13">
        <f>Tabla1[[#This Row],[Importe]]-Tabla1[[#This Row],[Pagado]]</f>
        <v>0</v>
      </c>
      <c r="I848" s="1" t="s">
        <v>4090</v>
      </c>
    </row>
    <row r="849" spans="1:9" x14ac:dyDescent="0.25">
      <c r="A849" s="3">
        <v>42954</v>
      </c>
      <c r="B849" s="6" t="s">
        <v>864</v>
      </c>
      <c r="C849">
        <v>122821</v>
      </c>
      <c r="D849" s="9" t="s">
        <v>3912</v>
      </c>
      <c r="E849" s="2">
        <v>1107.8</v>
      </c>
      <c r="F849" s="11">
        <v>42954</v>
      </c>
      <c r="G849" s="2">
        <v>1107.8</v>
      </c>
      <c r="H849" s="13">
        <f>Tabla1[[#This Row],[Importe]]-Tabla1[[#This Row],[Pagado]]</f>
        <v>0</v>
      </c>
      <c r="I849" s="1" t="s">
        <v>4090</v>
      </c>
    </row>
    <row r="850" spans="1:9" x14ac:dyDescent="0.25">
      <c r="A850" s="3">
        <v>42954</v>
      </c>
      <c r="B850" s="6" t="s">
        <v>865</v>
      </c>
      <c r="C850">
        <v>122822</v>
      </c>
      <c r="D850" s="9" t="s">
        <v>4011</v>
      </c>
      <c r="E850" s="2">
        <v>1357.2</v>
      </c>
      <c r="F850" s="11">
        <v>42961</v>
      </c>
      <c r="G850" s="2">
        <v>1357.2</v>
      </c>
      <c r="H850" s="13">
        <f>Tabla1[[#This Row],[Importe]]-Tabla1[[#This Row],[Pagado]]</f>
        <v>0</v>
      </c>
      <c r="I850" s="1" t="s">
        <v>4090</v>
      </c>
    </row>
    <row r="851" spans="1:9" x14ac:dyDescent="0.25">
      <c r="A851" s="3">
        <v>42954</v>
      </c>
      <c r="B851" s="6" t="s">
        <v>866</v>
      </c>
      <c r="C851">
        <v>122823</v>
      </c>
      <c r="D851" s="9" t="s">
        <v>3864</v>
      </c>
      <c r="E851" s="2">
        <v>3126.3</v>
      </c>
      <c r="F851" s="11">
        <v>42954</v>
      </c>
      <c r="G851" s="2">
        <v>3126.3</v>
      </c>
      <c r="H851" s="13">
        <f>Tabla1[[#This Row],[Importe]]-Tabla1[[#This Row],[Pagado]]</f>
        <v>0</v>
      </c>
      <c r="I851" s="1" t="s">
        <v>4090</v>
      </c>
    </row>
    <row r="852" spans="1:9" x14ac:dyDescent="0.25">
      <c r="A852" s="3">
        <v>42954</v>
      </c>
      <c r="B852" s="6" t="s">
        <v>867</v>
      </c>
      <c r="C852">
        <v>122824</v>
      </c>
      <c r="D852" s="9" t="s">
        <v>3909</v>
      </c>
      <c r="E852" s="2">
        <v>611.79999999999995</v>
      </c>
      <c r="F852" s="11">
        <v>42955</v>
      </c>
      <c r="G852" s="2">
        <v>611.79999999999995</v>
      </c>
      <c r="H852" s="13">
        <f>Tabla1[[#This Row],[Importe]]-Tabla1[[#This Row],[Pagado]]</f>
        <v>0</v>
      </c>
      <c r="I852" s="1" t="s">
        <v>4090</v>
      </c>
    </row>
    <row r="853" spans="1:9" x14ac:dyDescent="0.25">
      <c r="A853" s="3">
        <v>42954</v>
      </c>
      <c r="B853" s="6" t="s">
        <v>868</v>
      </c>
      <c r="C853">
        <v>122825</v>
      </c>
      <c r="D853" s="9" t="s">
        <v>3860</v>
      </c>
      <c r="E853" s="2">
        <v>27007.9</v>
      </c>
      <c r="F853" s="11">
        <v>42954</v>
      </c>
      <c r="G853" s="2">
        <v>27007.9</v>
      </c>
      <c r="H853" s="13">
        <f>Tabla1[[#This Row],[Importe]]-Tabla1[[#This Row],[Pagado]]</f>
        <v>0</v>
      </c>
      <c r="I853" s="1" t="s">
        <v>4090</v>
      </c>
    </row>
    <row r="854" spans="1:9" x14ac:dyDescent="0.25">
      <c r="A854" s="3">
        <v>42954</v>
      </c>
      <c r="B854" s="6" t="s">
        <v>869</v>
      </c>
      <c r="C854">
        <v>122826</v>
      </c>
      <c r="D854" s="9" t="s">
        <v>3878</v>
      </c>
      <c r="E854" s="2">
        <v>1500</v>
      </c>
      <c r="F854" s="11">
        <v>42954</v>
      </c>
      <c r="G854" s="2">
        <v>1500</v>
      </c>
      <c r="H854" s="13">
        <f>Tabla1[[#This Row],[Importe]]-Tabla1[[#This Row],[Pagado]]</f>
        <v>0</v>
      </c>
      <c r="I854" s="1" t="s">
        <v>4090</v>
      </c>
    </row>
    <row r="855" spans="1:9" x14ac:dyDescent="0.25">
      <c r="A855" s="3">
        <v>42954</v>
      </c>
      <c r="B855" s="6" t="s">
        <v>870</v>
      </c>
      <c r="C855">
        <v>122827</v>
      </c>
      <c r="D855" s="9" t="s">
        <v>3822</v>
      </c>
      <c r="E855" s="2">
        <v>1155</v>
      </c>
      <c r="F855" s="11">
        <v>42961</v>
      </c>
      <c r="G855" s="2">
        <v>1155</v>
      </c>
      <c r="H855" s="13">
        <f>Tabla1[[#This Row],[Importe]]-Tabla1[[#This Row],[Pagado]]</f>
        <v>0</v>
      </c>
      <c r="I855" s="1" t="s">
        <v>4090</v>
      </c>
    </row>
    <row r="856" spans="1:9" x14ac:dyDescent="0.25">
      <c r="A856" s="3">
        <v>42954</v>
      </c>
      <c r="B856" s="6" t="s">
        <v>871</v>
      </c>
      <c r="C856">
        <v>122828</v>
      </c>
      <c r="D856" s="9" t="s">
        <v>3950</v>
      </c>
      <c r="E856" s="2">
        <v>11477.4</v>
      </c>
      <c r="F856" s="11">
        <v>42968</v>
      </c>
      <c r="G856" s="2">
        <v>11477.4</v>
      </c>
      <c r="H856" s="13">
        <f>Tabla1[[#This Row],[Importe]]-Tabla1[[#This Row],[Pagado]]</f>
        <v>0</v>
      </c>
      <c r="I856" s="1" t="s">
        <v>4090</v>
      </c>
    </row>
    <row r="857" spans="1:9" x14ac:dyDescent="0.25">
      <c r="A857" s="3">
        <v>42954</v>
      </c>
      <c r="B857" s="6" t="s">
        <v>872</v>
      </c>
      <c r="C857">
        <v>122829</v>
      </c>
      <c r="D857" s="9" t="s">
        <v>3860</v>
      </c>
      <c r="E857" s="2">
        <v>8925</v>
      </c>
      <c r="F857" s="11">
        <v>42954</v>
      </c>
      <c r="G857" s="2">
        <v>8925</v>
      </c>
      <c r="H857" s="13">
        <f>Tabla1[[#This Row],[Importe]]-Tabla1[[#This Row],[Pagado]]</f>
        <v>0</v>
      </c>
      <c r="I857" s="1" t="s">
        <v>4090</v>
      </c>
    </row>
    <row r="858" spans="1:9" x14ac:dyDescent="0.25">
      <c r="A858" s="3">
        <v>42954</v>
      </c>
      <c r="B858" s="6" t="s">
        <v>873</v>
      </c>
      <c r="C858">
        <v>122830</v>
      </c>
      <c r="D858" s="9" t="s">
        <v>3862</v>
      </c>
      <c r="E858" s="2">
        <v>6551.2</v>
      </c>
      <c r="F858" s="11">
        <v>42954</v>
      </c>
      <c r="G858" s="2">
        <v>6551.2</v>
      </c>
      <c r="H858" s="13">
        <f>Tabla1[[#This Row],[Importe]]-Tabla1[[#This Row],[Pagado]]</f>
        <v>0</v>
      </c>
      <c r="I858" s="1" t="s">
        <v>4090</v>
      </c>
    </row>
    <row r="859" spans="1:9" x14ac:dyDescent="0.25">
      <c r="A859" s="3">
        <v>42954</v>
      </c>
      <c r="B859" s="6" t="s">
        <v>874</v>
      </c>
      <c r="C859">
        <v>122831</v>
      </c>
      <c r="D859" s="9" t="s">
        <v>3852</v>
      </c>
      <c r="E859" s="2">
        <v>21183.25</v>
      </c>
      <c r="F859" s="11">
        <v>42961</v>
      </c>
      <c r="G859" s="2">
        <v>21183.25</v>
      </c>
      <c r="H859" s="13">
        <f>Tabla1[[#This Row],[Importe]]-Tabla1[[#This Row],[Pagado]]</f>
        <v>0</v>
      </c>
      <c r="I859" s="1" t="s">
        <v>4090</v>
      </c>
    </row>
    <row r="860" spans="1:9" x14ac:dyDescent="0.25">
      <c r="A860" s="3">
        <v>42954</v>
      </c>
      <c r="B860" s="6" t="s">
        <v>875</v>
      </c>
      <c r="C860">
        <v>122832</v>
      </c>
      <c r="D860" s="9" t="s">
        <v>4012</v>
      </c>
      <c r="E860" s="2">
        <v>8147.2</v>
      </c>
      <c r="F860" s="11">
        <v>42977</v>
      </c>
      <c r="G860" s="2">
        <v>8147.2</v>
      </c>
      <c r="H860" s="13">
        <f>Tabla1[[#This Row],[Importe]]-Tabla1[[#This Row],[Pagado]]</f>
        <v>0</v>
      </c>
      <c r="I860" s="1" t="s">
        <v>4090</v>
      </c>
    </row>
    <row r="861" spans="1:9" ht="45" x14ac:dyDescent="0.25">
      <c r="A861" s="3">
        <v>42954</v>
      </c>
      <c r="B861" s="6" t="s">
        <v>876</v>
      </c>
      <c r="C861">
        <v>122833</v>
      </c>
      <c r="D861" s="9" t="s">
        <v>4013</v>
      </c>
      <c r="E861" s="2">
        <v>17022.2</v>
      </c>
      <c r="F861" s="11" t="s">
        <v>4175</v>
      </c>
      <c r="G861" s="19">
        <f>2500+900+2500+11122.2</f>
        <v>17022.2</v>
      </c>
      <c r="H861" s="20">
        <f>Tabla1[[#This Row],[Importe]]-Tabla1[[#This Row],[Pagado]]</f>
        <v>0</v>
      </c>
      <c r="I861" s="1" t="s">
        <v>4090</v>
      </c>
    </row>
    <row r="862" spans="1:9" x14ac:dyDescent="0.25">
      <c r="A862" s="3">
        <v>42954</v>
      </c>
      <c r="B862" s="6" t="s">
        <v>877</v>
      </c>
      <c r="C862">
        <v>122834</v>
      </c>
      <c r="D862" s="9" t="s">
        <v>3933</v>
      </c>
      <c r="E862" s="2">
        <v>21668.400000000001</v>
      </c>
      <c r="F862" s="11">
        <v>42954</v>
      </c>
      <c r="G862" s="2">
        <v>21668.400000000001</v>
      </c>
      <c r="H862" s="13">
        <f>Tabla1[[#This Row],[Importe]]-Tabla1[[#This Row],[Pagado]]</f>
        <v>0</v>
      </c>
      <c r="I862" s="1" t="s">
        <v>4090</v>
      </c>
    </row>
    <row r="863" spans="1:9" x14ac:dyDescent="0.25">
      <c r="A863" s="3">
        <v>42954</v>
      </c>
      <c r="B863" s="6" t="s">
        <v>878</v>
      </c>
      <c r="C863">
        <v>122835</v>
      </c>
      <c r="D863" s="9" t="s">
        <v>3867</v>
      </c>
      <c r="E863" s="2">
        <v>10375.4</v>
      </c>
      <c r="F863" s="11">
        <v>42961</v>
      </c>
      <c r="G863" s="2">
        <v>10375.4</v>
      </c>
      <c r="H863" s="13">
        <f>Tabla1[[#This Row],[Importe]]-Tabla1[[#This Row],[Pagado]]</f>
        <v>0</v>
      </c>
      <c r="I863" s="1" t="s">
        <v>4090</v>
      </c>
    </row>
    <row r="864" spans="1:9" x14ac:dyDescent="0.25">
      <c r="A864" s="3">
        <v>42954</v>
      </c>
      <c r="B864" s="6" t="s">
        <v>879</v>
      </c>
      <c r="C864">
        <v>122836</v>
      </c>
      <c r="D864" s="9" t="s">
        <v>3847</v>
      </c>
      <c r="E864" s="2">
        <v>450</v>
      </c>
      <c r="F864" s="11">
        <v>42961</v>
      </c>
      <c r="G864" s="2">
        <v>450</v>
      </c>
      <c r="H864" s="13">
        <f>Tabla1[[#This Row],[Importe]]-Tabla1[[#This Row],[Pagado]]</f>
        <v>0</v>
      </c>
      <c r="I864" s="1" t="s">
        <v>4090</v>
      </c>
    </row>
    <row r="865" spans="1:9" x14ac:dyDescent="0.25">
      <c r="A865" s="3">
        <v>42954</v>
      </c>
      <c r="B865" s="6" t="s">
        <v>880</v>
      </c>
      <c r="C865">
        <v>122837</v>
      </c>
      <c r="D865" s="9" t="s">
        <v>3886</v>
      </c>
      <c r="E865" s="2">
        <v>2530.6</v>
      </c>
      <c r="F865" s="11">
        <v>42955</v>
      </c>
      <c r="G865" s="2">
        <v>2530.6</v>
      </c>
      <c r="H865" s="13">
        <f>Tabla1[[#This Row],[Importe]]-Tabla1[[#This Row],[Pagado]]</f>
        <v>0</v>
      </c>
      <c r="I865" s="1" t="s">
        <v>4090</v>
      </c>
    </row>
    <row r="866" spans="1:9" x14ac:dyDescent="0.25">
      <c r="A866" s="3">
        <v>42954</v>
      </c>
      <c r="B866" s="6" t="s">
        <v>881</v>
      </c>
      <c r="C866">
        <v>122838</v>
      </c>
      <c r="D866" s="9" t="s">
        <v>3893</v>
      </c>
      <c r="E866" s="2">
        <v>1329.4</v>
      </c>
      <c r="F866" s="11">
        <v>42955</v>
      </c>
      <c r="G866" s="2">
        <v>1329.4</v>
      </c>
      <c r="H866" s="13">
        <f>Tabla1[[#This Row],[Importe]]-Tabla1[[#This Row],[Pagado]]</f>
        <v>0</v>
      </c>
      <c r="I866" s="1" t="s">
        <v>4090</v>
      </c>
    </row>
    <row r="867" spans="1:9" x14ac:dyDescent="0.25">
      <c r="A867" s="3">
        <v>42954</v>
      </c>
      <c r="B867" s="6" t="s">
        <v>882</v>
      </c>
      <c r="C867">
        <v>122839</v>
      </c>
      <c r="D867" s="9" t="s">
        <v>3844</v>
      </c>
      <c r="E867" s="2">
        <v>873.6</v>
      </c>
      <c r="F867" s="11">
        <v>42954</v>
      </c>
      <c r="G867" s="2">
        <v>873.6</v>
      </c>
      <c r="H867" s="13">
        <f>Tabla1[[#This Row],[Importe]]-Tabla1[[#This Row],[Pagado]]</f>
        <v>0</v>
      </c>
      <c r="I867" s="1" t="s">
        <v>4090</v>
      </c>
    </row>
    <row r="868" spans="1:9" x14ac:dyDescent="0.25">
      <c r="A868" s="3">
        <v>42954</v>
      </c>
      <c r="B868" s="6" t="s">
        <v>883</v>
      </c>
      <c r="C868">
        <v>122840</v>
      </c>
      <c r="D868" s="9" t="s">
        <v>3832</v>
      </c>
      <c r="E868" s="2">
        <v>344079.9</v>
      </c>
      <c r="F868" s="11">
        <v>42957</v>
      </c>
      <c r="G868" s="2">
        <v>344079.9</v>
      </c>
      <c r="H868" s="13">
        <f>Tabla1[[#This Row],[Importe]]-Tabla1[[#This Row],[Pagado]]</f>
        <v>0</v>
      </c>
      <c r="I868" s="1" t="s">
        <v>4090</v>
      </c>
    </row>
    <row r="869" spans="1:9" x14ac:dyDescent="0.25">
      <c r="A869" s="3">
        <v>42954</v>
      </c>
      <c r="B869" s="6" t="s">
        <v>884</v>
      </c>
      <c r="C869">
        <v>122841</v>
      </c>
      <c r="D869" s="9" t="s">
        <v>3969</v>
      </c>
      <c r="E869" s="2">
        <v>1214.5999999999999</v>
      </c>
      <c r="F869" s="11">
        <v>42954</v>
      </c>
      <c r="G869" s="2">
        <v>1214.5999999999999</v>
      </c>
      <c r="H869" s="13">
        <f>Tabla1[[#This Row],[Importe]]-Tabla1[[#This Row],[Pagado]]</f>
        <v>0</v>
      </c>
      <c r="I869" s="1" t="s">
        <v>4090</v>
      </c>
    </row>
    <row r="870" spans="1:9" x14ac:dyDescent="0.25">
      <c r="A870" s="3">
        <v>42954</v>
      </c>
      <c r="B870" s="6" t="s">
        <v>885</v>
      </c>
      <c r="C870">
        <v>122842</v>
      </c>
      <c r="D870" s="9" t="s">
        <v>3937</v>
      </c>
      <c r="E870" s="2">
        <v>5882.2</v>
      </c>
      <c r="F870" s="11">
        <v>42954</v>
      </c>
      <c r="G870" s="2">
        <v>5882.2</v>
      </c>
      <c r="H870" s="13">
        <f>Tabla1[[#This Row],[Importe]]-Tabla1[[#This Row],[Pagado]]</f>
        <v>0</v>
      </c>
      <c r="I870" s="1" t="s">
        <v>4090</v>
      </c>
    </row>
    <row r="871" spans="1:9" x14ac:dyDescent="0.25">
      <c r="A871" s="3">
        <v>42954</v>
      </c>
      <c r="B871" s="6" t="s">
        <v>886</v>
      </c>
      <c r="C871">
        <v>122843</v>
      </c>
      <c r="D871" s="9" t="s">
        <v>3888</v>
      </c>
      <c r="E871" s="2">
        <v>130248</v>
      </c>
      <c r="F871" s="11">
        <v>42960</v>
      </c>
      <c r="G871" s="2">
        <v>130248</v>
      </c>
      <c r="H871" s="13">
        <f>Tabla1[[#This Row],[Importe]]-Tabla1[[#This Row],[Pagado]]</f>
        <v>0</v>
      </c>
      <c r="I871" s="1" t="s">
        <v>4090</v>
      </c>
    </row>
    <row r="872" spans="1:9" x14ac:dyDescent="0.25">
      <c r="A872" s="3">
        <v>42954</v>
      </c>
      <c r="B872" s="6" t="s">
        <v>887</v>
      </c>
      <c r="C872">
        <v>122844</v>
      </c>
      <c r="D872" s="9" t="s">
        <v>3832</v>
      </c>
      <c r="E872" s="2">
        <v>100698.85</v>
      </c>
      <c r="F872" s="11">
        <v>42957</v>
      </c>
      <c r="G872" s="2">
        <v>100698.85</v>
      </c>
      <c r="H872" s="13">
        <f>Tabla1[[#This Row],[Importe]]-Tabla1[[#This Row],[Pagado]]</f>
        <v>0</v>
      </c>
      <c r="I872" s="1" t="s">
        <v>4090</v>
      </c>
    </row>
    <row r="873" spans="1:9" x14ac:dyDescent="0.25">
      <c r="A873" s="3">
        <v>42954</v>
      </c>
      <c r="B873" s="6" t="s">
        <v>888</v>
      </c>
      <c r="C873">
        <v>122845</v>
      </c>
      <c r="D873" s="9" t="s">
        <v>3832</v>
      </c>
      <c r="E873" s="2">
        <v>8532.2999999999993</v>
      </c>
      <c r="F873" s="11">
        <v>42957</v>
      </c>
      <c r="G873" s="2">
        <v>8532.2999999999993</v>
      </c>
      <c r="H873" s="13">
        <f>Tabla1[[#This Row],[Importe]]-Tabla1[[#This Row],[Pagado]]</f>
        <v>0</v>
      </c>
      <c r="I873" s="1" t="s">
        <v>4090</v>
      </c>
    </row>
    <row r="874" spans="1:9" x14ac:dyDescent="0.25">
      <c r="A874" s="3">
        <v>42954</v>
      </c>
      <c r="B874" s="6" t="s">
        <v>889</v>
      </c>
      <c r="C874">
        <v>122846</v>
      </c>
      <c r="D874" s="9" t="s">
        <v>3860</v>
      </c>
      <c r="E874" s="2">
        <v>126</v>
      </c>
      <c r="F874" s="11">
        <v>42954</v>
      </c>
      <c r="G874" s="2">
        <v>126</v>
      </c>
      <c r="H874" s="13">
        <f>Tabla1[[#This Row],[Importe]]-Tabla1[[#This Row],[Pagado]]</f>
        <v>0</v>
      </c>
      <c r="I874" s="1" t="s">
        <v>4090</v>
      </c>
    </row>
    <row r="875" spans="1:9" x14ac:dyDescent="0.25">
      <c r="A875" s="3">
        <v>42954</v>
      </c>
      <c r="B875" s="6" t="s">
        <v>890</v>
      </c>
      <c r="C875">
        <v>122847</v>
      </c>
      <c r="D875" s="9" t="s">
        <v>3884</v>
      </c>
      <c r="E875" s="2">
        <v>3728.4</v>
      </c>
      <c r="F875" s="11">
        <v>42956</v>
      </c>
      <c r="G875" s="2">
        <v>3728.4</v>
      </c>
      <c r="H875" s="13">
        <f>Tabla1[[#This Row],[Importe]]-Tabla1[[#This Row],[Pagado]]</f>
        <v>0</v>
      </c>
      <c r="I875" s="1" t="s">
        <v>4090</v>
      </c>
    </row>
    <row r="876" spans="1:9" x14ac:dyDescent="0.25">
      <c r="A876" s="3">
        <v>42954</v>
      </c>
      <c r="B876" s="6" t="s">
        <v>891</v>
      </c>
      <c r="C876">
        <v>122848</v>
      </c>
      <c r="D876" s="9" t="s">
        <v>3944</v>
      </c>
      <c r="E876" s="2">
        <v>6297.5</v>
      </c>
      <c r="F876" s="11">
        <v>42956</v>
      </c>
      <c r="G876" s="2">
        <v>6297.5</v>
      </c>
      <c r="H876" s="13">
        <f>Tabla1[[#This Row],[Importe]]-Tabla1[[#This Row],[Pagado]]</f>
        <v>0</v>
      </c>
      <c r="I876" s="1" t="s">
        <v>4090</v>
      </c>
    </row>
    <row r="877" spans="1:9" x14ac:dyDescent="0.25">
      <c r="A877" s="3">
        <v>42954</v>
      </c>
      <c r="B877" s="6" t="s">
        <v>892</v>
      </c>
      <c r="C877">
        <v>122849</v>
      </c>
      <c r="D877" s="9" t="s">
        <v>3904</v>
      </c>
      <c r="E877" s="2">
        <v>2578.8000000000002</v>
      </c>
      <c r="F877" s="11">
        <v>42962</v>
      </c>
      <c r="G877" s="2">
        <v>2578.8000000000002</v>
      </c>
      <c r="H877" s="13">
        <f>Tabla1[[#This Row],[Importe]]-Tabla1[[#This Row],[Pagado]]</f>
        <v>0</v>
      </c>
      <c r="I877" s="1" t="s">
        <v>4090</v>
      </c>
    </row>
    <row r="878" spans="1:9" x14ac:dyDescent="0.25">
      <c r="A878" s="3">
        <v>42954</v>
      </c>
      <c r="B878" s="6" t="s">
        <v>893</v>
      </c>
      <c r="C878">
        <v>122850</v>
      </c>
      <c r="D878" s="9" t="s">
        <v>3940</v>
      </c>
      <c r="E878" s="2">
        <v>8254.7999999999993</v>
      </c>
      <c r="F878" s="11">
        <v>42954</v>
      </c>
      <c r="G878" s="2">
        <v>8254.7999999999993</v>
      </c>
      <c r="H878" s="13">
        <f>Tabla1[[#This Row],[Importe]]-Tabla1[[#This Row],[Pagado]]</f>
        <v>0</v>
      </c>
      <c r="I878" s="1" t="s">
        <v>4090</v>
      </c>
    </row>
    <row r="879" spans="1:9" x14ac:dyDescent="0.25">
      <c r="A879" s="3">
        <v>42954</v>
      </c>
      <c r="B879" s="6" t="s">
        <v>894</v>
      </c>
      <c r="C879">
        <v>122851</v>
      </c>
      <c r="D879" s="9" t="s">
        <v>4014</v>
      </c>
      <c r="E879" s="2">
        <v>9442.7999999999993</v>
      </c>
      <c r="F879" s="11">
        <v>42954</v>
      </c>
      <c r="G879" s="2">
        <v>9442.7999999999993</v>
      </c>
      <c r="H879" s="13">
        <f>Tabla1[[#This Row],[Importe]]-Tabla1[[#This Row],[Pagado]]</f>
        <v>0</v>
      </c>
      <c r="I879" s="1" t="s">
        <v>4090</v>
      </c>
    </row>
    <row r="880" spans="1:9" x14ac:dyDescent="0.25">
      <c r="A880" s="3">
        <v>42955</v>
      </c>
      <c r="B880" s="6" t="s">
        <v>895</v>
      </c>
      <c r="C880">
        <v>122852</v>
      </c>
      <c r="D880" s="9" t="s">
        <v>3805</v>
      </c>
      <c r="E880" s="2">
        <v>7266.25</v>
      </c>
      <c r="F880" s="11">
        <v>42956</v>
      </c>
      <c r="G880" s="2">
        <v>7266.25</v>
      </c>
      <c r="H880" s="13">
        <f>Tabla1[[#This Row],[Importe]]-Tabla1[[#This Row],[Pagado]]</f>
        <v>0</v>
      </c>
      <c r="I880" s="1" t="s">
        <v>4090</v>
      </c>
    </row>
    <row r="881" spans="1:9" ht="30" x14ac:dyDescent="0.25">
      <c r="A881" s="3">
        <v>42955</v>
      </c>
      <c r="B881" s="6" t="s">
        <v>896</v>
      </c>
      <c r="C881">
        <v>122853</v>
      </c>
      <c r="D881" s="9" t="s">
        <v>3806</v>
      </c>
      <c r="E881" s="2">
        <v>36420.400000000001</v>
      </c>
      <c r="F881" s="11" t="s">
        <v>4115</v>
      </c>
      <c r="G881" s="19">
        <f>25000+11420.4</f>
        <v>36420.400000000001</v>
      </c>
      <c r="H881" s="20">
        <f>Tabla1[[#This Row],[Importe]]-Tabla1[[#This Row],[Pagado]]</f>
        <v>0</v>
      </c>
      <c r="I881" s="1" t="s">
        <v>4090</v>
      </c>
    </row>
    <row r="882" spans="1:9" x14ac:dyDescent="0.25">
      <c r="A882" s="3">
        <v>42955</v>
      </c>
      <c r="B882" s="6" t="s">
        <v>897</v>
      </c>
      <c r="C882">
        <v>122854</v>
      </c>
      <c r="D882" s="9" t="s">
        <v>3820</v>
      </c>
      <c r="E882" s="2">
        <v>8704</v>
      </c>
      <c r="F882" s="11">
        <v>42957</v>
      </c>
      <c r="G882" s="2">
        <v>8704</v>
      </c>
      <c r="H882" s="13">
        <f>Tabla1[[#This Row],[Importe]]-Tabla1[[#This Row],[Pagado]]</f>
        <v>0</v>
      </c>
      <c r="I882" s="1" t="s">
        <v>4090</v>
      </c>
    </row>
    <row r="883" spans="1:9" x14ac:dyDescent="0.25">
      <c r="A883" s="3">
        <v>42955</v>
      </c>
      <c r="B883" s="6" t="s">
        <v>898</v>
      </c>
      <c r="C883">
        <v>122855</v>
      </c>
      <c r="D883" s="9" t="s">
        <v>3820</v>
      </c>
      <c r="E883" s="2">
        <v>6655.5</v>
      </c>
      <c r="F883" s="11">
        <v>42964</v>
      </c>
      <c r="G883" s="2">
        <v>6655.5</v>
      </c>
      <c r="H883" s="13">
        <f>Tabla1[[#This Row],[Importe]]-Tabla1[[#This Row],[Pagado]]</f>
        <v>0</v>
      </c>
      <c r="I883" s="1" t="s">
        <v>4090</v>
      </c>
    </row>
    <row r="884" spans="1:9" x14ac:dyDescent="0.25">
      <c r="A884" s="3">
        <v>42955</v>
      </c>
      <c r="B884" s="6" t="s">
        <v>899</v>
      </c>
      <c r="C884">
        <v>122856</v>
      </c>
      <c r="D884" s="9" t="s">
        <v>4015</v>
      </c>
      <c r="E884" s="2">
        <v>27738</v>
      </c>
      <c r="F884" s="11">
        <v>42955</v>
      </c>
      <c r="G884" s="2">
        <v>27738</v>
      </c>
      <c r="H884" s="13">
        <f>Tabla1[[#This Row],[Importe]]-Tabla1[[#This Row],[Pagado]]</f>
        <v>0</v>
      </c>
      <c r="I884" s="1" t="s">
        <v>4090</v>
      </c>
    </row>
    <row r="885" spans="1:9" x14ac:dyDescent="0.25">
      <c r="A885" s="3">
        <v>42955</v>
      </c>
      <c r="B885" s="6" t="s">
        <v>900</v>
      </c>
      <c r="C885">
        <v>122857</v>
      </c>
      <c r="D885" s="9" t="s">
        <v>3807</v>
      </c>
      <c r="E885" s="2">
        <v>2750</v>
      </c>
      <c r="F885" s="11">
        <v>42955</v>
      </c>
      <c r="G885" s="2">
        <v>2750</v>
      </c>
      <c r="H885" s="13">
        <f>Tabla1[[#This Row],[Importe]]-Tabla1[[#This Row],[Pagado]]</f>
        <v>0</v>
      </c>
      <c r="I885" s="1" t="s">
        <v>4090</v>
      </c>
    </row>
    <row r="886" spans="1:9" x14ac:dyDescent="0.25">
      <c r="A886" s="3">
        <v>42955</v>
      </c>
      <c r="B886" s="6" t="s">
        <v>901</v>
      </c>
      <c r="C886">
        <v>122858</v>
      </c>
      <c r="D886" s="9" t="s">
        <v>3808</v>
      </c>
      <c r="E886" s="2">
        <v>1250</v>
      </c>
      <c r="F886" s="11">
        <v>42955</v>
      </c>
      <c r="G886" s="2">
        <v>1250</v>
      </c>
      <c r="H886" s="13">
        <f>Tabla1[[#This Row],[Importe]]-Tabla1[[#This Row],[Pagado]]</f>
        <v>0</v>
      </c>
      <c r="I886" s="1" t="s">
        <v>4090</v>
      </c>
    </row>
    <row r="887" spans="1:9" ht="30" x14ac:dyDescent="0.25">
      <c r="A887" s="3">
        <v>42955</v>
      </c>
      <c r="B887" s="6" t="s">
        <v>902</v>
      </c>
      <c r="C887">
        <v>122859</v>
      </c>
      <c r="D887" s="9" t="s">
        <v>3813</v>
      </c>
      <c r="E887" s="2">
        <v>14018.7</v>
      </c>
      <c r="F887" s="11" t="s">
        <v>4124</v>
      </c>
      <c r="G887" s="19">
        <f>3000+11018.7</f>
        <v>14018.7</v>
      </c>
      <c r="H887" s="20">
        <f>Tabla1[[#This Row],[Importe]]-Tabla1[[#This Row],[Pagado]]</f>
        <v>0</v>
      </c>
      <c r="I887" s="1" t="s">
        <v>4090</v>
      </c>
    </row>
    <row r="888" spans="1:9" x14ac:dyDescent="0.25">
      <c r="A888" s="3">
        <v>42955</v>
      </c>
      <c r="B888" s="6" t="s">
        <v>903</v>
      </c>
      <c r="C888">
        <v>122860</v>
      </c>
      <c r="D888" s="9" t="s">
        <v>3845</v>
      </c>
      <c r="E888" s="2">
        <v>54097</v>
      </c>
      <c r="F888" s="11">
        <v>42976</v>
      </c>
      <c r="G888" s="2">
        <v>54097</v>
      </c>
      <c r="H888" s="13">
        <f>Tabla1[[#This Row],[Importe]]-Tabla1[[#This Row],[Pagado]]</f>
        <v>0</v>
      </c>
      <c r="I888" s="1" t="s">
        <v>4090</v>
      </c>
    </row>
    <row r="889" spans="1:9" x14ac:dyDescent="0.25">
      <c r="A889" s="3">
        <v>42955</v>
      </c>
      <c r="B889" s="6" t="s">
        <v>904</v>
      </c>
      <c r="C889">
        <v>122861</v>
      </c>
      <c r="D889" s="9" t="s">
        <v>3842</v>
      </c>
      <c r="E889" s="2">
        <v>2402.1</v>
      </c>
      <c r="F889" s="11">
        <v>42955</v>
      </c>
      <c r="G889" s="2">
        <v>2402.1</v>
      </c>
      <c r="H889" s="13">
        <f>Tabla1[[#This Row],[Importe]]-Tabla1[[#This Row],[Pagado]]</f>
        <v>0</v>
      </c>
      <c r="I889" s="1" t="s">
        <v>4090</v>
      </c>
    </row>
    <row r="890" spans="1:9" x14ac:dyDescent="0.25">
      <c r="A890" s="3">
        <v>42955</v>
      </c>
      <c r="B890" s="6" t="s">
        <v>905</v>
      </c>
      <c r="C890">
        <v>122862</v>
      </c>
      <c r="D890" s="9" t="s">
        <v>3814</v>
      </c>
      <c r="E890" s="2">
        <v>17405.099999999999</v>
      </c>
      <c r="F890" s="11">
        <v>42958</v>
      </c>
      <c r="G890" s="2">
        <v>17405.099999999999</v>
      </c>
      <c r="H890" s="13">
        <f>Tabla1[[#This Row],[Importe]]-Tabla1[[#This Row],[Pagado]]</f>
        <v>0</v>
      </c>
      <c r="I890" s="1" t="s">
        <v>4090</v>
      </c>
    </row>
    <row r="891" spans="1:9" x14ac:dyDescent="0.25">
      <c r="A891" s="3">
        <v>42955</v>
      </c>
      <c r="B891" s="6" t="s">
        <v>906</v>
      </c>
      <c r="C891">
        <v>122863</v>
      </c>
      <c r="D891" s="9" t="s">
        <v>3822</v>
      </c>
      <c r="E891" s="2">
        <v>3446.1</v>
      </c>
      <c r="F891" s="11">
        <v>42961</v>
      </c>
      <c r="G891" s="2">
        <v>3446.1</v>
      </c>
      <c r="H891" s="13">
        <f>Tabla1[[#This Row],[Importe]]-Tabla1[[#This Row],[Pagado]]</f>
        <v>0</v>
      </c>
      <c r="I891" s="1" t="s">
        <v>4090</v>
      </c>
    </row>
    <row r="892" spans="1:9" ht="15.75" x14ac:dyDescent="0.25">
      <c r="A892" s="3">
        <v>42955</v>
      </c>
      <c r="B892" s="6" t="s">
        <v>907</v>
      </c>
      <c r="C892">
        <v>122864</v>
      </c>
      <c r="D892" s="7" t="s">
        <v>4091</v>
      </c>
      <c r="E892" s="2">
        <v>0</v>
      </c>
      <c r="F892" s="17" t="s">
        <v>4091</v>
      </c>
      <c r="G892" s="2">
        <v>0</v>
      </c>
      <c r="H892" s="13">
        <f>Tabla1[[#This Row],[Importe]]-Tabla1[[#This Row],[Pagado]]</f>
        <v>0</v>
      </c>
      <c r="I892" s="15" t="s">
        <v>4091</v>
      </c>
    </row>
    <row r="893" spans="1:9" x14ac:dyDescent="0.25">
      <c r="A893" s="3">
        <v>42955</v>
      </c>
      <c r="B893" s="6" t="s">
        <v>908</v>
      </c>
      <c r="C893">
        <v>122865</v>
      </c>
      <c r="D893" s="9" t="s">
        <v>3898</v>
      </c>
      <c r="E893" s="2">
        <v>30004.1</v>
      </c>
      <c r="F893" s="11">
        <v>42955</v>
      </c>
      <c r="G893" s="2">
        <v>30004.1</v>
      </c>
      <c r="H893" s="13">
        <f>Tabla1[[#This Row],[Importe]]-Tabla1[[#This Row],[Pagado]]</f>
        <v>0</v>
      </c>
      <c r="I893" s="1" t="s">
        <v>4090</v>
      </c>
    </row>
    <row r="894" spans="1:9" x14ac:dyDescent="0.25">
      <c r="A894" s="3">
        <v>42955</v>
      </c>
      <c r="B894" s="6" t="s">
        <v>909</v>
      </c>
      <c r="C894">
        <v>122866</v>
      </c>
      <c r="D894" s="9" t="s">
        <v>3811</v>
      </c>
      <c r="E894" s="2">
        <v>3394.7</v>
      </c>
      <c r="F894" s="11">
        <v>42959</v>
      </c>
      <c r="G894" s="2">
        <v>3394.7</v>
      </c>
      <c r="H894" s="13">
        <f>Tabla1[[#This Row],[Importe]]-Tabla1[[#This Row],[Pagado]]</f>
        <v>0</v>
      </c>
      <c r="I894" s="1" t="s">
        <v>4090</v>
      </c>
    </row>
    <row r="895" spans="1:9" ht="15.75" x14ac:dyDescent="0.25">
      <c r="A895" s="3">
        <v>42955</v>
      </c>
      <c r="B895" s="6" t="s">
        <v>910</v>
      </c>
      <c r="C895">
        <v>122867</v>
      </c>
      <c r="D895" s="7" t="s">
        <v>4091</v>
      </c>
      <c r="E895" s="2">
        <v>0</v>
      </c>
      <c r="F895" s="17" t="s">
        <v>4091</v>
      </c>
      <c r="G895" s="2">
        <v>0</v>
      </c>
      <c r="H895" s="13">
        <f>Tabla1[[#This Row],[Importe]]-Tabla1[[#This Row],[Pagado]]</f>
        <v>0</v>
      </c>
      <c r="I895" s="1" t="s">
        <v>4091</v>
      </c>
    </row>
    <row r="896" spans="1:9" ht="30" x14ac:dyDescent="0.25">
      <c r="A896" s="3">
        <v>42955</v>
      </c>
      <c r="B896" s="6" t="s">
        <v>911</v>
      </c>
      <c r="C896">
        <v>122868</v>
      </c>
      <c r="D896" s="9" t="s">
        <v>3817</v>
      </c>
      <c r="E896" s="2">
        <v>3261.9</v>
      </c>
      <c r="F896" s="11" t="s">
        <v>4120</v>
      </c>
      <c r="G896" s="19">
        <f>2500+761.9</f>
        <v>3261.9</v>
      </c>
      <c r="H896" s="20">
        <f>Tabla1[[#This Row],[Importe]]-Tabla1[[#This Row],[Pagado]]</f>
        <v>0</v>
      </c>
      <c r="I896" s="1" t="s">
        <v>4090</v>
      </c>
    </row>
    <row r="897" spans="1:9" x14ac:dyDescent="0.25">
      <c r="A897" s="3">
        <v>42955</v>
      </c>
      <c r="B897" s="6" t="s">
        <v>912</v>
      </c>
      <c r="C897">
        <v>122869</v>
      </c>
      <c r="D897" s="9" t="s">
        <v>3819</v>
      </c>
      <c r="E897" s="2">
        <v>18861.599999999999</v>
      </c>
      <c r="F897" s="11">
        <v>42955</v>
      </c>
      <c r="G897" s="2">
        <v>18861.599999999999</v>
      </c>
      <c r="H897" s="13">
        <f>Tabla1[[#This Row],[Importe]]-Tabla1[[#This Row],[Pagado]]</f>
        <v>0</v>
      </c>
      <c r="I897" s="1" t="s">
        <v>4090</v>
      </c>
    </row>
    <row r="898" spans="1:9" x14ac:dyDescent="0.25">
      <c r="A898" s="3">
        <v>42955</v>
      </c>
      <c r="B898" s="6" t="s">
        <v>913</v>
      </c>
      <c r="C898">
        <v>122870</v>
      </c>
      <c r="D898" s="9" t="s">
        <v>3860</v>
      </c>
      <c r="E898" s="2">
        <v>1290.2</v>
      </c>
      <c r="F898" s="11">
        <v>42955</v>
      </c>
      <c r="G898" s="2">
        <v>1290.2</v>
      </c>
      <c r="H898" s="13">
        <f>Tabla1[[#This Row],[Importe]]-Tabla1[[#This Row],[Pagado]]</f>
        <v>0</v>
      </c>
      <c r="I898" s="1" t="s">
        <v>4090</v>
      </c>
    </row>
    <row r="899" spans="1:9" x14ac:dyDescent="0.25">
      <c r="A899" s="3">
        <v>42955</v>
      </c>
      <c r="B899" s="6" t="s">
        <v>914</v>
      </c>
      <c r="C899">
        <v>122871</v>
      </c>
      <c r="D899" s="9" t="s">
        <v>3950</v>
      </c>
      <c r="E899" s="2">
        <v>22914.9</v>
      </c>
      <c r="F899" s="11">
        <v>42968</v>
      </c>
      <c r="G899" s="2">
        <v>22914.9</v>
      </c>
      <c r="H899" s="13">
        <f>Tabla1[[#This Row],[Importe]]-Tabla1[[#This Row],[Pagado]]</f>
        <v>0</v>
      </c>
      <c r="I899" s="1" t="s">
        <v>4090</v>
      </c>
    </row>
    <row r="900" spans="1:9" x14ac:dyDescent="0.25">
      <c r="A900" s="3">
        <v>42955</v>
      </c>
      <c r="B900" s="6" t="s">
        <v>915</v>
      </c>
      <c r="C900">
        <v>122872</v>
      </c>
      <c r="D900" s="9" t="s">
        <v>3818</v>
      </c>
      <c r="E900" s="2">
        <v>3331.8</v>
      </c>
      <c r="F900" s="11">
        <v>42957</v>
      </c>
      <c r="G900" s="2">
        <v>3331.8</v>
      </c>
      <c r="H900" s="13">
        <f>Tabla1[[#This Row],[Importe]]-Tabla1[[#This Row],[Pagado]]</f>
        <v>0</v>
      </c>
      <c r="I900" s="1" t="s">
        <v>4090</v>
      </c>
    </row>
    <row r="901" spans="1:9" x14ac:dyDescent="0.25">
      <c r="A901" s="3">
        <v>42955</v>
      </c>
      <c r="B901" s="6" t="s">
        <v>916</v>
      </c>
      <c r="C901">
        <v>122873</v>
      </c>
      <c r="D901" s="9" t="s">
        <v>3818</v>
      </c>
      <c r="E901" s="2">
        <v>3602.2</v>
      </c>
      <c r="F901" s="11">
        <v>42957</v>
      </c>
      <c r="G901" s="2">
        <v>3602.2</v>
      </c>
      <c r="H901" s="13">
        <f>Tabla1[[#This Row],[Importe]]-Tabla1[[#This Row],[Pagado]]</f>
        <v>0</v>
      </c>
      <c r="I901" s="1" t="s">
        <v>4090</v>
      </c>
    </row>
    <row r="902" spans="1:9" x14ac:dyDescent="0.25">
      <c r="A902" s="3">
        <v>42955</v>
      </c>
      <c r="B902" s="6" t="s">
        <v>917</v>
      </c>
      <c r="C902">
        <v>122874</v>
      </c>
      <c r="D902" s="9" t="s">
        <v>3846</v>
      </c>
      <c r="E902" s="2">
        <v>2317</v>
      </c>
      <c r="F902" s="11">
        <v>42955</v>
      </c>
      <c r="G902" s="2">
        <v>2317</v>
      </c>
      <c r="H902" s="13">
        <f>Tabla1[[#This Row],[Importe]]-Tabla1[[#This Row],[Pagado]]</f>
        <v>0</v>
      </c>
      <c r="I902" s="1" t="s">
        <v>4090</v>
      </c>
    </row>
    <row r="903" spans="1:9" ht="30" x14ac:dyDescent="0.25">
      <c r="A903" s="3">
        <v>42955</v>
      </c>
      <c r="B903" s="6" t="s">
        <v>918</v>
      </c>
      <c r="C903">
        <v>122875</v>
      </c>
      <c r="D903" s="9" t="s">
        <v>3893</v>
      </c>
      <c r="E903" s="2">
        <v>4432.3</v>
      </c>
      <c r="F903" s="11" t="s">
        <v>4125</v>
      </c>
      <c r="G903" s="19">
        <f>3000+1432.3</f>
        <v>4432.3</v>
      </c>
      <c r="H903" s="20">
        <f>Tabla1[[#This Row],[Importe]]-Tabla1[[#This Row],[Pagado]]</f>
        <v>0</v>
      </c>
      <c r="I903" s="1" t="s">
        <v>4090</v>
      </c>
    </row>
    <row r="904" spans="1:9" x14ac:dyDescent="0.25">
      <c r="A904" s="3">
        <v>42955</v>
      </c>
      <c r="B904" s="6" t="s">
        <v>919</v>
      </c>
      <c r="C904">
        <v>122876</v>
      </c>
      <c r="D904" s="9" t="s">
        <v>3834</v>
      </c>
      <c r="E904" s="2">
        <v>10669.5</v>
      </c>
      <c r="F904" s="11">
        <v>42957</v>
      </c>
      <c r="G904" s="2">
        <v>10669.5</v>
      </c>
      <c r="H904" s="13">
        <f>Tabla1[[#This Row],[Importe]]-Tabla1[[#This Row],[Pagado]]</f>
        <v>0</v>
      </c>
      <c r="I904" s="1" t="s">
        <v>4090</v>
      </c>
    </row>
    <row r="905" spans="1:9" x14ac:dyDescent="0.25">
      <c r="A905" s="3">
        <v>42955</v>
      </c>
      <c r="B905" s="6" t="s">
        <v>920</v>
      </c>
      <c r="C905">
        <v>122877</v>
      </c>
      <c r="D905" s="9" t="s">
        <v>3902</v>
      </c>
      <c r="E905" s="2">
        <v>857.6</v>
      </c>
      <c r="F905" s="11">
        <v>42959</v>
      </c>
      <c r="G905" s="2">
        <v>857.6</v>
      </c>
      <c r="H905" s="13">
        <f>Tabla1[[#This Row],[Importe]]-Tabla1[[#This Row],[Pagado]]</f>
        <v>0</v>
      </c>
      <c r="I905" s="1" t="s">
        <v>4090</v>
      </c>
    </row>
    <row r="906" spans="1:9" x14ac:dyDescent="0.25">
      <c r="A906" s="3">
        <v>42955</v>
      </c>
      <c r="B906" s="6" t="s">
        <v>921</v>
      </c>
      <c r="C906">
        <v>122878</v>
      </c>
      <c r="D906" s="9" t="s">
        <v>3889</v>
      </c>
      <c r="E906" s="2">
        <v>5705.5</v>
      </c>
      <c r="F906" s="11">
        <v>42955</v>
      </c>
      <c r="G906" s="2">
        <v>5705.5</v>
      </c>
      <c r="H906" s="13">
        <f>Tabla1[[#This Row],[Importe]]-Tabla1[[#This Row],[Pagado]]</f>
        <v>0</v>
      </c>
      <c r="I906" s="1" t="s">
        <v>4090</v>
      </c>
    </row>
    <row r="907" spans="1:9" x14ac:dyDescent="0.25">
      <c r="A907" s="3">
        <v>42955</v>
      </c>
      <c r="B907" s="6" t="s">
        <v>922</v>
      </c>
      <c r="C907">
        <v>122879</v>
      </c>
      <c r="D907" s="9" t="s">
        <v>3829</v>
      </c>
      <c r="E907" s="2">
        <v>3477.6</v>
      </c>
      <c r="F907" s="11">
        <v>42957</v>
      </c>
      <c r="G907" s="2">
        <v>3477.6</v>
      </c>
      <c r="H907" s="13">
        <f>Tabla1[[#This Row],[Importe]]-Tabla1[[#This Row],[Pagado]]</f>
        <v>0</v>
      </c>
      <c r="I907" s="1" t="s">
        <v>4090</v>
      </c>
    </row>
    <row r="908" spans="1:9" x14ac:dyDescent="0.25">
      <c r="A908" s="3">
        <v>42955</v>
      </c>
      <c r="B908" s="6" t="s">
        <v>923</v>
      </c>
      <c r="C908">
        <v>122880</v>
      </c>
      <c r="D908" s="9" t="s">
        <v>3816</v>
      </c>
      <c r="E908" s="2">
        <v>1767</v>
      </c>
      <c r="F908" s="11">
        <v>42955</v>
      </c>
      <c r="G908" s="2">
        <v>1767</v>
      </c>
      <c r="H908" s="13">
        <f>Tabla1[[#This Row],[Importe]]-Tabla1[[#This Row],[Pagado]]</f>
        <v>0</v>
      </c>
      <c r="I908" s="1" t="s">
        <v>4090</v>
      </c>
    </row>
    <row r="909" spans="1:9" x14ac:dyDescent="0.25">
      <c r="A909" s="3">
        <v>42955</v>
      </c>
      <c r="B909" s="6" t="s">
        <v>924</v>
      </c>
      <c r="C909">
        <v>122881</v>
      </c>
      <c r="D909" s="9" t="s">
        <v>3821</v>
      </c>
      <c r="E909" s="2">
        <v>6377.2</v>
      </c>
      <c r="F909" s="11">
        <v>42957</v>
      </c>
      <c r="G909" s="2">
        <v>6377.2</v>
      </c>
      <c r="H909" s="13">
        <f>Tabla1[[#This Row],[Importe]]-Tabla1[[#This Row],[Pagado]]</f>
        <v>0</v>
      </c>
      <c r="I909" s="1" t="s">
        <v>4090</v>
      </c>
    </row>
    <row r="910" spans="1:9" x14ac:dyDescent="0.25">
      <c r="A910" s="3">
        <v>42955</v>
      </c>
      <c r="B910" s="6" t="s">
        <v>925</v>
      </c>
      <c r="C910">
        <v>122882</v>
      </c>
      <c r="D910" s="9" t="s">
        <v>3836</v>
      </c>
      <c r="E910" s="2">
        <v>2927.4</v>
      </c>
      <c r="F910" s="11">
        <v>42957</v>
      </c>
      <c r="G910" s="2">
        <v>2927.4</v>
      </c>
      <c r="H910" s="13">
        <f>Tabla1[[#This Row],[Importe]]-Tabla1[[#This Row],[Pagado]]</f>
        <v>0</v>
      </c>
      <c r="I910" s="1" t="s">
        <v>4090</v>
      </c>
    </row>
    <row r="911" spans="1:9" x14ac:dyDescent="0.25">
      <c r="A911" s="3">
        <v>42955</v>
      </c>
      <c r="B911" s="6" t="s">
        <v>926</v>
      </c>
      <c r="C911">
        <v>122883</v>
      </c>
      <c r="D911" s="9" t="s">
        <v>3883</v>
      </c>
      <c r="E911" s="2">
        <v>2917.2</v>
      </c>
      <c r="F911" s="11">
        <v>42957</v>
      </c>
      <c r="G911" s="2">
        <v>2917.2</v>
      </c>
      <c r="H911" s="13">
        <f>Tabla1[[#This Row],[Importe]]-Tabla1[[#This Row],[Pagado]]</f>
        <v>0</v>
      </c>
      <c r="I911" s="1" t="s">
        <v>4090</v>
      </c>
    </row>
    <row r="912" spans="1:9" x14ac:dyDescent="0.25">
      <c r="A912" s="3">
        <v>42955</v>
      </c>
      <c r="B912" s="6" t="s">
        <v>927</v>
      </c>
      <c r="C912">
        <v>122884</v>
      </c>
      <c r="D912" s="9" t="s">
        <v>3832</v>
      </c>
      <c r="E912" s="2">
        <v>29396.400000000001</v>
      </c>
      <c r="F912" s="11">
        <v>42957</v>
      </c>
      <c r="G912" s="2">
        <v>29396.400000000001</v>
      </c>
      <c r="H912" s="13">
        <f>Tabla1[[#This Row],[Importe]]-Tabla1[[#This Row],[Pagado]]</f>
        <v>0</v>
      </c>
      <c r="I912" s="1" t="s">
        <v>4090</v>
      </c>
    </row>
    <row r="913" spans="1:9" x14ac:dyDescent="0.25">
      <c r="A913" s="3">
        <v>42955</v>
      </c>
      <c r="B913" s="6" t="s">
        <v>928</v>
      </c>
      <c r="C913">
        <v>122885</v>
      </c>
      <c r="D913" s="9" t="s">
        <v>3955</v>
      </c>
      <c r="E913" s="2">
        <v>23321.1</v>
      </c>
      <c r="F913" s="11">
        <v>42955</v>
      </c>
      <c r="G913" s="2">
        <v>23321.1</v>
      </c>
      <c r="H913" s="13">
        <f>Tabla1[[#This Row],[Importe]]-Tabla1[[#This Row],[Pagado]]</f>
        <v>0</v>
      </c>
      <c r="I913" s="1" t="s">
        <v>4090</v>
      </c>
    </row>
    <row r="914" spans="1:9" x14ac:dyDescent="0.25">
      <c r="A914" s="3">
        <v>42955</v>
      </c>
      <c r="B914" s="6" t="s">
        <v>929</v>
      </c>
      <c r="C914">
        <v>122886</v>
      </c>
      <c r="D914" s="9" t="s">
        <v>3850</v>
      </c>
      <c r="E914" s="2">
        <v>2515</v>
      </c>
      <c r="F914" s="11">
        <v>42955</v>
      </c>
      <c r="G914" s="2">
        <v>2515</v>
      </c>
      <c r="H914" s="13">
        <f>Tabla1[[#This Row],[Importe]]-Tabla1[[#This Row],[Pagado]]</f>
        <v>0</v>
      </c>
      <c r="I914" s="1" t="s">
        <v>4090</v>
      </c>
    </row>
    <row r="915" spans="1:9" x14ac:dyDescent="0.25">
      <c r="A915" s="3">
        <v>42955</v>
      </c>
      <c r="B915" s="6" t="s">
        <v>930</v>
      </c>
      <c r="C915">
        <v>122887</v>
      </c>
      <c r="D915" s="9" t="s">
        <v>3908</v>
      </c>
      <c r="E915" s="2">
        <v>3508.8</v>
      </c>
      <c r="F915" s="11">
        <v>42961</v>
      </c>
      <c r="G915" s="2">
        <v>3508.8</v>
      </c>
      <c r="H915" s="13">
        <f>Tabla1[[#This Row],[Importe]]-Tabla1[[#This Row],[Pagado]]</f>
        <v>0</v>
      </c>
      <c r="I915" s="1" t="s">
        <v>4090</v>
      </c>
    </row>
    <row r="916" spans="1:9" x14ac:dyDescent="0.25">
      <c r="A916" s="3">
        <v>42955</v>
      </c>
      <c r="B916" s="6" t="s">
        <v>931</v>
      </c>
      <c r="C916">
        <v>122888</v>
      </c>
      <c r="D916" s="9" t="s">
        <v>3909</v>
      </c>
      <c r="E916" s="2">
        <v>3233.4</v>
      </c>
      <c r="F916" s="11">
        <v>42958</v>
      </c>
      <c r="G916" s="2">
        <v>3233.4</v>
      </c>
      <c r="H916" s="13">
        <f>Tabla1[[#This Row],[Importe]]-Tabla1[[#This Row],[Pagado]]</f>
        <v>0</v>
      </c>
      <c r="I916" s="1" t="s">
        <v>4090</v>
      </c>
    </row>
    <row r="917" spans="1:9" x14ac:dyDescent="0.25">
      <c r="A917" s="3">
        <v>42955</v>
      </c>
      <c r="B917" s="6" t="s">
        <v>932</v>
      </c>
      <c r="C917">
        <v>122889</v>
      </c>
      <c r="D917" s="9" t="s">
        <v>3913</v>
      </c>
      <c r="E917" s="2">
        <v>900</v>
      </c>
      <c r="F917" s="11">
        <v>42955</v>
      </c>
      <c r="G917" s="2">
        <v>900</v>
      </c>
      <c r="H917" s="13">
        <f>Tabla1[[#This Row],[Importe]]-Tabla1[[#This Row],[Pagado]]</f>
        <v>0</v>
      </c>
      <c r="I917" s="1" t="s">
        <v>4090</v>
      </c>
    </row>
    <row r="918" spans="1:9" x14ac:dyDescent="0.25">
      <c r="A918" s="3">
        <v>42955</v>
      </c>
      <c r="B918" s="6" t="s">
        <v>933</v>
      </c>
      <c r="C918">
        <v>122890</v>
      </c>
      <c r="D918" s="9" t="s">
        <v>3912</v>
      </c>
      <c r="E918" s="2">
        <v>1427.4</v>
      </c>
      <c r="F918" s="11">
        <v>42955</v>
      </c>
      <c r="G918" s="2">
        <v>1427.4</v>
      </c>
      <c r="H918" s="13">
        <f>Tabla1[[#This Row],[Importe]]-Tabla1[[#This Row],[Pagado]]</f>
        <v>0</v>
      </c>
      <c r="I918" s="1" t="s">
        <v>4090</v>
      </c>
    </row>
    <row r="919" spans="1:9" x14ac:dyDescent="0.25">
      <c r="A919" s="3">
        <v>42955</v>
      </c>
      <c r="B919" s="6" t="s">
        <v>934</v>
      </c>
      <c r="C919">
        <v>122891</v>
      </c>
      <c r="D919" s="9" t="s">
        <v>3913</v>
      </c>
      <c r="E919" s="2">
        <v>110</v>
      </c>
      <c r="F919" s="11">
        <v>42955</v>
      </c>
      <c r="G919" s="2">
        <v>110</v>
      </c>
      <c r="H919" s="13">
        <f>Tabla1[[#This Row],[Importe]]-Tabla1[[#This Row],[Pagado]]</f>
        <v>0</v>
      </c>
      <c r="I919" s="1" t="s">
        <v>4090</v>
      </c>
    </row>
    <row r="920" spans="1:9" x14ac:dyDescent="0.25">
      <c r="A920" s="3">
        <v>42955</v>
      </c>
      <c r="B920" s="6" t="s">
        <v>935</v>
      </c>
      <c r="C920">
        <v>122892</v>
      </c>
      <c r="D920" s="9" t="s">
        <v>3858</v>
      </c>
      <c r="E920" s="2">
        <v>15740.95</v>
      </c>
      <c r="F920" s="11">
        <v>42964</v>
      </c>
      <c r="G920" s="2">
        <v>15740.95</v>
      </c>
      <c r="H920" s="13">
        <f>Tabla1[[#This Row],[Importe]]-Tabla1[[#This Row],[Pagado]]</f>
        <v>0</v>
      </c>
      <c r="I920" s="1" t="s">
        <v>4090</v>
      </c>
    </row>
    <row r="921" spans="1:9" x14ac:dyDescent="0.25">
      <c r="A921" s="3">
        <v>42955</v>
      </c>
      <c r="B921" s="6" t="s">
        <v>936</v>
      </c>
      <c r="C921">
        <v>122893</v>
      </c>
      <c r="D921" s="9" t="s">
        <v>3857</v>
      </c>
      <c r="E921" s="2">
        <v>16720.349999999999</v>
      </c>
      <c r="F921" s="11">
        <v>42964</v>
      </c>
      <c r="G921" s="2">
        <v>16720.349999999999</v>
      </c>
      <c r="H921" s="13">
        <f>Tabla1[[#This Row],[Importe]]-Tabla1[[#This Row],[Pagado]]</f>
        <v>0</v>
      </c>
      <c r="I921" s="1" t="s">
        <v>4090</v>
      </c>
    </row>
    <row r="922" spans="1:9" x14ac:dyDescent="0.25">
      <c r="A922" s="3">
        <v>42955</v>
      </c>
      <c r="B922" s="6" t="s">
        <v>937</v>
      </c>
      <c r="C922">
        <v>122894</v>
      </c>
      <c r="D922" s="9" t="s">
        <v>3927</v>
      </c>
      <c r="E922" s="2">
        <v>10765.1</v>
      </c>
      <c r="F922" s="11">
        <v>42964</v>
      </c>
      <c r="G922" s="2">
        <v>10765.1</v>
      </c>
      <c r="H922" s="13">
        <f>Tabla1[[#This Row],[Importe]]-Tabla1[[#This Row],[Pagado]]</f>
        <v>0</v>
      </c>
      <c r="I922" s="1" t="s">
        <v>4090</v>
      </c>
    </row>
    <row r="923" spans="1:9" x14ac:dyDescent="0.25">
      <c r="A923" s="3">
        <v>42955</v>
      </c>
      <c r="B923" s="6" t="s">
        <v>938</v>
      </c>
      <c r="C923">
        <v>122895</v>
      </c>
      <c r="D923" s="9" t="s">
        <v>3860</v>
      </c>
      <c r="E923" s="2">
        <v>10038.85</v>
      </c>
      <c r="F923" s="11">
        <v>42956</v>
      </c>
      <c r="G923" s="2">
        <v>10038.85</v>
      </c>
      <c r="H923" s="13">
        <f>Tabla1[[#This Row],[Importe]]-Tabla1[[#This Row],[Pagado]]</f>
        <v>0</v>
      </c>
      <c r="I923" s="1" t="s">
        <v>4090</v>
      </c>
    </row>
    <row r="924" spans="1:9" x14ac:dyDescent="0.25">
      <c r="A924" s="3">
        <v>42955</v>
      </c>
      <c r="B924" s="6" t="s">
        <v>939</v>
      </c>
      <c r="C924">
        <v>122896</v>
      </c>
      <c r="D924" s="9" t="s">
        <v>3860</v>
      </c>
      <c r="E924" s="2">
        <v>3493.5</v>
      </c>
      <c r="F924" s="11">
        <v>42956</v>
      </c>
      <c r="G924" s="2">
        <v>3493.5</v>
      </c>
      <c r="H924" s="13">
        <f>Tabla1[[#This Row],[Importe]]-Tabla1[[#This Row],[Pagado]]</f>
        <v>0</v>
      </c>
      <c r="I924" s="1" t="s">
        <v>4090</v>
      </c>
    </row>
    <row r="925" spans="1:9" x14ac:dyDescent="0.25">
      <c r="A925" s="3">
        <v>42955</v>
      </c>
      <c r="B925" s="6" t="s">
        <v>940</v>
      </c>
      <c r="C925">
        <v>122897</v>
      </c>
      <c r="D925" s="9" t="s">
        <v>3844</v>
      </c>
      <c r="E925" s="2">
        <v>1265.2</v>
      </c>
      <c r="F925" s="11">
        <v>42955</v>
      </c>
      <c r="G925" s="2">
        <v>1265.2</v>
      </c>
      <c r="H925" s="13">
        <f>Tabla1[[#This Row],[Importe]]-Tabla1[[#This Row],[Pagado]]</f>
        <v>0</v>
      </c>
      <c r="I925" s="1" t="s">
        <v>4090</v>
      </c>
    </row>
    <row r="926" spans="1:9" x14ac:dyDescent="0.25">
      <c r="A926" s="3">
        <v>42955</v>
      </c>
      <c r="B926" s="6" t="s">
        <v>941</v>
      </c>
      <c r="C926">
        <v>122898</v>
      </c>
      <c r="D926" s="9" t="s">
        <v>3826</v>
      </c>
      <c r="E926" s="2">
        <v>4602</v>
      </c>
      <c r="F926" s="11">
        <v>42955</v>
      </c>
      <c r="G926" s="2">
        <v>4602</v>
      </c>
      <c r="H926" s="13">
        <f>Tabla1[[#This Row],[Importe]]-Tabla1[[#This Row],[Pagado]]</f>
        <v>0</v>
      </c>
      <c r="I926" s="1" t="s">
        <v>4090</v>
      </c>
    </row>
    <row r="927" spans="1:9" x14ac:dyDescent="0.25">
      <c r="A927" s="3">
        <v>42955</v>
      </c>
      <c r="B927" s="6" t="s">
        <v>942</v>
      </c>
      <c r="C927">
        <v>122899</v>
      </c>
      <c r="D927" s="9" t="s">
        <v>3827</v>
      </c>
      <c r="E927" s="2">
        <v>2016</v>
      </c>
      <c r="F927" s="11">
        <v>42955</v>
      </c>
      <c r="G927" s="2">
        <v>2016</v>
      </c>
      <c r="H927" s="13">
        <f>Tabla1[[#This Row],[Importe]]-Tabla1[[#This Row],[Pagado]]</f>
        <v>0</v>
      </c>
      <c r="I927" s="1" t="s">
        <v>4090</v>
      </c>
    </row>
    <row r="928" spans="1:9" ht="15.75" x14ac:dyDescent="0.25">
      <c r="A928" s="3">
        <v>42955</v>
      </c>
      <c r="B928" s="6" t="s">
        <v>943</v>
      </c>
      <c r="C928">
        <v>122900</v>
      </c>
      <c r="D928" s="7" t="s">
        <v>4091</v>
      </c>
      <c r="E928" s="2">
        <v>0</v>
      </c>
      <c r="F928" s="17" t="s">
        <v>4091</v>
      </c>
      <c r="G928" s="2">
        <v>0</v>
      </c>
      <c r="H928" s="13">
        <f>Tabla1[[#This Row],[Importe]]-Tabla1[[#This Row],[Pagado]]</f>
        <v>0</v>
      </c>
      <c r="I928" s="1" t="s">
        <v>4091</v>
      </c>
    </row>
    <row r="929" spans="1:9" x14ac:dyDescent="0.25">
      <c r="A929" s="3">
        <v>42955</v>
      </c>
      <c r="B929" s="6" t="s">
        <v>944</v>
      </c>
      <c r="C929">
        <v>122901</v>
      </c>
      <c r="D929" s="9" t="s">
        <v>3892</v>
      </c>
      <c r="E929" s="2">
        <v>385</v>
      </c>
      <c r="F929" s="11">
        <v>42955</v>
      </c>
      <c r="G929" s="2">
        <v>385</v>
      </c>
      <c r="H929" s="13">
        <f>Tabla1[[#This Row],[Importe]]-Tabla1[[#This Row],[Pagado]]</f>
        <v>0</v>
      </c>
      <c r="I929" s="1" t="s">
        <v>4090</v>
      </c>
    </row>
    <row r="930" spans="1:9" x14ac:dyDescent="0.25">
      <c r="A930" s="3">
        <v>42955</v>
      </c>
      <c r="B930" s="6" t="s">
        <v>945</v>
      </c>
      <c r="C930">
        <v>122902</v>
      </c>
      <c r="D930" s="9" t="s">
        <v>3973</v>
      </c>
      <c r="E930" s="2">
        <v>616.79999999999995</v>
      </c>
      <c r="F930" s="11">
        <v>42955</v>
      </c>
      <c r="G930" s="2">
        <v>616.79999999999995</v>
      </c>
      <c r="H930" s="13">
        <f>Tabla1[[#This Row],[Importe]]-Tabla1[[#This Row],[Pagado]]</f>
        <v>0</v>
      </c>
      <c r="I930" s="1" t="s">
        <v>4090</v>
      </c>
    </row>
    <row r="931" spans="1:9" x14ac:dyDescent="0.25">
      <c r="A931" s="3">
        <v>42955</v>
      </c>
      <c r="B931" s="6" t="s">
        <v>946</v>
      </c>
      <c r="C931">
        <v>122903</v>
      </c>
      <c r="D931" s="9" t="s">
        <v>3896</v>
      </c>
      <c r="E931" s="2">
        <v>6192</v>
      </c>
      <c r="F931" s="11">
        <v>42955</v>
      </c>
      <c r="G931" s="2">
        <v>6192</v>
      </c>
      <c r="H931" s="13">
        <f>Tabla1[[#This Row],[Importe]]-Tabla1[[#This Row],[Pagado]]</f>
        <v>0</v>
      </c>
      <c r="I931" s="1" t="s">
        <v>4090</v>
      </c>
    </row>
    <row r="932" spans="1:9" x14ac:dyDescent="0.25">
      <c r="A932" s="3">
        <v>42955</v>
      </c>
      <c r="B932" s="6" t="s">
        <v>947</v>
      </c>
      <c r="C932">
        <v>122904</v>
      </c>
      <c r="D932" s="9" t="s">
        <v>3862</v>
      </c>
      <c r="E932" s="2">
        <v>4474.8999999999996</v>
      </c>
      <c r="F932" s="11">
        <v>42955</v>
      </c>
      <c r="G932" s="2">
        <v>4474.8999999999996</v>
      </c>
      <c r="H932" s="13">
        <f>Tabla1[[#This Row],[Importe]]-Tabla1[[#This Row],[Pagado]]</f>
        <v>0</v>
      </c>
      <c r="I932" s="1" t="s">
        <v>4090</v>
      </c>
    </row>
    <row r="933" spans="1:9" x14ac:dyDescent="0.25">
      <c r="A933" s="3">
        <v>42955</v>
      </c>
      <c r="B933" s="6" t="s">
        <v>948</v>
      </c>
      <c r="C933">
        <v>122905</v>
      </c>
      <c r="D933" s="9" t="s">
        <v>3943</v>
      </c>
      <c r="E933" s="2">
        <v>1760</v>
      </c>
      <c r="F933" s="11">
        <v>42955</v>
      </c>
      <c r="G933" s="2">
        <v>1760</v>
      </c>
      <c r="H933" s="13">
        <f>Tabla1[[#This Row],[Importe]]-Tabla1[[#This Row],[Pagado]]</f>
        <v>0</v>
      </c>
      <c r="I933" s="1" t="s">
        <v>4090</v>
      </c>
    </row>
    <row r="934" spans="1:9" x14ac:dyDescent="0.25">
      <c r="A934" s="3">
        <v>42955</v>
      </c>
      <c r="B934" s="6" t="s">
        <v>949</v>
      </c>
      <c r="C934">
        <v>122906</v>
      </c>
      <c r="D934" s="9" t="s">
        <v>3830</v>
      </c>
      <c r="E934" s="2">
        <v>2015</v>
      </c>
      <c r="F934" s="11">
        <v>42955</v>
      </c>
      <c r="G934" s="2">
        <v>2015</v>
      </c>
      <c r="H934" s="13">
        <f>Tabla1[[#This Row],[Importe]]-Tabla1[[#This Row],[Pagado]]</f>
        <v>0</v>
      </c>
      <c r="I934" s="1" t="s">
        <v>4090</v>
      </c>
    </row>
    <row r="935" spans="1:9" x14ac:dyDescent="0.25">
      <c r="A935" s="3">
        <v>42955</v>
      </c>
      <c r="B935" s="6" t="s">
        <v>950</v>
      </c>
      <c r="C935">
        <v>122907</v>
      </c>
      <c r="D935" s="9" t="s">
        <v>3840</v>
      </c>
      <c r="E935" s="2">
        <v>6052.4</v>
      </c>
      <c r="F935" s="11">
        <v>42955</v>
      </c>
      <c r="G935" s="2">
        <v>6052.4</v>
      </c>
      <c r="H935" s="13">
        <f>Tabla1[[#This Row],[Importe]]-Tabla1[[#This Row],[Pagado]]</f>
        <v>0</v>
      </c>
      <c r="I935" s="1" t="s">
        <v>4090</v>
      </c>
    </row>
    <row r="936" spans="1:9" x14ac:dyDescent="0.25">
      <c r="A936" s="3">
        <v>42955</v>
      </c>
      <c r="B936" s="6" t="s">
        <v>951</v>
      </c>
      <c r="C936">
        <v>122908</v>
      </c>
      <c r="D936" s="9" t="s">
        <v>3824</v>
      </c>
      <c r="E936" s="2">
        <v>3692.4</v>
      </c>
      <c r="F936" s="11">
        <v>42955</v>
      </c>
      <c r="G936" s="2">
        <v>3692.4</v>
      </c>
      <c r="H936" s="13">
        <f>Tabla1[[#This Row],[Importe]]-Tabla1[[#This Row],[Pagado]]</f>
        <v>0</v>
      </c>
      <c r="I936" s="1" t="s">
        <v>4090</v>
      </c>
    </row>
    <row r="937" spans="1:9" x14ac:dyDescent="0.25">
      <c r="A937" s="3">
        <v>42955</v>
      </c>
      <c r="B937" s="6" t="s">
        <v>952</v>
      </c>
      <c r="C937">
        <v>122909</v>
      </c>
      <c r="D937" s="9" t="s">
        <v>3901</v>
      </c>
      <c r="E937" s="2">
        <v>4625.8</v>
      </c>
      <c r="F937" s="11">
        <v>42955</v>
      </c>
      <c r="G937" s="2">
        <v>4625.8</v>
      </c>
      <c r="H937" s="13">
        <f>Tabla1[[#This Row],[Importe]]-Tabla1[[#This Row],[Pagado]]</f>
        <v>0</v>
      </c>
      <c r="I937" s="1" t="s">
        <v>4090</v>
      </c>
    </row>
    <row r="938" spans="1:9" x14ac:dyDescent="0.25">
      <c r="A938" s="3">
        <v>42955</v>
      </c>
      <c r="B938" s="6" t="s">
        <v>953</v>
      </c>
      <c r="C938">
        <v>122910</v>
      </c>
      <c r="D938" s="9" t="s">
        <v>3848</v>
      </c>
      <c r="E938" s="2">
        <v>1282.4000000000001</v>
      </c>
      <c r="F938" s="11">
        <v>42955</v>
      </c>
      <c r="G938" s="2">
        <v>1282.4000000000001</v>
      </c>
      <c r="H938" s="13">
        <f>Tabla1[[#This Row],[Importe]]-Tabla1[[#This Row],[Pagado]]</f>
        <v>0</v>
      </c>
      <c r="I938" s="1" t="s">
        <v>4090</v>
      </c>
    </row>
    <row r="939" spans="1:9" ht="30" x14ac:dyDescent="0.25">
      <c r="A939" s="3">
        <v>42955</v>
      </c>
      <c r="B939" s="6" t="s">
        <v>954</v>
      </c>
      <c r="C939">
        <v>122911</v>
      </c>
      <c r="D939" s="9" t="s">
        <v>3860</v>
      </c>
      <c r="E939" s="2">
        <v>9578.4</v>
      </c>
      <c r="F939" s="11" t="s">
        <v>4116</v>
      </c>
      <c r="G939" s="19">
        <f>9087.2+491.2</f>
        <v>9578.4000000000015</v>
      </c>
      <c r="H939" s="20">
        <f>Tabla1[[#This Row],[Importe]]-Tabla1[[#This Row],[Pagado]]</f>
        <v>0</v>
      </c>
      <c r="I939" s="1" t="s">
        <v>4090</v>
      </c>
    </row>
    <row r="940" spans="1:9" x14ac:dyDescent="0.25">
      <c r="A940" s="3">
        <v>42955</v>
      </c>
      <c r="B940" s="6" t="s">
        <v>955</v>
      </c>
      <c r="C940">
        <v>122912</v>
      </c>
      <c r="D940" s="9" t="s">
        <v>3835</v>
      </c>
      <c r="E940" s="2">
        <v>9323.9500000000007</v>
      </c>
      <c r="F940" s="11">
        <v>42955</v>
      </c>
      <c r="G940" s="2">
        <v>9323.9500000000007</v>
      </c>
      <c r="H940" s="13">
        <f>Tabla1[[#This Row],[Importe]]-Tabla1[[#This Row],[Pagado]]</f>
        <v>0</v>
      </c>
      <c r="I940" s="1" t="s">
        <v>4090</v>
      </c>
    </row>
    <row r="941" spans="1:9" x14ac:dyDescent="0.25">
      <c r="A941" s="3">
        <v>42955</v>
      </c>
      <c r="B941" s="6" t="s">
        <v>956</v>
      </c>
      <c r="C941">
        <v>122913</v>
      </c>
      <c r="D941" s="9" t="s">
        <v>3865</v>
      </c>
      <c r="E941" s="2">
        <v>1541.6</v>
      </c>
      <c r="F941" s="11">
        <v>42955</v>
      </c>
      <c r="G941" s="2">
        <v>1541.6</v>
      </c>
      <c r="H941" s="13">
        <f>Tabla1[[#This Row],[Importe]]-Tabla1[[#This Row],[Pagado]]</f>
        <v>0</v>
      </c>
      <c r="I941" s="1" t="s">
        <v>4090</v>
      </c>
    </row>
    <row r="942" spans="1:9" x14ac:dyDescent="0.25">
      <c r="A942" s="3">
        <v>42955</v>
      </c>
      <c r="B942" s="6" t="s">
        <v>957</v>
      </c>
      <c r="C942">
        <v>122914</v>
      </c>
      <c r="D942" s="9" t="s">
        <v>3837</v>
      </c>
      <c r="E942" s="2">
        <v>3632.85</v>
      </c>
      <c r="F942" s="11">
        <v>42963</v>
      </c>
      <c r="G942" s="2">
        <v>3632.85</v>
      </c>
      <c r="H942" s="13">
        <f>Tabla1[[#This Row],[Importe]]-Tabla1[[#This Row],[Pagado]]</f>
        <v>0</v>
      </c>
      <c r="I942" s="1" t="s">
        <v>4090</v>
      </c>
    </row>
    <row r="943" spans="1:9" x14ac:dyDescent="0.25">
      <c r="A943" s="3">
        <v>42955</v>
      </c>
      <c r="B943" s="6" t="s">
        <v>958</v>
      </c>
      <c r="C943">
        <v>122915</v>
      </c>
      <c r="D943" s="9" t="s">
        <v>3843</v>
      </c>
      <c r="E943" s="2">
        <v>5889.4</v>
      </c>
      <c r="F943" s="11">
        <v>42963</v>
      </c>
      <c r="G943" s="2">
        <v>5889.4</v>
      </c>
      <c r="H943" s="13">
        <f>Tabla1[[#This Row],[Importe]]-Tabla1[[#This Row],[Pagado]]</f>
        <v>0</v>
      </c>
      <c r="I943" s="1" t="s">
        <v>4090</v>
      </c>
    </row>
    <row r="944" spans="1:9" x14ac:dyDescent="0.25">
      <c r="A944" s="3">
        <v>42955</v>
      </c>
      <c r="B944" s="6" t="s">
        <v>959</v>
      </c>
      <c r="C944">
        <v>122916</v>
      </c>
      <c r="D944" s="9" t="s">
        <v>3823</v>
      </c>
      <c r="E944" s="2">
        <v>9323.7999999999993</v>
      </c>
      <c r="F944" s="11">
        <v>42955</v>
      </c>
      <c r="G944" s="2">
        <v>9323.7999999999993</v>
      </c>
      <c r="H944" s="13">
        <f>Tabla1[[#This Row],[Importe]]-Tabla1[[#This Row],[Pagado]]</f>
        <v>0</v>
      </c>
      <c r="I944" s="1" t="s">
        <v>4090</v>
      </c>
    </row>
    <row r="945" spans="1:9" x14ac:dyDescent="0.25">
      <c r="A945" s="3">
        <v>42955</v>
      </c>
      <c r="B945" s="6" t="s">
        <v>960</v>
      </c>
      <c r="C945">
        <v>122917</v>
      </c>
      <c r="D945" s="9" t="s">
        <v>3860</v>
      </c>
      <c r="E945" s="2">
        <v>3619.2</v>
      </c>
      <c r="F945" s="11">
        <v>42964</v>
      </c>
      <c r="G945" s="2">
        <v>3619.2</v>
      </c>
      <c r="H945" s="13">
        <f>Tabla1[[#This Row],[Importe]]-Tabla1[[#This Row],[Pagado]]</f>
        <v>0</v>
      </c>
      <c r="I945" s="1" t="s">
        <v>4090</v>
      </c>
    </row>
    <row r="946" spans="1:9" x14ac:dyDescent="0.25">
      <c r="A946" s="3">
        <v>42955</v>
      </c>
      <c r="B946" s="6" t="s">
        <v>961</v>
      </c>
      <c r="C946">
        <v>122918</v>
      </c>
      <c r="D946" s="9" t="s">
        <v>3860</v>
      </c>
      <c r="E946" s="2">
        <v>6867.4</v>
      </c>
      <c r="F946" s="11">
        <v>42958</v>
      </c>
      <c r="G946" s="2">
        <v>6867.4</v>
      </c>
      <c r="H946" s="13">
        <f>Tabla1[[#This Row],[Importe]]-Tabla1[[#This Row],[Pagado]]</f>
        <v>0</v>
      </c>
      <c r="I946" s="1" t="s">
        <v>4090</v>
      </c>
    </row>
    <row r="947" spans="1:9" ht="15.75" x14ac:dyDescent="0.25">
      <c r="A947" s="3">
        <v>42955</v>
      </c>
      <c r="B947" s="6" t="s">
        <v>962</v>
      </c>
      <c r="C947">
        <v>122919</v>
      </c>
      <c r="D947" s="15" t="s">
        <v>4091</v>
      </c>
      <c r="E947" s="2">
        <v>0</v>
      </c>
      <c r="F947" s="17" t="s">
        <v>4091</v>
      </c>
      <c r="G947" s="2">
        <v>0</v>
      </c>
      <c r="H947" s="13">
        <f>Tabla1[[#This Row],[Importe]]-Tabla1[[#This Row],[Pagado]]</f>
        <v>0</v>
      </c>
      <c r="I947" s="1" t="s">
        <v>4091</v>
      </c>
    </row>
    <row r="948" spans="1:9" x14ac:dyDescent="0.25">
      <c r="A948" s="3">
        <v>42955</v>
      </c>
      <c r="B948" s="6" t="s">
        <v>963</v>
      </c>
      <c r="C948">
        <v>122920</v>
      </c>
      <c r="D948" s="9" t="s">
        <v>3918</v>
      </c>
      <c r="E948" s="2">
        <v>3157.8</v>
      </c>
      <c r="F948" s="11">
        <v>42955</v>
      </c>
      <c r="G948" s="2">
        <v>3157.8</v>
      </c>
      <c r="H948" s="13">
        <f>Tabla1[[#This Row],[Importe]]-Tabla1[[#This Row],[Pagado]]</f>
        <v>0</v>
      </c>
      <c r="I948" s="1" t="s">
        <v>4090</v>
      </c>
    </row>
    <row r="949" spans="1:9" x14ac:dyDescent="0.25">
      <c r="A949" s="3">
        <v>42955</v>
      </c>
      <c r="B949" s="6" t="s">
        <v>964</v>
      </c>
      <c r="C949">
        <v>122921</v>
      </c>
      <c r="D949" s="9" t="s">
        <v>3866</v>
      </c>
      <c r="E949" s="2">
        <v>844.8</v>
      </c>
      <c r="F949" s="11">
        <v>42955</v>
      </c>
      <c r="G949" s="2">
        <v>844.8</v>
      </c>
      <c r="H949" s="13">
        <f>Tabla1[[#This Row],[Importe]]-Tabla1[[#This Row],[Pagado]]</f>
        <v>0</v>
      </c>
      <c r="I949" s="1" t="s">
        <v>4090</v>
      </c>
    </row>
    <row r="950" spans="1:9" x14ac:dyDescent="0.25">
      <c r="A950" s="3">
        <v>42955</v>
      </c>
      <c r="B950" s="6" t="s">
        <v>965</v>
      </c>
      <c r="C950">
        <v>122922</v>
      </c>
      <c r="D950" s="9" t="s">
        <v>3869</v>
      </c>
      <c r="E950" s="2">
        <v>7220.6</v>
      </c>
      <c r="F950" s="11">
        <v>42959</v>
      </c>
      <c r="G950" s="2">
        <v>7220.6</v>
      </c>
      <c r="H950" s="13">
        <f>Tabla1[[#This Row],[Importe]]-Tabla1[[#This Row],[Pagado]]</f>
        <v>0</v>
      </c>
      <c r="I950" s="1" t="s">
        <v>4090</v>
      </c>
    </row>
    <row r="951" spans="1:9" x14ac:dyDescent="0.25">
      <c r="A951" s="3">
        <v>42955</v>
      </c>
      <c r="B951" s="6" t="s">
        <v>966</v>
      </c>
      <c r="C951">
        <v>122923</v>
      </c>
      <c r="D951" s="9" t="s">
        <v>3890</v>
      </c>
      <c r="E951" s="2">
        <v>32432.400000000001</v>
      </c>
      <c r="F951" s="11">
        <v>42955</v>
      </c>
      <c r="G951" s="2">
        <v>32432.400000000001</v>
      </c>
      <c r="H951" s="13">
        <f>Tabla1[[#This Row],[Importe]]-Tabla1[[#This Row],[Pagado]]</f>
        <v>0</v>
      </c>
      <c r="I951" s="1" t="s">
        <v>4090</v>
      </c>
    </row>
    <row r="952" spans="1:9" x14ac:dyDescent="0.25">
      <c r="A952" s="3">
        <v>42955</v>
      </c>
      <c r="B952" s="6" t="s">
        <v>967</v>
      </c>
      <c r="C952">
        <v>122924</v>
      </c>
      <c r="D952" s="9" t="s">
        <v>3873</v>
      </c>
      <c r="E952" s="2">
        <v>1519.2</v>
      </c>
      <c r="F952" s="11">
        <v>42955</v>
      </c>
      <c r="G952" s="2">
        <v>1519.2</v>
      </c>
      <c r="H952" s="13">
        <f>Tabla1[[#This Row],[Importe]]-Tabla1[[#This Row],[Pagado]]</f>
        <v>0</v>
      </c>
      <c r="I952" s="1" t="s">
        <v>4090</v>
      </c>
    </row>
    <row r="953" spans="1:9" x14ac:dyDescent="0.25">
      <c r="A953" s="3">
        <v>42955</v>
      </c>
      <c r="B953" s="6" t="s">
        <v>968</v>
      </c>
      <c r="C953">
        <v>122925</v>
      </c>
      <c r="D953" s="9" t="s">
        <v>3997</v>
      </c>
      <c r="E953" s="2">
        <v>4699</v>
      </c>
      <c r="F953" s="11">
        <v>42955</v>
      </c>
      <c r="G953" s="2">
        <v>4699</v>
      </c>
      <c r="H953" s="13">
        <f>Tabla1[[#This Row],[Importe]]-Tabla1[[#This Row],[Pagado]]</f>
        <v>0</v>
      </c>
      <c r="I953" s="1" t="s">
        <v>4090</v>
      </c>
    </row>
    <row r="954" spans="1:9" x14ac:dyDescent="0.25">
      <c r="A954" s="3">
        <v>42955</v>
      </c>
      <c r="B954" s="6" t="s">
        <v>969</v>
      </c>
      <c r="C954">
        <v>122926</v>
      </c>
      <c r="D954" s="9" t="s">
        <v>3872</v>
      </c>
      <c r="E954" s="2">
        <v>250</v>
      </c>
      <c r="F954" s="11">
        <v>42955</v>
      </c>
      <c r="G954" s="2">
        <v>250</v>
      </c>
      <c r="H954" s="13">
        <f>Tabla1[[#This Row],[Importe]]-Tabla1[[#This Row],[Pagado]]</f>
        <v>0</v>
      </c>
      <c r="I954" s="1" t="s">
        <v>4090</v>
      </c>
    </row>
    <row r="955" spans="1:9" ht="15.75" x14ac:dyDescent="0.25">
      <c r="A955" s="3">
        <v>42955</v>
      </c>
      <c r="B955" s="6" t="s">
        <v>970</v>
      </c>
      <c r="C955">
        <v>122927</v>
      </c>
      <c r="D955" s="7" t="s">
        <v>4091</v>
      </c>
      <c r="E955" s="2">
        <v>0</v>
      </c>
      <c r="F955" s="17" t="s">
        <v>4091</v>
      </c>
      <c r="G955" s="2">
        <v>0</v>
      </c>
      <c r="H955" s="13">
        <f>Tabla1[[#This Row],[Importe]]-Tabla1[[#This Row],[Pagado]]</f>
        <v>0</v>
      </c>
      <c r="I955" s="1" t="s">
        <v>4091</v>
      </c>
    </row>
    <row r="956" spans="1:9" ht="60" x14ac:dyDescent="0.25">
      <c r="A956" s="3">
        <v>42955</v>
      </c>
      <c r="B956" s="6" t="s">
        <v>971</v>
      </c>
      <c r="C956">
        <v>122928</v>
      </c>
      <c r="D956" s="9" t="s">
        <v>3919</v>
      </c>
      <c r="E956" s="2">
        <v>32072.400000000001</v>
      </c>
      <c r="F956" s="11" t="s">
        <v>4122</v>
      </c>
      <c r="G956" s="19">
        <f>5000+5000+3500+12500+6072.4</f>
        <v>32072.400000000001</v>
      </c>
      <c r="H956" s="20">
        <f>Tabla1[[#This Row],[Importe]]-Tabla1[[#This Row],[Pagado]]</f>
        <v>0</v>
      </c>
      <c r="I956" s="1" t="s">
        <v>4090</v>
      </c>
    </row>
    <row r="957" spans="1:9" x14ac:dyDescent="0.25">
      <c r="A957" s="3">
        <v>42955</v>
      </c>
      <c r="B957" s="6" t="s">
        <v>972</v>
      </c>
      <c r="C957">
        <v>122929</v>
      </c>
      <c r="D957" s="9" t="s">
        <v>3929</v>
      </c>
      <c r="E957" s="2">
        <v>7259.6</v>
      </c>
      <c r="F957" s="11">
        <v>42955</v>
      </c>
      <c r="G957" s="2">
        <v>7259.6</v>
      </c>
      <c r="H957" s="13">
        <f>Tabla1[[#This Row],[Importe]]-Tabla1[[#This Row],[Pagado]]</f>
        <v>0</v>
      </c>
      <c r="I957" s="1" t="s">
        <v>4090</v>
      </c>
    </row>
    <row r="958" spans="1:9" x14ac:dyDescent="0.25">
      <c r="A958" s="3">
        <v>42955</v>
      </c>
      <c r="B958" s="6" t="s">
        <v>973</v>
      </c>
      <c r="C958">
        <v>122930</v>
      </c>
      <c r="D958" s="9" t="s">
        <v>3878</v>
      </c>
      <c r="E958" s="2">
        <v>1470</v>
      </c>
      <c r="F958" s="11">
        <v>42955</v>
      </c>
      <c r="G958" s="2">
        <v>1470</v>
      </c>
      <c r="H958" s="13">
        <f>Tabla1[[#This Row],[Importe]]-Tabla1[[#This Row],[Pagado]]</f>
        <v>0</v>
      </c>
      <c r="I958" s="1" t="s">
        <v>4090</v>
      </c>
    </row>
    <row r="959" spans="1:9" x14ac:dyDescent="0.25">
      <c r="A959" s="3">
        <v>42955</v>
      </c>
      <c r="B959" s="6" t="s">
        <v>974</v>
      </c>
      <c r="C959">
        <v>122931</v>
      </c>
      <c r="D959" s="9" t="s">
        <v>3980</v>
      </c>
      <c r="E959" s="2">
        <v>2347.1999999999998</v>
      </c>
      <c r="F959" s="11">
        <v>42955</v>
      </c>
      <c r="G959" s="2">
        <v>2347.1999999999998</v>
      </c>
      <c r="H959" s="13">
        <f>Tabla1[[#This Row],[Importe]]-Tabla1[[#This Row],[Pagado]]</f>
        <v>0</v>
      </c>
      <c r="I959" s="1" t="s">
        <v>4090</v>
      </c>
    </row>
    <row r="960" spans="1:9" x14ac:dyDescent="0.25">
      <c r="A960" s="3">
        <v>42955</v>
      </c>
      <c r="B960" s="6" t="s">
        <v>975</v>
      </c>
      <c r="C960">
        <v>122932</v>
      </c>
      <c r="D960" s="9" t="s">
        <v>3932</v>
      </c>
      <c r="E960" s="2">
        <v>5923.2</v>
      </c>
      <c r="F960" s="11">
        <v>42955</v>
      </c>
      <c r="G960" s="2">
        <v>5923.2</v>
      </c>
      <c r="H960" s="13">
        <f>Tabla1[[#This Row],[Importe]]-Tabla1[[#This Row],[Pagado]]</f>
        <v>0</v>
      </c>
      <c r="I960" s="1" t="s">
        <v>4090</v>
      </c>
    </row>
    <row r="961" spans="1:9" x14ac:dyDescent="0.25">
      <c r="A961" s="3">
        <v>42955</v>
      </c>
      <c r="B961" s="6" t="s">
        <v>976</v>
      </c>
      <c r="C961">
        <v>122933</v>
      </c>
      <c r="D961" s="9" t="s">
        <v>3880</v>
      </c>
      <c r="E961" s="2">
        <v>4044.35</v>
      </c>
      <c r="F961" s="11">
        <v>42955</v>
      </c>
      <c r="G961" s="2">
        <v>4044.35</v>
      </c>
      <c r="H961" s="13">
        <f>Tabla1[[#This Row],[Importe]]-Tabla1[[#This Row],[Pagado]]</f>
        <v>0</v>
      </c>
      <c r="I961" s="1" t="s">
        <v>4090</v>
      </c>
    </row>
    <row r="962" spans="1:9" x14ac:dyDescent="0.25">
      <c r="A962" s="3">
        <v>42955</v>
      </c>
      <c r="B962" s="6" t="s">
        <v>977</v>
      </c>
      <c r="C962">
        <v>122934</v>
      </c>
      <c r="D962" s="9" t="s">
        <v>3874</v>
      </c>
      <c r="E962" s="2">
        <v>12243</v>
      </c>
      <c r="F962" s="11">
        <v>42955</v>
      </c>
      <c r="G962" s="2">
        <v>12243</v>
      </c>
      <c r="H962" s="13">
        <f>Tabla1[[#This Row],[Importe]]-Tabla1[[#This Row],[Pagado]]</f>
        <v>0</v>
      </c>
      <c r="I962" s="1" t="s">
        <v>4090</v>
      </c>
    </row>
    <row r="963" spans="1:9" x14ac:dyDescent="0.25">
      <c r="A963" s="3">
        <v>42955</v>
      </c>
      <c r="B963" s="6" t="s">
        <v>978</v>
      </c>
      <c r="C963">
        <v>122935</v>
      </c>
      <c r="D963" s="9" t="s">
        <v>3936</v>
      </c>
      <c r="E963" s="2">
        <v>2839</v>
      </c>
      <c r="F963" s="11">
        <v>42955</v>
      </c>
      <c r="G963" s="2">
        <v>2839</v>
      </c>
      <c r="H963" s="13">
        <f>Tabla1[[#This Row],[Importe]]-Tabla1[[#This Row],[Pagado]]</f>
        <v>0</v>
      </c>
      <c r="I963" s="1" t="s">
        <v>4090</v>
      </c>
    </row>
    <row r="964" spans="1:9" x14ac:dyDescent="0.25">
      <c r="A964" s="3">
        <v>42955</v>
      </c>
      <c r="B964" s="6" t="s">
        <v>979</v>
      </c>
      <c r="C964">
        <v>122936</v>
      </c>
      <c r="D964" s="9" t="s">
        <v>3882</v>
      </c>
      <c r="E964" s="2">
        <v>12639.5</v>
      </c>
      <c r="F964" s="11">
        <v>42955</v>
      </c>
      <c r="G964" s="2">
        <v>12639.5</v>
      </c>
      <c r="H964" s="13">
        <f>Tabla1[[#This Row],[Importe]]-Tabla1[[#This Row],[Pagado]]</f>
        <v>0</v>
      </c>
      <c r="I964" s="1" t="s">
        <v>4090</v>
      </c>
    </row>
    <row r="965" spans="1:9" x14ac:dyDescent="0.25">
      <c r="A965" s="3">
        <v>42955</v>
      </c>
      <c r="B965" s="6" t="s">
        <v>980</v>
      </c>
      <c r="C965">
        <v>122937</v>
      </c>
      <c r="D965" s="9" t="s">
        <v>3877</v>
      </c>
      <c r="E965" s="2">
        <v>316.8</v>
      </c>
      <c r="F965" s="11">
        <v>42955</v>
      </c>
      <c r="G965" s="2">
        <v>316.8</v>
      </c>
      <c r="H965" s="13">
        <f>Tabla1[[#This Row],[Importe]]-Tabla1[[#This Row],[Pagado]]</f>
        <v>0</v>
      </c>
      <c r="I965" s="1" t="s">
        <v>4090</v>
      </c>
    </row>
    <row r="966" spans="1:9" x14ac:dyDescent="0.25">
      <c r="A966" s="3">
        <v>42955</v>
      </c>
      <c r="B966" s="6" t="s">
        <v>981</v>
      </c>
      <c r="C966">
        <v>122938</v>
      </c>
      <c r="D966" s="9" t="s">
        <v>3860</v>
      </c>
      <c r="E966" s="2">
        <v>1315.6</v>
      </c>
      <c r="F966" s="11">
        <v>42955</v>
      </c>
      <c r="G966" s="2">
        <v>1315.6</v>
      </c>
      <c r="H966" s="13">
        <f>Tabla1[[#This Row],[Importe]]-Tabla1[[#This Row],[Pagado]]</f>
        <v>0</v>
      </c>
      <c r="I966" s="1" t="s">
        <v>4090</v>
      </c>
    </row>
    <row r="967" spans="1:9" x14ac:dyDescent="0.25">
      <c r="A967" s="3">
        <v>42955</v>
      </c>
      <c r="B967" s="6" t="s">
        <v>982</v>
      </c>
      <c r="C967">
        <v>122939</v>
      </c>
      <c r="D967" s="9" t="s">
        <v>3860</v>
      </c>
      <c r="E967" s="2">
        <v>397.8</v>
      </c>
      <c r="F967" s="11">
        <v>42955</v>
      </c>
      <c r="G967" s="2">
        <v>397.8</v>
      </c>
      <c r="H967" s="13">
        <f>Tabla1[[#This Row],[Importe]]-Tabla1[[#This Row],[Pagado]]</f>
        <v>0</v>
      </c>
      <c r="I967" s="1" t="s">
        <v>4090</v>
      </c>
    </row>
    <row r="968" spans="1:9" x14ac:dyDescent="0.25">
      <c r="A968" s="3">
        <v>42955</v>
      </c>
      <c r="B968" s="6" t="s">
        <v>983</v>
      </c>
      <c r="C968">
        <v>122940</v>
      </c>
      <c r="D968" s="9" t="s">
        <v>3860</v>
      </c>
      <c r="E968" s="2">
        <v>432.9</v>
      </c>
      <c r="F968" s="11">
        <v>42955</v>
      </c>
      <c r="G968" s="2">
        <v>432.9</v>
      </c>
      <c r="H968" s="13">
        <f>Tabla1[[#This Row],[Importe]]-Tabla1[[#This Row],[Pagado]]</f>
        <v>0</v>
      </c>
      <c r="I968" s="1" t="s">
        <v>4090</v>
      </c>
    </row>
    <row r="969" spans="1:9" x14ac:dyDescent="0.25">
      <c r="A969" s="3">
        <v>42955</v>
      </c>
      <c r="B969" s="6" t="s">
        <v>984</v>
      </c>
      <c r="C969">
        <v>122941</v>
      </c>
      <c r="D969" s="9" t="s">
        <v>3839</v>
      </c>
      <c r="E969" s="2">
        <v>3005</v>
      </c>
      <c r="F969" s="11">
        <v>42955</v>
      </c>
      <c r="G969" s="2">
        <v>3005</v>
      </c>
      <c r="H969" s="13">
        <f>Tabla1[[#This Row],[Importe]]-Tabla1[[#This Row],[Pagado]]</f>
        <v>0</v>
      </c>
      <c r="I969" s="1" t="s">
        <v>4090</v>
      </c>
    </row>
    <row r="970" spans="1:9" x14ac:dyDescent="0.25">
      <c r="A970" s="3">
        <v>42955</v>
      </c>
      <c r="B970" s="6" t="s">
        <v>985</v>
      </c>
      <c r="C970">
        <v>122942</v>
      </c>
      <c r="D970" s="9" t="s">
        <v>3876</v>
      </c>
      <c r="E970" s="2">
        <v>455.4</v>
      </c>
      <c r="F970" s="11">
        <v>42955</v>
      </c>
      <c r="G970" s="2">
        <v>455.4</v>
      </c>
      <c r="H970" s="13">
        <f>Tabla1[[#This Row],[Importe]]-Tabla1[[#This Row],[Pagado]]</f>
        <v>0</v>
      </c>
      <c r="I970" s="1" t="s">
        <v>4090</v>
      </c>
    </row>
    <row r="971" spans="1:9" x14ac:dyDescent="0.25">
      <c r="A971" s="3">
        <v>42955</v>
      </c>
      <c r="B971" s="6" t="s">
        <v>986</v>
      </c>
      <c r="C971">
        <v>122943</v>
      </c>
      <c r="D971" s="9" t="s">
        <v>3984</v>
      </c>
      <c r="E971" s="2">
        <v>1871</v>
      </c>
      <c r="F971" s="11">
        <v>42955</v>
      </c>
      <c r="G971" s="2">
        <v>1871</v>
      </c>
      <c r="H971" s="13">
        <f>Tabla1[[#This Row],[Importe]]-Tabla1[[#This Row],[Pagado]]</f>
        <v>0</v>
      </c>
      <c r="I971" s="1" t="s">
        <v>4090</v>
      </c>
    </row>
    <row r="972" spans="1:9" x14ac:dyDescent="0.25">
      <c r="A972" s="3">
        <v>42955</v>
      </c>
      <c r="B972" s="6" t="s">
        <v>987</v>
      </c>
      <c r="C972">
        <v>122944</v>
      </c>
      <c r="D972" s="9" t="s">
        <v>3842</v>
      </c>
      <c r="E972" s="2">
        <v>775.4</v>
      </c>
      <c r="F972" s="11">
        <v>42955</v>
      </c>
      <c r="G972" s="2">
        <v>775.4</v>
      </c>
      <c r="H972" s="13">
        <f>Tabla1[[#This Row],[Importe]]-Tabla1[[#This Row],[Pagado]]</f>
        <v>0</v>
      </c>
      <c r="I972" s="1" t="s">
        <v>4090</v>
      </c>
    </row>
    <row r="973" spans="1:9" x14ac:dyDescent="0.25">
      <c r="A973" s="3">
        <v>42955</v>
      </c>
      <c r="B973" s="6" t="s">
        <v>988</v>
      </c>
      <c r="C973">
        <v>122945</v>
      </c>
      <c r="D973" s="9" t="s">
        <v>4016</v>
      </c>
      <c r="E973" s="2">
        <v>1908</v>
      </c>
      <c r="F973" s="11">
        <v>42955</v>
      </c>
      <c r="G973" s="2">
        <v>1908</v>
      </c>
      <c r="H973" s="13">
        <f>Tabla1[[#This Row],[Importe]]-Tabla1[[#This Row],[Pagado]]</f>
        <v>0</v>
      </c>
      <c r="I973" s="1" t="s">
        <v>4090</v>
      </c>
    </row>
    <row r="974" spans="1:9" x14ac:dyDescent="0.25">
      <c r="A974" s="3">
        <v>42955</v>
      </c>
      <c r="B974" s="6" t="s">
        <v>989</v>
      </c>
      <c r="C974">
        <v>122946</v>
      </c>
      <c r="D974" s="9" t="s">
        <v>4017</v>
      </c>
      <c r="E974" s="2">
        <v>4268</v>
      </c>
      <c r="F974" s="11">
        <v>42957</v>
      </c>
      <c r="G974" s="2">
        <v>4268</v>
      </c>
      <c r="H974" s="13">
        <f>Tabla1[[#This Row],[Importe]]-Tabla1[[#This Row],[Pagado]]</f>
        <v>0</v>
      </c>
      <c r="I974" s="1" t="s">
        <v>4090</v>
      </c>
    </row>
    <row r="975" spans="1:9" x14ac:dyDescent="0.25">
      <c r="A975" s="3">
        <v>42955</v>
      </c>
      <c r="B975" s="6" t="s">
        <v>990</v>
      </c>
      <c r="C975">
        <v>122947</v>
      </c>
      <c r="D975" s="9" t="s">
        <v>3930</v>
      </c>
      <c r="E975" s="2">
        <v>28200</v>
      </c>
      <c r="F975" s="11">
        <v>42955</v>
      </c>
      <c r="G975" s="2">
        <v>28200</v>
      </c>
      <c r="H975" s="13">
        <f>Tabla1[[#This Row],[Importe]]-Tabla1[[#This Row],[Pagado]]</f>
        <v>0</v>
      </c>
      <c r="I975" s="1" t="s">
        <v>4090</v>
      </c>
    </row>
    <row r="976" spans="1:9" x14ac:dyDescent="0.25">
      <c r="A976" s="3">
        <v>42955</v>
      </c>
      <c r="B976" s="6" t="s">
        <v>991</v>
      </c>
      <c r="C976">
        <v>122948</v>
      </c>
      <c r="D976" s="9" t="s">
        <v>3880</v>
      </c>
      <c r="E976" s="2">
        <v>740</v>
      </c>
      <c r="F976" s="11">
        <v>42955</v>
      </c>
      <c r="G976" s="2">
        <v>740</v>
      </c>
      <c r="H976" s="13">
        <f>Tabla1[[#This Row],[Importe]]-Tabla1[[#This Row],[Pagado]]</f>
        <v>0</v>
      </c>
      <c r="I976" s="1" t="s">
        <v>4090</v>
      </c>
    </row>
    <row r="977" spans="1:9" x14ac:dyDescent="0.25">
      <c r="A977" s="3">
        <v>42955</v>
      </c>
      <c r="B977" s="6" t="s">
        <v>992</v>
      </c>
      <c r="C977">
        <v>122949</v>
      </c>
      <c r="D977" s="9" t="s">
        <v>3852</v>
      </c>
      <c r="E977" s="2">
        <v>650.4</v>
      </c>
      <c r="F977" s="11">
        <v>42955</v>
      </c>
      <c r="G977" s="2">
        <v>650.4</v>
      </c>
      <c r="H977" s="13">
        <f>Tabla1[[#This Row],[Importe]]-Tabla1[[#This Row],[Pagado]]</f>
        <v>0</v>
      </c>
      <c r="I977" s="1" t="s">
        <v>4090</v>
      </c>
    </row>
    <row r="978" spans="1:9" x14ac:dyDescent="0.25">
      <c r="A978" s="3">
        <v>42955</v>
      </c>
      <c r="B978" s="6" t="s">
        <v>993</v>
      </c>
      <c r="C978">
        <v>122950</v>
      </c>
      <c r="D978" s="9" t="s">
        <v>3832</v>
      </c>
      <c r="E978" s="2">
        <v>148183.4</v>
      </c>
      <c r="F978" s="11">
        <v>42957</v>
      </c>
      <c r="G978" s="2">
        <v>148183.4</v>
      </c>
      <c r="H978" s="13">
        <f>Tabla1[[#This Row],[Importe]]-Tabla1[[#This Row],[Pagado]]</f>
        <v>0</v>
      </c>
      <c r="I978" s="1" t="s">
        <v>4090</v>
      </c>
    </row>
    <row r="979" spans="1:9" x14ac:dyDescent="0.25">
      <c r="A979" s="3">
        <v>42955</v>
      </c>
      <c r="B979" s="6" t="s">
        <v>994</v>
      </c>
      <c r="C979">
        <v>122951</v>
      </c>
      <c r="D979" s="9" t="s">
        <v>3843</v>
      </c>
      <c r="E979" s="2">
        <v>9283.6</v>
      </c>
      <c r="F979" s="11">
        <v>42963</v>
      </c>
      <c r="G979" s="2">
        <v>9283.6</v>
      </c>
      <c r="H979" s="13">
        <f>Tabla1[[#This Row],[Importe]]-Tabla1[[#This Row],[Pagado]]</f>
        <v>0</v>
      </c>
      <c r="I979" s="1" t="s">
        <v>4090</v>
      </c>
    </row>
    <row r="980" spans="1:9" x14ac:dyDescent="0.25">
      <c r="A980" s="3">
        <v>42955</v>
      </c>
      <c r="B980" s="6" t="s">
        <v>995</v>
      </c>
      <c r="C980">
        <v>122952</v>
      </c>
      <c r="D980" s="9" t="s">
        <v>3886</v>
      </c>
      <c r="E980" s="2">
        <v>3290.2</v>
      </c>
      <c r="F980" s="11">
        <v>42955</v>
      </c>
      <c r="G980" s="2">
        <v>3290.2</v>
      </c>
      <c r="H980" s="13">
        <f>Tabla1[[#This Row],[Importe]]-Tabla1[[#This Row],[Pagado]]</f>
        <v>0</v>
      </c>
      <c r="I980" s="1" t="s">
        <v>4090</v>
      </c>
    </row>
    <row r="981" spans="1:9" x14ac:dyDescent="0.25">
      <c r="A981" s="3">
        <v>42955</v>
      </c>
      <c r="B981" s="6" t="s">
        <v>996</v>
      </c>
      <c r="C981">
        <v>122953</v>
      </c>
      <c r="D981" s="9" t="s">
        <v>3939</v>
      </c>
      <c r="E981" s="2">
        <v>889</v>
      </c>
      <c r="F981" s="11">
        <v>42955</v>
      </c>
      <c r="G981" s="2">
        <v>889</v>
      </c>
      <c r="H981" s="13">
        <f>Tabla1[[#This Row],[Importe]]-Tabla1[[#This Row],[Pagado]]</f>
        <v>0</v>
      </c>
      <c r="I981" s="1" t="s">
        <v>4090</v>
      </c>
    </row>
    <row r="982" spans="1:9" x14ac:dyDescent="0.25">
      <c r="A982" s="3">
        <v>42955</v>
      </c>
      <c r="B982" s="6" t="s">
        <v>997</v>
      </c>
      <c r="C982">
        <v>122954</v>
      </c>
      <c r="D982" s="9" t="s">
        <v>3930</v>
      </c>
      <c r="E982" s="2">
        <v>228</v>
      </c>
      <c r="F982" s="11">
        <v>42955</v>
      </c>
      <c r="G982" s="2">
        <v>228</v>
      </c>
      <c r="H982" s="13">
        <f>Tabla1[[#This Row],[Importe]]-Tabla1[[#This Row],[Pagado]]</f>
        <v>0</v>
      </c>
      <c r="I982" s="1" t="s">
        <v>4090</v>
      </c>
    </row>
    <row r="983" spans="1:9" x14ac:dyDescent="0.25">
      <c r="A983" s="3">
        <v>42955</v>
      </c>
      <c r="B983" s="6" t="s">
        <v>998</v>
      </c>
      <c r="C983">
        <v>122955</v>
      </c>
      <c r="D983" s="9" t="s">
        <v>3940</v>
      </c>
      <c r="E983" s="2">
        <v>8582.4</v>
      </c>
      <c r="F983" s="11">
        <v>42955</v>
      </c>
      <c r="G983" s="2">
        <v>8582.4</v>
      </c>
      <c r="H983" s="13">
        <f>Tabla1[[#This Row],[Importe]]-Tabla1[[#This Row],[Pagado]]</f>
        <v>0</v>
      </c>
      <c r="I983" s="1" t="s">
        <v>4090</v>
      </c>
    </row>
    <row r="984" spans="1:9" x14ac:dyDescent="0.25">
      <c r="A984" s="3">
        <v>42955</v>
      </c>
      <c r="B984" s="6" t="s">
        <v>999</v>
      </c>
      <c r="C984">
        <v>122956</v>
      </c>
      <c r="D984" s="9" t="s">
        <v>3832</v>
      </c>
      <c r="E984" s="2">
        <v>97341.08</v>
      </c>
      <c r="F984" s="11">
        <v>42957</v>
      </c>
      <c r="G984" s="2">
        <v>97341.08</v>
      </c>
      <c r="H984" s="13">
        <f>Tabla1[[#This Row],[Importe]]-Tabla1[[#This Row],[Pagado]]</f>
        <v>0</v>
      </c>
      <c r="I984" s="1" t="s">
        <v>4090</v>
      </c>
    </row>
    <row r="985" spans="1:9" x14ac:dyDescent="0.25">
      <c r="A985" s="3">
        <v>42955</v>
      </c>
      <c r="B985" s="6" t="s">
        <v>1000</v>
      </c>
      <c r="C985">
        <v>122957</v>
      </c>
      <c r="D985" s="9" t="s">
        <v>3891</v>
      </c>
      <c r="E985" s="2">
        <v>2400.3000000000002</v>
      </c>
      <c r="F985" s="11">
        <v>42955</v>
      </c>
      <c r="G985" s="2">
        <v>2400.3000000000002</v>
      </c>
      <c r="H985" s="13">
        <f>Tabla1[[#This Row],[Importe]]-Tabla1[[#This Row],[Pagado]]</f>
        <v>0</v>
      </c>
      <c r="I985" s="1" t="s">
        <v>4090</v>
      </c>
    </row>
    <row r="986" spans="1:9" x14ac:dyDescent="0.25">
      <c r="A986" s="3">
        <v>42955</v>
      </c>
      <c r="B986" s="6" t="s">
        <v>1001</v>
      </c>
      <c r="C986">
        <v>122958</v>
      </c>
      <c r="D986" s="9" t="s">
        <v>3888</v>
      </c>
      <c r="E986" s="2">
        <v>271151</v>
      </c>
      <c r="F986" s="11">
        <v>42960</v>
      </c>
      <c r="G986" s="2">
        <v>271151</v>
      </c>
      <c r="H986" s="13">
        <f>Tabla1[[#This Row],[Importe]]-Tabla1[[#This Row],[Pagado]]</f>
        <v>0</v>
      </c>
      <c r="I986" s="1" t="s">
        <v>4090</v>
      </c>
    </row>
    <row r="987" spans="1:9" ht="15.75" x14ac:dyDescent="0.25">
      <c r="A987" s="3">
        <v>42956</v>
      </c>
      <c r="B987" s="6" t="s">
        <v>1002</v>
      </c>
      <c r="C987">
        <v>122959</v>
      </c>
      <c r="D987" s="7" t="s">
        <v>4091</v>
      </c>
      <c r="E987" s="2">
        <v>0</v>
      </c>
      <c r="F987" s="17" t="s">
        <v>4091</v>
      </c>
      <c r="G987" s="2">
        <v>0</v>
      </c>
      <c r="H987" s="13">
        <f>Tabla1[[#This Row],[Importe]]-Tabla1[[#This Row],[Pagado]]</f>
        <v>0</v>
      </c>
      <c r="I987" s="1" t="s">
        <v>4091</v>
      </c>
    </row>
    <row r="988" spans="1:9" x14ac:dyDescent="0.25">
      <c r="A988" s="3">
        <v>42956</v>
      </c>
      <c r="B988" s="6" t="s">
        <v>1003</v>
      </c>
      <c r="C988">
        <v>122960</v>
      </c>
      <c r="D988" s="9" t="s">
        <v>3806</v>
      </c>
      <c r="E988" s="2">
        <v>34872.449999999997</v>
      </c>
      <c r="F988" s="11">
        <v>42957</v>
      </c>
      <c r="G988" s="2">
        <v>34872.449999999997</v>
      </c>
      <c r="H988" s="13">
        <f>Tabla1[[#This Row],[Importe]]-Tabla1[[#This Row],[Pagado]]</f>
        <v>0</v>
      </c>
      <c r="I988" s="1" t="s">
        <v>4090</v>
      </c>
    </row>
    <row r="989" spans="1:9" ht="30" x14ac:dyDescent="0.25">
      <c r="A989" s="3">
        <v>42956</v>
      </c>
      <c r="B989" s="6" t="s">
        <v>1004</v>
      </c>
      <c r="C989">
        <v>122961</v>
      </c>
      <c r="D989" s="9" t="s">
        <v>3805</v>
      </c>
      <c r="E989" s="2">
        <v>7220</v>
      </c>
      <c r="F989" s="11" t="s">
        <v>4120</v>
      </c>
      <c r="G989" s="19">
        <f>5000+2220</f>
        <v>7220</v>
      </c>
      <c r="H989" s="20">
        <f>Tabla1[[#This Row],[Importe]]-Tabla1[[#This Row],[Pagado]]</f>
        <v>0</v>
      </c>
      <c r="I989" s="1" t="s">
        <v>4090</v>
      </c>
    </row>
    <row r="990" spans="1:9" x14ac:dyDescent="0.25">
      <c r="A990" s="3">
        <v>42956</v>
      </c>
      <c r="B990" s="6" t="s">
        <v>1005</v>
      </c>
      <c r="C990">
        <v>122962</v>
      </c>
      <c r="D990" s="9" t="s">
        <v>3809</v>
      </c>
      <c r="E990" s="2">
        <v>1155</v>
      </c>
      <c r="F990" s="11">
        <v>42956</v>
      </c>
      <c r="G990" s="2">
        <v>1155</v>
      </c>
      <c r="H990" s="13">
        <f>Tabla1[[#This Row],[Importe]]-Tabla1[[#This Row],[Pagado]]</f>
        <v>0</v>
      </c>
      <c r="I990" s="1" t="s">
        <v>4090</v>
      </c>
    </row>
    <row r="991" spans="1:9" x14ac:dyDescent="0.25">
      <c r="A991" s="3">
        <v>42956</v>
      </c>
      <c r="B991" s="6" t="s">
        <v>1006</v>
      </c>
      <c r="C991">
        <v>122963</v>
      </c>
      <c r="D991" s="9" t="s">
        <v>3854</v>
      </c>
      <c r="E991" s="2">
        <v>980</v>
      </c>
      <c r="F991" s="11">
        <v>42956</v>
      </c>
      <c r="G991" s="2">
        <v>980</v>
      </c>
      <c r="H991" s="13">
        <f>Tabla1[[#This Row],[Importe]]-Tabla1[[#This Row],[Pagado]]</f>
        <v>0</v>
      </c>
      <c r="I991" s="1" t="s">
        <v>4090</v>
      </c>
    </row>
    <row r="992" spans="1:9" x14ac:dyDescent="0.25">
      <c r="A992" s="3">
        <v>42956</v>
      </c>
      <c r="B992" s="6" t="s">
        <v>1007</v>
      </c>
      <c r="C992">
        <v>122964</v>
      </c>
      <c r="D992" s="9" t="s">
        <v>3807</v>
      </c>
      <c r="E992" s="2">
        <v>2450</v>
      </c>
      <c r="F992" s="11">
        <v>42956</v>
      </c>
      <c r="G992" s="2">
        <v>2450</v>
      </c>
      <c r="H992" s="13">
        <f>Tabla1[[#This Row],[Importe]]-Tabla1[[#This Row],[Pagado]]</f>
        <v>0</v>
      </c>
      <c r="I992" s="1" t="s">
        <v>4090</v>
      </c>
    </row>
    <row r="993" spans="1:9" x14ac:dyDescent="0.25">
      <c r="A993" s="3">
        <v>42956</v>
      </c>
      <c r="B993" s="6" t="s">
        <v>1008</v>
      </c>
      <c r="C993">
        <v>122965</v>
      </c>
      <c r="D993" s="9" t="s">
        <v>3819</v>
      </c>
      <c r="E993" s="2">
        <v>16680.5</v>
      </c>
      <c r="F993" s="11">
        <v>42956</v>
      </c>
      <c r="G993" s="2">
        <v>16680.5</v>
      </c>
      <c r="H993" s="13">
        <f>Tabla1[[#This Row],[Importe]]-Tabla1[[#This Row],[Pagado]]</f>
        <v>0</v>
      </c>
      <c r="I993" s="1" t="s">
        <v>4090</v>
      </c>
    </row>
    <row r="994" spans="1:9" x14ac:dyDescent="0.25">
      <c r="A994" s="3">
        <v>42956</v>
      </c>
      <c r="B994" s="6" t="s">
        <v>1009</v>
      </c>
      <c r="C994">
        <v>122966</v>
      </c>
      <c r="D994" s="9" t="s">
        <v>3819</v>
      </c>
      <c r="E994" s="2">
        <v>292.8</v>
      </c>
      <c r="F994" s="11">
        <v>42956</v>
      </c>
      <c r="G994" s="2">
        <v>292.8</v>
      </c>
      <c r="H994" s="13">
        <f>Tabla1[[#This Row],[Importe]]-Tabla1[[#This Row],[Pagado]]</f>
        <v>0</v>
      </c>
      <c r="I994" s="1" t="s">
        <v>4090</v>
      </c>
    </row>
    <row r="995" spans="1:9" x14ac:dyDescent="0.25">
      <c r="A995" s="3">
        <v>42956</v>
      </c>
      <c r="B995" s="6" t="s">
        <v>1010</v>
      </c>
      <c r="C995">
        <v>122967</v>
      </c>
      <c r="D995" s="9" t="s">
        <v>3820</v>
      </c>
      <c r="E995" s="2">
        <v>7250.5</v>
      </c>
      <c r="F995" s="11">
        <v>42964</v>
      </c>
      <c r="G995" s="2">
        <v>7250.5</v>
      </c>
      <c r="H995" s="13">
        <f>Tabla1[[#This Row],[Importe]]-Tabla1[[#This Row],[Pagado]]</f>
        <v>0</v>
      </c>
      <c r="I995" s="1" t="s">
        <v>4090</v>
      </c>
    </row>
    <row r="996" spans="1:9" x14ac:dyDescent="0.25">
      <c r="A996" s="3">
        <v>42956</v>
      </c>
      <c r="B996" s="6" t="s">
        <v>1011</v>
      </c>
      <c r="C996">
        <v>122968</v>
      </c>
      <c r="D996" s="9" t="s">
        <v>3812</v>
      </c>
      <c r="E996" s="2">
        <v>9962</v>
      </c>
      <c r="F996" s="11">
        <v>44054</v>
      </c>
      <c r="G996" s="2">
        <v>9962</v>
      </c>
      <c r="H996" s="13">
        <f>Tabla1[[#This Row],[Importe]]-Tabla1[[#This Row],[Pagado]]</f>
        <v>0</v>
      </c>
      <c r="I996" s="1" t="s">
        <v>4090</v>
      </c>
    </row>
    <row r="997" spans="1:9" x14ac:dyDescent="0.25">
      <c r="A997" s="3">
        <v>42956</v>
      </c>
      <c r="B997" s="6" t="s">
        <v>1012</v>
      </c>
      <c r="C997">
        <v>122969</v>
      </c>
      <c r="D997" s="9" t="s">
        <v>3829</v>
      </c>
      <c r="E997" s="2">
        <v>3486</v>
      </c>
      <c r="F997" s="11">
        <v>42958</v>
      </c>
      <c r="G997" s="2">
        <v>3486</v>
      </c>
      <c r="H997" s="13">
        <f>Tabla1[[#This Row],[Importe]]-Tabla1[[#This Row],[Pagado]]</f>
        <v>0</v>
      </c>
      <c r="I997" s="1" t="s">
        <v>4090</v>
      </c>
    </row>
    <row r="998" spans="1:9" x14ac:dyDescent="0.25">
      <c r="A998" s="3">
        <v>42956</v>
      </c>
      <c r="B998" s="6" t="s">
        <v>1013</v>
      </c>
      <c r="C998">
        <v>122970</v>
      </c>
      <c r="D998" s="9" t="s">
        <v>3893</v>
      </c>
      <c r="E998" s="2">
        <v>3793.1</v>
      </c>
      <c r="F998" s="11">
        <v>42959</v>
      </c>
      <c r="G998" s="2">
        <v>3793.1</v>
      </c>
      <c r="H998" s="13">
        <f>Tabla1[[#This Row],[Importe]]-Tabla1[[#This Row],[Pagado]]</f>
        <v>0</v>
      </c>
      <c r="I998" s="1" t="s">
        <v>4090</v>
      </c>
    </row>
    <row r="999" spans="1:9" x14ac:dyDescent="0.25">
      <c r="A999" s="3">
        <v>42956</v>
      </c>
      <c r="B999" s="6" t="s">
        <v>1014</v>
      </c>
      <c r="C999">
        <v>122971</v>
      </c>
      <c r="D999" s="9" t="s">
        <v>3972</v>
      </c>
      <c r="E999" s="2">
        <v>3469.4</v>
      </c>
      <c r="F999" s="11">
        <v>42957</v>
      </c>
      <c r="G999" s="2">
        <v>3469.4</v>
      </c>
      <c r="H999" s="13">
        <f>Tabla1[[#This Row],[Importe]]-Tabla1[[#This Row],[Pagado]]</f>
        <v>0</v>
      </c>
      <c r="I999" s="1" t="s">
        <v>4090</v>
      </c>
    </row>
    <row r="1000" spans="1:9" x14ac:dyDescent="0.25">
      <c r="A1000" s="3">
        <v>42956</v>
      </c>
      <c r="B1000" s="6" t="s">
        <v>1015</v>
      </c>
      <c r="C1000">
        <v>122972</v>
      </c>
      <c r="D1000" s="9" t="s">
        <v>3846</v>
      </c>
      <c r="E1000" s="2">
        <v>2298</v>
      </c>
      <c r="F1000" s="11">
        <v>42956</v>
      </c>
      <c r="G1000" s="2">
        <v>2298</v>
      </c>
      <c r="H1000" s="13">
        <f>Tabla1[[#This Row],[Importe]]-Tabla1[[#This Row],[Pagado]]</f>
        <v>0</v>
      </c>
      <c r="I1000" s="1" t="s">
        <v>4090</v>
      </c>
    </row>
    <row r="1001" spans="1:9" x14ac:dyDescent="0.25">
      <c r="A1001" s="3">
        <v>42956</v>
      </c>
      <c r="B1001" s="6" t="s">
        <v>1016</v>
      </c>
      <c r="C1001">
        <v>122973</v>
      </c>
      <c r="D1001" s="9" t="s">
        <v>3928</v>
      </c>
      <c r="E1001" s="2">
        <v>16668.599999999999</v>
      </c>
      <c r="F1001" s="11">
        <v>42957</v>
      </c>
      <c r="G1001" s="2">
        <v>16668.599999999999</v>
      </c>
      <c r="H1001" s="13">
        <f>Tabla1[[#This Row],[Importe]]-Tabla1[[#This Row],[Pagado]]</f>
        <v>0</v>
      </c>
      <c r="I1001" s="1" t="s">
        <v>4090</v>
      </c>
    </row>
    <row r="1002" spans="1:9" x14ac:dyDescent="0.25">
      <c r="A1002" s="3">
        <v>42956</v>
      </c>
      <c r="B1002" s="6" t="s">
        <v>1017</v>
      </c>
      <c r="C1002">
        <v>122974</v>
      </c>
      <c r="D1002" s="9" t="s">
        <v>3869</v>
      </c>
      <c r="E1002" s="2">
        <v>7289</v>
      </c>
      <c r="F1002" s="11">
        <v>42959</v>
      </c>
      <c r="G1002" s="2">
        <v>7289</v>
      </c>
      <c r="H1002" s="13">
        <f>Tabla1[[#This Row],[Importe]]-Tabla1[[#This Row],[Pagado]]</f>
        <v>0</v>
      </c>
      <c r="I1002" s="1" t="s">
        <v>4090</v>
      </c>
    </row>
    <row r="1003" spans="1:9" x14ac:dyDescent="0.25">
      <c r="A1003" s="3">
        <v>42956</v>
      </c>
      <c r="B1003" s="6" t="s">
        <v>1018</v>
      </c>
      <c r="C1003">
        <v>122975</v>
      </c>
      <c r="D1003" s="9" t="s">
        <v>3845</v>
      </c>
      <c r="E1003" s="2">
        <v>49500</v>
      </c>
      <c r="F1003" s="11">
        <v>42976</v>
      </c>
      <c r="G1003" s="2">
        <v>49500</v>
      </c>
      <c r="H1003" s="13">
        <f>Tabla1[[#This Row],[Importe]]-Tabla1[[#This Row],[Pagado]]</f>
        <v>0</v>
      </c>
      <c r="I1003" s="1" t="s">
        <v>4090</v>
      </c>
    </row>
    <row r="1004" spans="1:9" ht="15.75" x14ac:dyDescent="0.25">
      <c r="A1004" s="3">
        <v>42956</v>
      </c>
      <c r="B1004" s="6" t="s">
        <v>1019</v>
      </c>
      <c r="C1004">
        <v>122976</v>
      </c>
      <c r="D1004" s="7" t="s">
        <v>4091</v>
      </c>
      <c r="E1004" s="2">
        <v>0</v>
      </c>
      <c r="F1004" s="17" t="s">
        <v>4091</v>
      </c>
      <c r="G1004" s="2">
        <v>0</v>
      </c>
      <c r="H1004" s="13">
        <f>Tabla1[[#This Row],[Importe]]-Tabla1[[#This Row],[Pagado]]</f>
        <v>0</v>
      </c>
      <c r="I1004" s="1" t="s">
        <v>4091</v>
      </c>
    </row>
    <row r="1005" spans="1:9" x14ac:dyDescent="0.25">
      <c r="A1005" s="3">
        <v>42956</v>
      </c>
      <c r="B1005" s="6" t="s">
        <v>1020</v>
      </c>
      <c r="C1005">
        <v>122977</v>
      </c>
      <c r="D1005" s="9" t="s">
        <v>3838</v>
      </c>
      <c r="E1005" s="2">
        <v>9081.6</v>
      </c>
      <c r="F1005" s="11">
        <v>42956</v>
      </c>
      <c r="G1005" s="2">
        <v>9081.6</v>
      </c>
      <c r="H1005" s="13">
        <f>Tabla1[[#This Row],[Importe]]-Tabla1[[#This Row],[Pagado]]</f>
        <v>0</v>
      </c>
      <c r="I1005" s="1" t="s">
        <v>4090</v>
      </c>
    </row>
    <row r="1006" spans="1:9" x14ac:dyDescent="0.25">
      <c r="A1006" s="3">
        <v>42956</v>
      </c>
      <c r="B1006" s="6" t="s">
        <v>1021</v>
      </c>
      <c r="C1006">
        <v>122978</v>
      </c>
      <c r="D1006" s="9" t="s">
        <v>3811</v>
      </c>
      <c r="E1006" s="2">
        <v>4133.3999999999996</v>
      </c>
      <c r="F1006" s="11">
        <v>42959</v>
      </c>
      <c r="G1006" s="2">
        <v>4133.3999999999996</v>
      </c>
      <c r="H1006" s="13">
        <f>Tabla1[[#This Row],[Importe]]-Tabla1[[#This Row],[Pagado]]</f>
        <v>0</v>
      </c>
      <c r="I1006" s="1" t="s">
        <v>4090</v>
      </c>
    </row>
    <row r="1007" spans="1:9" x14ac:dyDescent="0.25">
      <c r="A1007" s="3">
        <v>42956</v>
      </c>
      <c r="B1007" s="6" t="s">
        <v>1022</v>
      </c>
      <c r="C1007">
        <v>122979</v>
      </c>
      <c r="D1007" s="9" t="s">
        <v>3836</v>
      </c>
      <c r="E1007" s="2">
        <v>2769.3</v>
      </c>
      <c r="F1007" s="11">
        <v>42957</v>
      </c>
      <c r="G1007" s="2">
        <v>2769.3</v>
      </c>
      <c r="H1007" s="13">
        <f>Tabla1[[#This Row],[Importe]]-Tabla1[[#This Row],[Pagado]]</f>
        <v>0</v>
      </c>
      <c r="I1007" s="1" t="s">
        <v>4090</v>
      </c>
    </row>
    <row r="1008" spans="1:9" x14ac:dyDescent="0.25">
      <c r="A1008" s="3">
        <v>42956</v>
      </c>
      <c r="B1008" s="6" t="s">
        <v>1023</v>
      </c>
      <c r="C1008">
        <v>122980</v>
      </c>
      <c r="D1008" s="9" t="s">
        <v>3883</v>
      </c>
      <c r="E1008" s="2">
        <v>3085.5</v>
      </c>
      <c r="F1008" s="11">
        <v>42957</v>
      </c>
      <c r="G1008" s="2">
        <v>3085.5</v>
      </c>
      <c r="H1008" s="13">
        <f>Tabla1[[#This Row],[Importe]]-Tabla1[[#This Row],[Pagado]]</f>
        <v>0</v>
      </c>
      <c r="I1008" s="1" t="s">
        <v>4090</v>
      </c>
    </row>
    <row r="1009" spans="1:9" ht="15.75" x14ac:dyDescent="0.25">
      <c r="A1009" s="3">
        <v>42956</v>
      </c>
      <c r="B1009" s="6" t="s">
        <v>1024</v>
      </c>
      <c r="C1009">
        <v>122981</v>
      </c>
      <c r="D1009" s="7" t="s">
        <v>4091</v>
      </c>
      <c r="E1009" s="2">
        <v>0</v>
      </c>
      <c r="F1009" s="17" t="s">
        <v>4091</v>
      </c>
      <c r="G1009" s="2">
        <v>0</v>
      </c>
      <c r="H1009" s="13">
        <f>Tabla1[[#This Row],[Importe]]-Tabla1[[#This Row],[Pagado]]</f>
        <v>0</v>
      </c>
      <c r="I1009" s="1" t="s">
        <v>4091</v>
      </c>
    </row>
    <row r="1010" spans="1:9" x14ac:dyDescent="0.25">
      <c r="A1010" s="3">
        <v>42956</v>
      </c>
      <c r="B1010" s="6" t="s">
        <v>1025</v>
      </c>
      <c r="C1010">
        <v>122982</v>
      </c>
      <c r="D1010" s="9" t="s">
        <v>3824</v>
      </c>
      <c r="E1010" s="2">
        <v>4507.3999999999996</v>
      </c>
      <c r="F1010" s="11">
        <v>42956</v>
      </c>
      <c r="G1010" s="2">
        <v>4507.3999999999996</v>
      </c>
      <c r="H1010" s="13">
        <f>Tabla1[[#This Row],[Importe]]-Tabla1[[#This Row],[Pagado]]</f>
        <v>0</v>
      </c>
      <c r="I1010" s="1" t="s">
        <v>4090</v>
      </c>
    </row>
    <row r="1011" spans="1:9" x14ac:dyDescent="0.25">
      <c r="A1011" s="3">
        <v>42956</v>
      </c>
      <c r="B1011" s="6" t="s">
        <v>1026</v>
      </c>
      <c r="C1011">
        <v>122983</v>
      </c>
      <c r="D1011" s="9" t="s">
        <v>3894</v>
      </c>
      <c r="E1011" s="2">
        <v>2347.1999999999998</v>
      </c>
      <c r="F1011" s="11">
        <v>42956</v>
      </c>
      <c r="G1011" s="2">
        <v>2347.1999999999998</v>
      </c>
      <c r="H1011" s="13">
        <f>Tabla1[[#This Row],[Importe]]-Tabla1[[#This Row],[Pagado]]</f>
        <v>0</v>
      </c>
      <c r="I1011" s="1" t="s">
        <v>4090</v>
      </c>
    </row>
    <row r="1012" spans="1:9" x14ac:dyDescent="0.25">
      <c r="A1012" s="3">
        <v>42956</v>
      </c>
      <c r="B1012" s="6" t="s">
        <v>1027</v>
      </c>
      <c r="C1012">
        <v>122984</v>
      </c>
      <c r="D1012" s="9" t="s">
        <v>3823</v>
      </c>
      <c r="E1012" s="2">
        <v>8152.8</v>
      </c>
      <c r="F1012" s="11">
        <v>42956</v>
      </c>
      <c r="G1012" s="2">
        <v>8152.8</v>
      </c>
      <c r="H1012" s="13">
        <f>Tabla1[[#This Row],[Importe]]-Tabla1[[#This Row],[Pagado]]</f>
        <v>0</v>
      </c>
      <c r="I1012" s="1" t="s">
        <v>4090</v>
      </c>
    </row>
    <row r="1013" spans="1:9" x14ac:dyDescent="0.25">
      <c r="A1013" s="3">
        <v>42956</v>
      </c>
      <c r="B1013" s="6" t="s">
        <v>1028</v>
      </c>
      <c r="C1013">
        <v>122985</v>
      </c>
      <c r="D1013" s="9" t="s">
        <v>3818</v>
      </c>
      <c r="E1013" s="2">
        <v>1124.8</v>
      </c>
      <c r="F1013" s="11">
        <v>42958</v>
      </c>
      <c r="G1013" s="2">
        <v>1124.8</v>
      </c>
      <c r="H1013" s="13">
        <f>Tabla1[[#This Row],[Importe]]-Tabla1[[#This Row],[Pagado]]</f>
        <v>0</v>
      </c>
      <c r="I1013" s="1" t="s">
        <v>4090</v>
      </c>
    </row>
    <row r="1014" spans="1:9" x14ac:dyDescent="0.25">
      <c r="A1014" s="3">
        <v>42956</v>
      </c>
      <c r="B1014" s="6" t="s">
        <v>1029</v>
      </c>
      <c r="C1014">
        <v>122986</v>
      </c>
      <c r="D1014" s="9" t="s">
        <v>4004</v>
      </c>
      <c r="E1014" s="2">
        <v>412.5</v>
      </c>
      <c r="F1014" s="11">
        <v>42957</v>
      </c>
      <c r="G1014" s="2">
        <v>412.5</v>
      </c>
      <c r="H1014" s="13">
        <f>Tabla1[[#This Row],[Importe]]-Tabla1[[#This Row],[Pagado]]</f>
        <v>0</v>
      </c>
      <c r="I1014" s="1" t="s">
        <v>4090</v>
      </c>
    </row>
    <row r="1015" spans="1:9" ht="15.75" x14ac:dyDescent="0.25">
      <c r="A1015" s="3">
        <v>42956</v>
      </c>
      <c r="B1015" s="6" t="s">
        <v>1030</v>
      </c>
      <c r="C1015">
        <v>122987</v>
      </c>
      <c r="D1015" s="7" t="s">
        <v>4091</v>
      </c>
      <c r="E1015" s="2">
        <v>0</v>
      </c>
      <c r="F1015" s="17" t="s">
        <v>4091</v>
      </c>
      <c r="G1015" s="2">
        <v>0</v>
      </c>
      <c r="H1015" s="13">
        <f>Tabla1[[#This Row],[Importe]]-Tabla1[[#This Row],[Pagado]]</f>
        <v>0</v>
      </c>
      <c r="I1015" s="1" t="s">
        <v>4091</v>
      </c>
    </row>
    <row r="1016" spans="1:9" ht="15.75" x14ac:dyDescent="0.25">
      <c r="A1016" s="3">
        <v>42956</v>
      </c>
      <c r="B1016" s="6" t="s">
        <v>1031</v>
      </c>
      <c r="C1016">
        <v>122988</v>
      </c>
      <c r="D1016" s="7" t="s">
        <v>4091</v>
      </c>
      <c r="E1016" s="2">
        <v>0</v>
      </c>
      <c r="F1016" s="17" t="s">
        <v>4091</v>
      </c>
      <c r="G1016" s="2">
        <v>0</v>
      </c>
      <c r="H1016" s="13">
        <f>Tabla1[[#This Row],[Importe]]-Tabla1[[#This Row],[Pagado]]</f>
        <v>0</v>
      </c>
      <c r="I1016" s="1" t="s">
        <v>4091</v>
      </c>
    </row>
    <row r="1017" spans="1:9" x14ac:dyDescent="0.25">
      <c r="A1017" s="3">
        <v>42956</v>
      </c>
      <c r="B1017" s="6" t="s">
        <v>1032</v>
      </c>
      <c r="C1017">
        <v>122989</v>
      </c>
      <c r="D1017" s="9" t="s">
        <v>3947</v>
      </c>
      <c r="E1017" s="2">
        <v>2366.6</v>
      </c>
      <c r="F1017" s="11">
        <v>42956</v>
      </c>
      <c r="G1017" s="2">
        <v>2366.6</v>
      </c>
      <c r="H1017" s="13">
        <f>Tabla1[[#This Row],[Importe]]-Tabla1[[#This Row],[Pagado]]</f>
        <v>0</v>
      </c>
      <c r="I1017" s="1" t="s">
        <v>4090</v>
      </c>
    </row>
    <row r="1018" spans="1:9" x14ac:dyDescent="0.25">
      <c r="A1018" s="3">
        <v>42956</v>
      </c>
      <c r="B1018" s="6" t="s">
        <v>1033</v>
      </c>
      <c r="C1018">
        <v>122990</v>
      </c>
      <c r="D1018" s="9" t="s">
        <v>3816</v>
      </c>
      <c r="E1018" s="2">
        <v>3681.5</v>
      </c>
      <c r="F1018" s="11">
        <v>42956</v>
      </c>
      <c r="G1018" s="2">
        <v>3681.5</v>
      </c>
      <c r="H1018" s="13">
        <f>Tabla1[[#This Row],[Importe]]-Tabla1[[#This Row],[Pagado]]</f>
        <v>0</v>
      </c>
      <c r="I1018" s="1" t="s">
        <v>4090</v>
      </c>
    </row>
    <row r="1019" spans="1:9" x14ac:dyDescent="0.25">
      <c r="A1019" s="3">
        <v>42956</v>
      </c>
      <c r="B1019" s="6" t="s">
        <v>1034</v>
      </c>
      <c r="C1019">
        <v>122991</v>
      </c>
      <c r="D1019" s="9" t="s">
        <v>3893</v>
      </c>
      <c r="E1019" s="2">
        <v>210</v>
      </c>
      <c r="F1019" s="11">
        <v>42957</v>
      </c>
      <c r="G1019" s="2">
        <v>210</v>
      </c>
      <c r="H1019" s="13">
        <f>Tabla1[[#This Row],[Importe]]-Tabla1[[#This Row],[Pagado]]</f>
        <v>0</v>
      </c>
      <c r="I1019" s="1" t="s">
        <v>4090</v>
      </c>
    </row>
    <row r="1020" spans="1:9" x14ac:dyDescent="0.25">
      <c r="A1020" s="3">
        <v>42956</v>
      </c>
      <c r="B1020" s="6" t="s">
        <v>1035</v>
      </c>
      <c r="C1020">
        <v>122992</v>
      </c>
      <c r="D1020" s="9" t="s">
        <v>4018</v>
      </c>
      <c r="E1020" s="2">
        <v>33338.9</v>
      </c>
      <c r="F1020" s="11">
        <v>42957</v>
      </c>
      <c r="G1020" s="2">
        <v>33338.9</v>
      </c>
      <c r="H1020" s="13">
        <f>Tabla1[[#This Row],[Importe]]-Tabla1[[#This Row],[Pagado]]</f>
        <v>0</v>
      </c>
      <c r="I1020" s="1" t="s">
        <v>4090</v>
      </c>
    </row>
    <row r="1021" spans="1:9" x14ac:dyDescent="0.25">
      <c r="A1021" s="3">
        <v>42956</v>
      </c>
      <c r="B1021" s="6" t="s">
        <v>1036</v>
      </c>
      <c r="C1021">
        <v>122993</v>
      </c>
      <c r="D1021" s="9" t="s">
        <v>3928</v>
      </c>
      <c r="E1021" s="2">
        <v>3552.4</v>
      </c>
      <c r="F1021" s="11">
        <v>42957</v>
      </c>
      <c r="G1021" s="2">
        <v>3552.4</v>
      </c>
      <c r="H1021" s="13">
        <f>Tabla1[[#This Row],[Importe]]-Tabla1[[#This Row],[Pagado]]</f>
        <v>0</v>
      </c>
      <c r="I1021" s="1" t="s">
        <v>4090</v>
      </c>
    </row>
    <row r="1022" spans="1:9" x14ac:dyDescent="0.25">
      <c r="A1022" s="3">
        <v>42956</v>
      </c>
      <c r="B1022" s="6" t="s">
        <v>1037</v>
      </c>
      <c r="C1022">
        <v>122994</v>
      </c>
      <c r="D1022" s="9" t="s">
        <v>4004</v>
      </c>
      <c r="E1022" s="2">
        <v>15133.2</v>
      </c>
      <c r="F1022" s="11">
        <v>42957</v>
      </c>
      <c r="G1022" s="2">
        <v>15133.2</v>
      </c>
      <c r="H1022" s="13">
        <f>Tabla1[[#This Row],[Importe]]-Tabla1[[#This Row],[Pagado]]</f>
        <v>0</v>
      </c>
      <c r="I1022" s="1" t="s">
        <v>4090</v>
      </c>
    </row>
    <row r="1023" spans="1:9" ht="15.75" x14ac:dyDescent="0.25">
      <c r="A1023" s="3">
        <v>42956</v>
      </c>
      <c r="B1023" s="6" t="s">
        <v>1038</v>
      </c>
      <c r="C1023">
        <v>122995</v>
      </c>
      <c r="D1023" s="7" t="s">
        <v>4091</v>
      </c>
      <c r="E1023" s="2">
        <v>0</v>
      </c>
      <c r="F1023" s="17" t="s">
        <v>4091</v>
      </c>
      <c r="G1023" s="2">
        <v>0</v>
      </c>
      <c r="H1023" s="13">
        <f>Tabla1[[#This Row],[Importe]]-Tabla1[[#This Row],[Pagado]]</f>
        <v>0</v>
      </c>
      <c r="I1023" s="1" t="s">
        <v>4091</v>
      </c>
    </row>
    <row r="1024" spans="1:9" x14ac:dyDescent="0.25">
      <c r="A1024" s="3">
        <v>42956</v>
      </c>
      <c r="B1024" s="6" t="s">
        <v>1039</v>
      </c>
      <c r="C1024">
        <v>122996</v>
      </c>
      <c r="D1024" s="9" t="s">
        <v>3858</v>
      </c>
      <c r="E1024" s="2">
        <v>22980.799999999999</v>
      </c>
      <c r="F1024" s="11">
        <v>42964</v>
      </c>
      <c r="G1024" s="2">
        <v>22980.799999999999</v>
      </c>
      <c r="H1024" s="13">
        <f>Tabla1[[#This Row],[Importe]]-Tabla1[[#This Row],[Pagado]]</f>
        <v>0</v>
      </c>
      <c r="I1024" s="1" t="s">
        <v>4090</v>
      </c>
    </row>
    <row r="1025" spans="1:9" x14ac:dyDescent="0.25">
      <c r="A1025" s="3">
        <v>42956</v>
      </c>
      <c r="B1025" s="6" t="s">
        <v>1040</v>
      </c>
      <c r="C1025">
        <v>122997</v>
      </c>
      <c r="D1025" s="9" t="s">
        <v>3857</v>
      </c>
      <c r="E1025" s="2">
        <v>21674.25</v>
      </c>
      <c r="F1025" s="11">
        <v>42964</v>
      </c>
      <c r="G1025" s="2">
        <v>21674.25</v>
      </c>
      <c r="H1025" s="13">
        <f>Tabla1[[#This Row],[Importe]]-Tabla1[[#This Row],[Pagado]]</f>
        <v>0</v>
      </c>
      <c r="I1025" s="1" t="s">
        <v>4090</v>
      </c>
    </row>
    <row r="1026" spans="1:9" x14ac:dyDescent="0.25">
      <c r="A1026" s="3">
        <v>42956</v>
      </c>
      <c r="B1026" s="6" t="s">
        <v>1041</v>
      </c>
      <c r="C1026">
        <v>122998</v>
      </c>
      <c r="D1026" s="9" t="s">
        <v>3889</v>
      </c>
      <c r="E1026" s="2">
        <v>5210.3999999999996</v>
      </c>
      <c r="F1026" s="11">
        <v>42956</v>
      </c>
      <c r="G1026" s="2">
        <v>5210.3999999999996</v>
      </c>
      <c r="H1026" s="13">
        <f>Tabla1[[#This Row],[Importe]]-Tabla1[[#This Row],[Pagado]]</f>
        <v>0</v>
      </c>
      <c r="I1026" s="1" t="s">
        <v>4090</v>
      </c>
    </row>
    <row r="1027" spans="1:9" x14ac:dyDescent="0.25">
      <c r="A1027" s="3">
        <v>42956</v>
      </c>
      <c r="B1027" s="6" t="s">
        <v>1042</v>
      </c>
      <c r="C1027">
        <v>122999</v>
      </c>
      <c r="D1027" s="9" t="s">
        <v>3872</v>
      </c>
      <c r="E1027" s="2">
        <v>9893.7999999999993</v>
      </c>
      <c r="F1027" s="11">
        <v>42956</v>
      </c>
      <c r="G1027" s="2">
        <v>9893.7999999999993</v>
      </c>
      <c r="H1027" s="13">
        <f>Tabla1[[#This Row],[Importe]]-Tabla1[[#This Row],[Pagado]]</f>
        <v>0</v>
      </c>
      <c r="I1027" s="1" t="s">
        <v>4090</v>
      </c>
    </row>
    <row r="1028" spans="1:9" x14ac:dyDescent="0.25">
      <c r="A1028" s="3">
        <v>42956</v>
      </c>
      <c r="B1028" s="6" t="s">
        <v>1043</v>
      </c>
      <c r="C1028">
        <v>123000</v>
      </c>
      <c r="D1028" s="9" t="s">
        <v>3856</v>
      </c>
      <c r="E1028" s="2">
        <v>3311.7</v>
      </c>
      <c r="F1028" s="11">
        <v>42964</v>
      </c>
      <c r="G1028" s="2">
        <v>3311.7</v>
      </c>
      <c r="H1028" s="13">
        <f>Tabla1[[#This Row],[Importe]]-Tabla1[[#This Row],[Pagado]]</f>
        <v>0</v>
      </c>
      <c r="I1028" s="1" t="s">
        <v>4090</v>
      </c>
    </row>
    <row r="1029" spans="1:9" x14ac:dyDescent="0.25">
      <c r="A1029" s="3">
        <v>42956</v>
      </c>
      <c r="B1029" s="6" t="s">
        <v>1044</v>
      </c>
      <c r="C1029">
        <v>123001</v>
      </c>
      <c r="D1029" s="9" t="s">
        <v>3875</v>
      </c>
      <c r="E1029" s="2">
        <v>12396.6</v>
      </c>
      <c r="F1029" s="11">
        <v>42962</v>
      </c>
      <c r="G1029" s="2">
        <v>12396.6</v>
      </c>
      <c r="H1029" s="13">
        <f>Tabla1[[#This Row],[Importe]]-Tabla1[[#This Row],[Pagado]]</f>
        <v>0</v>
      </c>
      <c r="I1029" s="1" t="s">
        <v>4090</v>
      </c>
    </row>
    <row r="1030" spans="1:9" ht="15.75" x14ac:dyDescent="0.25">
      <c r="A1030" s="3">
        <v>42956</v>
      </c>
      <c r="B1030" s="6" t="s">
        <v>1045</v>
      </c>
      <c r="C1030">
        <v>123002</v>
      </c>
      <c r="D1030" s="7" t="s">
        <v>4091</v>
      </c>
      <c r="E1030" s="2">
        <v>0</v>
      </c>
      <c r="F1030" s="17" t="s">
        <v>4091</v>
      </c>
      <c r="G1030" s="2">
        <v>0</v>
      </c>
      <c r="H1030" s="13">
        <f>Tabla1[[#This Row],[Importe]]-Tabla1[[#This Row],[Pagado]]</f>
        <v>0</v>
      </c>
      <c r="I1030" s="1" t="s">
        <v>4091</v>
      </c>
    </row>
    <row r="1031" spans="1:9" x14ac:dyDescent="0.25">
      <c r="A1031" s="3">
        <v>42956</v>
      </c>
      <c r="B1031" s="6" t="s">
        <v>1046</v>
      </c>
      <c r="C1031">
        <v>123003</v>
      </c>
      <c r="D1031" s="9" t="s">
        <v>3847</v>
      </c>
      <c r="E1031" s="2">
        <v>37687.97</v>
      </c>
      <c r="F1031" s="11">
        <v>42961</v>
      </c>
      <c r="G1031" s="2">
        <v>37687.97</v>
      </c>
      <c r="H1031" s="13">
        <f>Tabla1[[#This Row],[Importe]]-Tabla1[[#This Row],[Pagado]]</f>
        <v>0</v>
      </c>
      <c r="I1031" s="1" t="s">
        <v>4090</v>
      </c>
    </row>
    <row r="1032" spans="1:9" x14ac:dyDescent="0.25">
      <c r="A1032" s="3">
        <v>42956</v>
      </c>
      <c r="B1032" s="6" t="s">
        <v>1047</v>
      </c>
      <c r="C1032">
        <v>123004</v>
      </c>
      <c r="D1032" s="9" t="s">
        <v>3860</v>
      </c>
      <c r="E1032" s="2">
        <v>5313.6</v>
      </c>
      <c r="F1032" s="11" t="s">
        <v>4071</v>
      </c>
      <c r="G1032" s="2">
        <v>5313.6</v>
      </c>
      <c r="H1032" s="13">
        <f>Tabla1[[#This Row],[Importe]]-Tabla1[[#This Row],[Pagado]]</f>
        <v>0</v>
      </c>
      <c r="I1032" s="1" t="s">
        <v>4090</v>
      </c>
    </row>
    <row r="1033" spans="1:9" x14ac:dyDescent="0.25">
      <c r="A1033" s="3">
        <v>42956</v>
      </c>
      <c r="B1033" s="6" t="s">
        <v>1048</v>
      </c>
      <c r="C1033">
        <v>123005</v>
      </c>
      <c r="D1033" s="9" t="s">
        <v>3988</v>
      </c>
      <c r="E1033" s="2">
        <v>8825.2000000000007</v>
      </c>
      <c r="F1033" s="11">
        <v>42956</v>
      </c>
      <c r="G1033" s="2">
        <v>8825.2000000000007</v>
      </c>
      <c r="H1033" s="13">
        <f>Tabla1[[#This Row],[Importe]]-Tabla1[[#This Row],[Pagado]]</f>
        <v>0</v>
      </c>
      <c r="I1033" s="1" t="s">
        <v>4090</v>
      </c>
    </row>
    <row r="1034" spans="1:9" x14ac:dyDescent="0.25">
      <c r="A1034" s="3">
        <v>42956</v>
      </c>
      <c r="B1034" s="6" t="s">
        <v>1049</v>
      </c>
      <c r="C1034">
        <v>123006</v>
      </c>
      <c r="D1034" s="9" t="s">
        <v>3837</v>
      </c>
      <c r="E1034" s="2">
        <v>8641.2000000000007</v>
      </c>
      <c r="F1034" s="11">
        <v>42963</v>
      </c>
      <c r="G1034" s="2">
        <v>8641.2000000000007</v>
      </c>
      <c r="H1034" s="13">
        <f>Tabla1[[#This Row],[Importe]]-Tabla1[[#This Row],[Pagado]]</f>
        <v>0</v>
      </c>
      <c r="I1034" s="1" t="s">
        <v>4090</v>
      </c>
    </row>
    <row r="1035" spans="1:9" x14ac:dyDescent="0.25">
      <c r="A1035" s="3">
        <v>42956</v>
      </c>
      <c r="B1035" s="6" t="s">
        <v>1050</v>
      </c>
      <c r="C1035">
        <v>123007</v>
      </c>
      <c r="D1035" s="9" t="s">
        <v>3835</v>
      </c>
      <c r="E1035" s="2">
        <v>10686.25</v>
      </c>
      <c r="F1035" s="11">
        <v>42963</v>
      </c>
      <c r="G1035" s="2">
        <v>10686.25</v>
      </c>
      <c r="H1035" s="13">
        <f>Tabla1[[#This Row],[Importe]]-Tabla1[[#This Row],[Pagado]]</f>
        <v>0</v>
      </c>
      <c r="I1035" s="1" t="s">
        <v>4090</v>
      </c>
    </row>
    <row r="1036" spans="1:9" x14ac:dyDescent="0.25">
      <c r="A1036" s="3">
        <v>42956</v>
      </c>
      <c r="B1036" s="6" t="s">
        <v>1051</v>
      </c>
      <c r="C1036">
        <v>123008</v>
      </c>
      <c r="D1036" s="9" t="s">
        <v>3901</v>
      </c>
      <c r="E1036" s="2">
        <v>3040</v>
      </c>
      <c r="F1036" s="11">
        <v>42956</v>
      </c>
      <c r="G1036" s="2">
        <v>3040</v>
      </c>
      <c r="H1036" s="13">
        <f>Tabla1[[#This Row],[Importe]]-Tabla1[[#This Row],[Pagado]]</f>
        <v>0</v>
      </c>
      <c r="I1036" s="1" t="s">
        <v>4090</v>
      </c>
    </row>
    <row r="1037" spans="1:9" x14ac:dyDescent="0.25">
      <c r="A1037" s="3">
        <v>42956</v>
      </c>
      <c r="B1037" s="6" t="s">
        <v>1052</v>
      </c>
      <c r="C1037">
        <v>123009</v>
      </c>
      <c r="D1037" s="9" t="s">
        <v>3842</v>
      </c>
      <c r="E1037" s="2">
        <v>3298.65</v>
      </c>
      <c r="F1037" s="11">
        <v>42956</v>
      </c>
      <c r="G1037" s="2">
        <v>3298.65</v>
      </c>
      <c r="H1037" s="13">
        <f>Tabla1[[#This Row],[Importe]]-Tabla1[[#This Row],[Pagado]]</f>
        <v>0</v>
      </c>
      <c r="I1037" s="1" t="s">
        <v>4090</v>
      </c>
    </row>
    <row r="1038" spans="1:9" x14ac:dyDescent="0.25">
      <c r="A1038" s="3">
        <v>42956</v>
      </c>
      <c r="B1038" s="6" t="s">
        <v>1053</v>
      </c>
      <c r="C1038">
        <v>123010</v>
      </c>
      <c r="D1038" s="9" t="s">
        <v>3910</v>
      </c>
      <c r="E1038" s="2">
        <v>6098.64</v>
      </c>
      <c r="F1038" s="11">
        <v>42956</v>
      </c>
      <c r="G1038" s="2">
        <v>6098.64</v>
      </c>
      <c r="H1038" s="13">
        <f>Tabla1[[#This Row],[Importe]]-Tabla1[[#This Row],[Pagado]]</f>
        <v>0</v>
      </c>
      <c r="I1038" s="1" t="s">
        <v>4090</v>
      </c>
    </row>
    <row r="1039" spans="1:9" x14ac:dyDescent="0.25">
      <c r="A1039" s="3">
        <v>42956</v>
      </c>
      <c r="B1039" s="6" t="s">
        <v>1054</v>
      </c>
      <c r="C1039">
        <v>123011</v>
      </c>
      <c r="D1039" s="9" t="s">
        <v>3859</v>
      </c>
      <c r="E1039" s="2">
        <v>1188.5999999999999</v>
      </c>
      <c r="F1039" s="11">
        <v>42964</v>
      </c>
      <c r="G1039" s="2">
        <v>1188.5999999999999</v>
      </c>
      <c r="H1039" s="13">
        <f>Tabla1[[#This Row],[Importe]]-Tabla1[[#This Row],[Pagado]]</f>
        <v>0</v>
      </c>
      <c r="I1039" s="1" t="s">
        <v>4090</v>
      </c>
    </row>
    <row r="1040" spans="1:9" x14ac:dyDescent="0.25">
      <c r="A1040" s="3">
        <v>42956</v>
      </c>
      <c r="B1040" s="6" t="s">
        <v>1055</v>
      </c>
      <c r="C1040">
        <v>123012</v>
      </c>
      <c r="D1040" s="9" t="s">
        <v>3860</v>
      </c>
      <c r="E1040" s="2">
        <v>3569</v>
      </c>
      <c r="F1040" s="11">
        <v>42973</v>
      </c>
      <c r="G1040" s="2">
        <v>3569</v>
      </c>
      <c r="H1040" s="13">
        <f>Tabla1[[#This Row],[Importe]]-Tabla1[[#This Row],[Pagado]]</f>
        <v>0</v>
      </c>
      <c r="I1040" s="1" t="s">
        <v>4090</v>
      </c>
    </row>
    <row r="1041" spans="1:9" x14ac:dyDescent="0.25">
      <c r="A1041" s="3">
        <v>42956</v>
      </c>
      <c r="B1041" s="6" t="s">
        <v>1056</v>
      </c>
      <c r="C1041">
        <v>123013</v>
      </c>
      <c r="D1041" s="9" t="s">
        <v>3860</v>
      </c>
      <c r="E1041" s="2">
        <v>3005</v>
      </c>
      <c r="F1041" s="11">
        <v>42958</v>
      </c>
      <c r="G1041" s="2">
        <v>3005</v>
      </c>
      <c r="H1041" s="13">
        <f>Tabla1[[#This Row],[Importe]]-Tabla1[[#This Row],[Pagado]]</f>
        <v>0</v>
      </c>
      <c r="I1041" s="1" t="s">
        <v>4090</v>
      </c>
    </row>
    <row r="1042" spans="1:9" x14ac:dyDescent="0.25">
      <c r="A1042" s="3">
        <v>42956</v>
      </c>
      <c r="B1042" s="6" t="s">
        <v>1057</v>
      </c>
      <c r="C1042">
        <v>123014</v>
      </c>
      <c r="D1042" s="9" t="s">
        <v>3860</v>
      </c>
      <c r="E1042" s="2">
        <v>326.39999999999998</v>
      </c>
      <c r="F1042" s="11">
        <v>42958</v>
      </c>
      <c r="G1042" s="2">
        <v>326.39999999999998</v>
      </c>
      <c r="H1042" s="13">
        <f>Tabla1[[#This Row],[Importe]]-Tabla1[[#This Row],[Pagado]]</f>
        <v>0</v>
      </c>
      <c r="I1042" s="1" t="s">
        <v>4090</v>
      </c>
    </row>
    <row r="1043" spans="1:9" x14ac:dyDescent="0.25">
      <c r="A1043" s="3">
        <v>42956</v>
      </c>
      <c r="B1043" s="6" t="s">
        <v>1058</v>
      </c>
      <c r="C1043">
        <v>123015</v>
      </c>
      <c r="D1043" s="9" t="s">
        <v>3860</v>
      </c>
      <c r="E1043" s="2">
        <v>6030.15</v>
      </c>
      <c r="F1043" s="11">
        <v>42958</v>
      </c>
      <c r="G1043" s="2">
        <v>6030.15</v>
      </c>
      <c r="H1043" s="13">
        <f>Tabla1[[#This Row],[Importe]]-Tabla1[[#This Row],[Pagado]]</f>
        <v>0</v>
      </c>
      <c r="I1043" s="1" t="s">
        <v>4090</v>
      </c>
    </row>
    <row r="1044" spans="1:9" x14ac:dyDescent="0.25">
      <c r="A1044" s="3">
        <v>42956</v>
      </c>
      <c r="B1044" s="6" t="s">
        <v>1059</v>
      </c>
      <c r="C1044">
        <v>123016</v>
      </c>
      <c r="D1044" s="9" t="s">
        <v>3860</v>
      </c>
      <c r="E1044" s="2">
        <v>3473.55</v>
      </c>
      <c r="F1044" s="11">
        <v>42977</v>
      </c>
      <c r="G1044" s="2">
        <v>3473.55</v>
      </c>
      <c r="H1044" s="13">
        <f>Tabla1[[#This Row],[Importe]]-Tabla1[[#This Row],[Pagado]]</f>
        <v>0</v>
      </c>
      <c r="I1044" s="1" t="s">
        <v>4090</v>
      </c>
    </row>
    <row r="1045" spans="1:9" x14ac:dyDescent="0.25">
      <c r="A1045" s="3">
        <v>42956</v>
      </c>
      <c r="B1045" s="6" t="s">
        <v>1060</v>
      </c>
      <c r="C1045">
        <v>123017</v>
      </c>
      <c r="D1045" s="9" t="s">
        <v>3848</v>
      </c>
      <c r="E1045" s="2">
        <v>402.6</v>
      </c>
      <c r="F1045" s="11">
        <v>42956</v>
      </c>
      <c r="G1045" s="2">
        <v>402.6</v>
      </c>
      <c r="H1045" s="13">
        <f>Tabla1[[#This Row],[Importe]]-Tabla1[[#This Row],[Pagado]]</f>
        <v>0</v>
      </c>
      <c r="I1045" s="1" t="s">
        <v>4090</v>
      </c>
    </row>
    <row r="1046" spans="1:9" x14ac:dyDescent="0.25">
      <c r="A1046" s="3">
        <v>42956</v>
      </c>
      <c r="B1046" s="6" t="s">
        <v>1061</v>
      </c>
      <c r="C1046">
        <v>123018</v>
      </c>
      <c r="D1046" s="9" t="s">
        <v>3840</v>
      </c>
      <c r="E1046" s="2">
        <v>5910</v>
      </c>
      <c r="F1046" s="11">
        <v>42956</v>
      </c>
      <c r="G1046" s="2">
        <v>5910</v>
      </c>
      <c r="H1046" s="13">
        <f>Tabla1[[#This Row],[Importe]]-Tabla1[[#This Row],[Pagado]]</f>
        <v>0</v>
      </c>
      <c r="I1046" s="1" t="s">
        <v>4090</v>
      </c>
    </row>
    <row r="1047" spans="1:9" x14ac:dyDescent="0.25">
      <c r="A1047" s="3">
        <v>42956</v>
      </c>
      <c r="B1047" s="6" t="s">
        <v>1062</v>
      </c>
      <c r="C1047">
        <v>123019</v>
      </c>
      <c r="D1047" s="9" t="s">
        <v>3906</v>
      </c>
      <c r="E1047" s="2">
        <v>9657.6</v>
      </c>
      <c r="F1047" s="11">
        <v>42959</v>
      </c>
      <c r="G1047" s="2">
        <v>9657.6</v>
      </c>
      <c r="H1047" s="13">
        <f>Tabla1[[#This Row],[Importe]]-Tabla1[[#This Row],[Pagado]]</f>
        <v>0</v>
      </c>
      <c r="I1047" s="1" t="s">
        <v>4090</v>
      </c>
    </row>
    <row r="1048" spans="1:9" x14ac:dyDescent="0.25">
      <c r="A1048" s="3">
        <v>42956</v>
      </c>
      <c r="B1048" s="6" t="s">
        <v>1063</v>
      </c>
      <c r="C1048">
        <v>123020</v>
      </c>
      <c r="D1048" s="9" t="s">
        <v>3810</v>
      </c>
      <c r="E1048" s="2">
        <v>35147.58</v>
      </c>
      <c r="F1048" s="11">
        <v>42969</v>
      </c>
      <c r="G1048" s="2">
        <v>35147.58</v>
      </c>
      <c r="H1048" s="13">
        <f>Tabla1[[#This Row],[Importe]]-Tabla1[[#This Row],[Pagado]]</f>
        <v>0</v>
      </c>
      <c r="I1048" s="1" t="s">
        <v>4090</v>
      </c>
    </row>
    <row r="1049" spans="1:9" x14ac:dyDescent="0.25">
      <c r="A1049" s="3">
        <v>42956</v>
      </c>
      <c r="B1049" s="6" t="s">
        <v>1064</v>
      </c>
      <c r="C1049">
        <v>123021</v>
      </c>
      <c r="D1049" s="9" t="s">
        <v>3905</v>
      </c>
      <c r="E1049" s="2">
        <v>25151.599999999999</v>
      </c>
      <c r="F1049" s="11">
        <v>42965</v>
      </c>
      <c r="G1049" s="2">
        <v>25151.599999999999</v>
      </c>
      <c r="H1049" s="13">
        <f>Tabla1[[#This Row],[Importe]]-Tabla1[[#This Row],[Pagado]]</f>
        <v>0</v>
      </c>
      <c r="I1049" s="1" t="s">
        <v>4090</v>
      </c>
    </row>
    <row r="1050" spans="1:9" x14ac:dyDescent="0.25">
      <c r="A1050" s="3">
        <v>42956</v>
      </c>
      <c r="B1050" s="6" t="s">
        <v>1065</v>
      </c>
      <c r="C1050">
        <v>123022</v>
      </c>
      <c r="D1050" s="9" t="s">
        <v>3832</v>
      </c>
      <c r="E1050" s="2">
        <v>700</v>
      </c>
      <c r="F1050" s="11">
        <v>42957</v>
      </c>
      <c r="G1050" s="2">
        <v>700</v>
      </c>
      <c r="H1050" s="13">
        <f>Tabla1[[#This Row],[Importe]]-Tabla1[[#This Row],[Pagado]]</f>
        <v>0</v>
      </c>
      <c r="I1050" s="1" t="s">
        <v>4090</v>
      </c>
    </row>
    <row r="1051" spans="1:9" x14ac:dyDescent="0.25">
      <c r="A1051" s="3">
        <v>42956</v>
      </c>
      <c r="B1051" s="6" t="s">
        <v>1066</v>
      </c>
      <c r="C1051">
        <v>123023</v>
      </c>
      <c r="D1051" s="9" t="s">
        <v>3911</v>
      </c>
      <c r="E1051" s="2">
        <v>37787.85</v>
      </c>
      <c r="F1051" s="11">
        <v>42972</v>
      </c>
      <c r="G1051" s="2">
        <v>37787.85</v>
      </c>
      <c r="H1051" s="13">
        <f>Tabla1[[#This Row],[Importe]]-Tabla1[[#This Row],[Pagado]]</f>
        <v>0</v>
      </c>
      <c r="I1051" s="1" t="s">
        <v>4090</v>
      </c>
    </row>
    <row r="1052" spans="1:9" x14ac:dyDescent="0.25">
      <c r="A1052" s="3">
        <v>42956</v>
      </c>
      <c r="B1052" s="6" t="s">
        <v>1067</v>
      </c>
      <c r="C1052">
        <v>123024</v>
      </c>
      <c r="D1052" s="9" t="s">
        <v>3874</v>
      </c>
      <c r="E1052" s="2">
        <v>2548.8000000000002</v>
      </c>
      <c r="F1052" s="11">
        <v>42956</v>
      </c>
      <c r="G1052" s="2">
        <v>2548.8000000000002</v>
      </c>
      <c r="H1052" s="13">
        <f>Tabla1[[#This Row],[Importe]]-Tabla1[[#This Row],[Pagado]]</f>
        <v>0</v>
      </c>
      <c r="I1052" s="1" t="s">
        <v>4090</v>
      </c>
    </row>
    <row r="1053" spans="1:9" x14ac:dyDescent="0.25">
      <c r="A1053" s="3">
        <v>42956</v>
      </c>
      <c r="B1053" s="6" t="s">
        <v>1068</v>
      </c>
      <c r="C1053">
        <v>123025</v>
      </c>
      <c r="D1053" s="9" t="s">
        <v>3914</v>
      </c>
      <c r="E1053" s="2">
        <v>10980.5</v>
      </c>
      <c r="F1053" s="11">
        <v>42965</v>
      </c>
      <c r="G1053" s="2">
        <v>10980.5</v>
      </c>
      <c r="H1053" s="13">
        <f>Tabla1[[#This Row],[Importe]]-Tabla1[[#This Row],[Pagado]]</f>
        <v>0</v>
      </c>
      <c r="I1053" s="1" t="s">
        <v>4090</v>
      </c>
    </row>
    <row r="1054" spans="1:9" x14ac:dyDescent="0.25">
      <c r="A1054" s="3">
        <v>42956</v>
      </c>
      <c r="B1054" s="6" t="s">
        <v>1069</v>
      </c>
      <c r="C1054">
        <v>123026</v>
      </c>
      <c r="D1054" s="9" t="s">
        <v>3810</v>
      </c>
      <c r="E1054" s="2">
        <v>30344.06</v>
      </c>
      <c r="F1054" s="11">
        <v>42969</v>
      </c>
      <c r="G1054" s="2">
        <v>30344.06</v>
      </c>
      <c r="H1054" s="13">
        <f>Tabla1[[#This Row],[Importe]]-Tabla1[[#This Row],[Pagado]]</f>
        <v>0</v>
      </c>
      <c r="I1054" s="1" t="s">
        <v>4090</v>
      </c>
    </row>
    <row r="1055" spans="1:9" x14ac:dyDescent="0.25">
      <c r="A1055" s="3">
        <v>42956</v>
      </c>
      <c r="B1055" s="6" t="s">
        <v>1070</v>
      </c>
      <c r="C1055">
        <v>123027</v>
      </c>
      <c r="D1055" s="9" t="s">
        <v>3915</v>
      </c>
      <c r="E1055" s="2">
        <v>9225</v>
      </c>
      <c r="F1055" s="11">
        <v>42965</v>
      </c>
      <c r="G1055" s="2">
        <v>9225</v>
      </c>
      <c r="H1055" s="13">
        <f>Tabla1[[#This Row],[Importe]]-Tabla1[[#This Row],[Pagado]]</f>
        <v>0</v>
      </c>
      <c r="I1055" s="1" t="s">
        <v>4090</v>
      </c>
    </row>
    <row r="1056" spans="1:9" x14ac:dyDescent="0.25">
      <c r="A1056" s="3">
        <v>42956</v>
      </c>
      <c r="B1056" s="6" t="s">
        <v>1071</v>
      </c>
      <c r="C1056">
        <v>123028</v>
      </c>
      <c r="D1056" s="9" t="s">
        <v>3867</v>
      </c>
      <c r="E1056" s="2">
        <v>1045.2</v>
      </c>
      <c r="F1056" s="11">
        <v>42956</v>
      </c>
      <c r="G1056" s="2">
        <v>1045.2</v>
      </c>
      <c r="H1056" s="13">
        <f>Tabla1[[#This Row],[Importe]]-Tabla1[[#This Row],[Pagado]]</f>
        <v>0</v>
      </c>
      <c r="I1056" s="1" t="s">
        <v>4090</v>
      </c>
    </row>
    <row r="1057" spans="1:9" x14ac:dyDescent="0.25">
      <c r="A1057" s="3">
        <v>42956</v>
      </c>
      <c r="B1057" s="6" t="s">
        <v>1072</v>
      </c>
      <c r="C1057">
        <v>123029</v>
      </c>
      <c r="D1057" s="9" t="s">
        <v>3821</v>
      </c>
      <c r="E1057" s="2">
        <v>3998.8</v>
      </c>
      <c r="F1057" s="11">
        <v>42956</v>
      </c>
      <c r="G1057" s="2">
        <v>3998.8</v>
      </c>
      <c r="H1057" s="13">
        <f>Tabla1[[#This Row],[Importe]]-Tabla1[[#This Row],[Pagado]]</f>
        <v>0</v>
      </c>
      <c r="I1057" s="1" t="s">
        <v>4090</v>
      </c>
    </row>
    <row r="1058" spans="1:9" x14ac:dyDescent="0.25">
      <c r="A1058" s="3">
        <v>42956</v>
      </c>
      <c r="B1058" s="6" t="s">
        <v>1073</v>
      </c>
      <c r="C1058">
        <v>123030</v>
      </c>
      <c r="D1058" s="9" t="s">
        <v>4019</v>
      </c>
      <c r="E1058" s="2">
        <v>61912.32</v>
      </c>
      <c r="F1058" s="11">
        <v>42966</v>
      </c>
      <c r="G1058" s="2">
        <v>61912.32</v>
      </c>
      <c r="H1058" s="13">
        <f>Tabla1[[#This Row],[Importe]]-Tabla1[[#This Row],[Pagado]]</f>
        <v>0</v>
      </c>
      <c r="I1058" s="1" t="s">
        <v>4090</v>
      </c>
    </row>
    <row r="1059" spans="1:9" x14ac:dyDescent="0.25">
      <c r="A1059" s="3">
        <v>42956</v>
      </c>
      <c r="B1059" s="6" t="s">
        <v>1074</v>
      </c>
      <c r="C1059">
        <v>123031</v>
      </c>
      <c r="D1059" s="9" t="s">
        <v>3877</v>
      </c>
      <c r="E1059" s="2">
        <v>329.7</v>
      </c>
      <c r="F1059" s="11">
        <v>42956</v>
      </c>
      <c r="G1059" s="2">
        <v>329.7</v>
      </c>
      <c r="H1059" s="13">
        <f>Tabla1[[#This Row],[Importe]]-Tabla1[[#This Row],[Pagado]]</f>
        <v>0</v>
      </c>
      <c r="I1059" s="1" t="s">
        <v>4090</v>
      </c>
    </row>
    <row r="1060" spans="1:9" x14ac:dyDescent="0.25">
      <c r="A1060" s="3">
        <v>42956</v>
      </c>
      <c r="B1060" s="6" t="s">
        <v>1075</v>
      </c>
      <c r="C1060">
        <v>123032</v>
      </c>
      <c r="D1060" s="9" t="s">
        <v>3914</v>
      </c>
      <c r="E1060" s="2">
        <v>250.8</v>
      </c>
      <c r="F1060" s="11">
        <v>42965</v>
      </c>
      <c r="G1060" s="2">
        <v>250.8</v>
      </c>
      <c r="H1060" s="13">
        <f>Tabla1[[#This Row],[Importe]]-Tabla1[[#This Row],[Pagado]]</f>
        <v>0</v>
      </c>
      <c r="I1060" s="1" t="s">
        <v>4090</v>
      </c>
    </row>
    <row r="1061" spans="1:9" x14ac:dyDescent="0.25">
      <c r="A1061" s="3">
        <v>42956</v>
      </c>
      <c r="B1061" s="6" t="s">
        <v>1076</v>
      </c>
      <c r="C1061">
        <v>123033</v>
      </c>
      <c r="D1061" s="9" t="s">
        <v>3918</v>
      </c>
      <c r="E1061" s="2">
        <v>2728.1</v>
      </c>
      <c r="F1061" s="11">
        <v>42956</v>
      </c>
      <c r="G1061" s="2">
        <v>2728.1</v>
      </c>
      <c r="H1061" s="13">
        <f>Tabla1[[#This Row],[Importe]]-Tabla1[[#This Row],[Pagado]]</f>
        <v>0</v>
      </c>
      <c r="I1061" s="1" t="s">
        <v>4090</v>
      </c>
    </row>
    <row r="1062" spans="1:9" x14ac:dyDescent="0.25">
      <c r="A1062" s="3">
        <v>42956</v>
      </c>
      <c r="B1062" s="6" t="s">
        <v>1077</v>
      </c>
      <c r="C1062">
        <v>123034</v>
      </c>
      <c r="D1062" s="9" t="s">
        <v>3920</v>
      </c>
      <c r="E1062" s="2">
        <v>4859.96</v>
      </c>
      <c r="F1062" s="11">
        <v>42959</v>
      </c>
      <c r="G1062" s="2">
        <v>4859.96</v>
      </c>
      <c r="H1062" s="13">
        <f>Tabla1[[#This Row],[Importe]]-Tabla1[[#This Row],[Pagado]]</f>
        <v>0</v>
      </c>
      <c r="I1062" s="1" t="s">
        <v>4090</v>
      </c>
    </row>
    <row r="1063" spans="1:9" x14ac:dyDescent="0.25">
      <c r="A1063" s="3">
        <v>42956</v>
      </c>
      <c r="B1063" s="6" t="s">
        <v>1078</v>
      </c>
      <c r="C1063">
        <v>123035</v>
      </c>
      <c r="D1063" s="9" t="s">
        <v>4020</v>
      </c>
      <c r="E1063" s="2">
        <v>21926.400000000001</v>
      </c>
      <c r="F1063" s="11">
        <v>42957</v>
      </c>
      <c r="G1063" s="2">
        <v>21926.400000000001</v>
      </c>
      <c r="H1063" s="13">
        <f>Tabla1[[#This Row],[Importe]]-Tabla1[[#This Row],[Pagado]]</f>
        <v>0</v>
      </c>
      <c r="I1063" s="1" t="s">
        <v>4090</v>
      </c>
    </row>
    <row r="1064" spans="1:9" x14ac:dyDescent="0.25">
      <c r="A1064" s="3">
        <v>42956</v>
      </c>
      <c r="B1064" s="6" t="s">
        <v>1079</v>
      </c>
      <c r="C1064">
        <v>123036</v>
      </c>
      <c r="D1064" s="9" t="s">
        <v>3860</v>
      </c>
      <c r="E1064" s="2">
        <v>2631.3</v>
      </c>
      <c r="F1064" s="11">
        <v>42956</v>
      </c>
      <c r="G1064" s="2">
        <v>2631.3</v>
      </c>
      <c r="H1064" s="13">
        <f>Tabla1[[#This Row],[Importe]]-Tabla1[[#This Row],[Pagado]]</f>
        <v>0</v>
      </c>
      <c r="I1064" s="1" t="s">
        <v>4090</v>
      </c>
    </row>
    <row r="1065" spans="1:9" x14ac:dyDescent="0.25">
      <c r="A1065" s="3">
        <v>42956</v>
      </c>
      <c r="B1065" s="6" t="s">
        <v>1080</v>
      </c>
      <c r="C1065">
        <v>123037</v>
      </c>
      <c r="D1065" s="9" t="s">
        <v>4021</v>
      </c>
      <c r="E1065" s="2">
        <v>13326.7</v>
      </c>
      <c r="F1065" s="11">
        <v>42956</v>
      </c>
      <c r="G1065" s="2">
        <v>13326.7</v>
      </c>
      <c r="H1065" s="13">
        <f>Tabla1[[#This Row],[Importe]]-Tabla1[[#This Row],[Pagado]]</f>
        <v>0</v>
      </c>
      <c r="I1065" s="1" t="s">
        <v>4090</v>
      </c>
    </row>
    <row r="1066" spans="1:9" x14ac:dyDescent="0.25">
      <c r="A1066" s="3">
        <v>42956</v>
      </c>
      <c r="B1066" s="6" t="s">
        <v>1081</v>
      </c>
      <c r="C1066">
        <v>123038</v>
      </c>
      <c r="D1066" s="9" t="s">
        <v>3949</v>
      </c>
      <c r="E1066" s="2">
        <v>888.8</v>
      </c>
      <c r="F1066" s="11">
        <v>42956</v>
      </c>
      <c r="G1066" s="2">
        <v>888.8</v>
      </c>
      <c r="H1066" s="13">
        <f>Tabla1[[#This Row],[Importe]]-Tabla1[[#This Row],[Pagado]]</f>
        <v>0</v>
      </c>
      <c r="I1066" s="1" t="s">
        <v>4090</v>
      </c>
    </row>
    <row r="1067" spans="1:9" x14ac:dyDescent="0.25">
      <c r="A1067" s="3">
        <v>42956</v>
      </c>
      <c r="B1067" s="6" t="s">
        <v>1082</v>
      </c>
      <c r="C1067">
        <v>123039</v>
      </c>
      <c r="D1067" s="9" t="s">
        <v>3849</v>
      </c>
      <c r="E1067" s="2">
        <v>1833</v>
      </c>
      <c r="F1067" s="11">
        <v>42957</v>
      </c>
      <c r="G1067" s="2">
        <v>1833</v>
      </c>
      <c r="H1067" s="13">
        <f>Tabla1[[#This Row],[Importe]]-Tabla1[[#This Row],[Pagado]]</f>
        <v>0</v>
      </c>
      <c r="I1067" s="1" t="s">
        <v>4090</v>
      </c>
    </row>
    <row r="1068" spans="1:9" x14ac:dyDescent="0.25">
      <c r="A1068" s="3">
        <v>42956</v>
      </c>
      <c r="B1068" s="6" t="s">
        <v>1083</v>
      </c>
      <c r="C1068">
        <v>123040</v>
      </c>
      <c r="D1068" s="9" t="s">
        <v>3844</v>
      </c>
      <c r="E1068" s="2">
        <v>1382</v>
      </c>
      <c r="F1068" s="11">
        <v>42956</v>
      </c>
      <c r="G1068" s="2">
        <v>1382</v>
      </c>
      <c r="H1068" s="13">
        <f>Tabla1[[#This Row],[Importe]]-Tabla1[[#This Row],[Pagado]]</f>
        <v>0</v>
      </c>
      <c r="I1068" s="1" t="s">
        <v>4090</v>
      </c>
    </row>
    <row r="1069" spans="1:9" x14ac:dyDescent="0.25">
      <c r="A1069" s="3">
        <v>42956</v>
      </c>
      <c r="B1069" s="6" t="s">
        <v>1084</v>
      </c>
      <c r="C1069">
        <v>123041</v>
      </c>
      <c r="D1069" s="9" t="s">
        <v>3892</v>
      </c>
      <c r="E1069" s="2">
        <v>2342.64</v>
      </c>
      <c r="F1069" s="11">
        <v>42956</v>
      </c>
      <c r="G1069" s="2">
        <v>2342.64</v>
      </c>
      <c r="H1069" s="13">
        <f>Tabla1[[#This Row],[Importe]]-Tabla1[[#This Row],[Pagado]]</f>
        <v>0</v>
      </c>
      <c r="I1069" s="1" t="s">
        <v>4090</v>
      </c>
    </row>
    <row r="1070" spans="1:9" x14ac:dyDescent="0.25">
      <c r="A1070" s="3">
        <v>42956</v>
      </c>
      <c r="B1070" s="6" t="s">
        <v>1085</v>
      </c>
      <c r="C1070">
        <v>123042</v>
      </c>
      <c r="D1070" s="9" t="s">
        <v>3973</v>
      </c>
      <c r="E1070" s="2">
        <v>1171.32</v>
      </c>
      <c r="F1070" s="11">
        <v>42956</v>
      </c>
      <c r="G1070" s="2">
        <v>1171.32</v>
      </c>
      <c r="H1070" s="13">
        <f>Tabla1[[#This Row],[Importe]]-Tabla1[[#This Row],[Pagado]]</f>
        <v>0</v>
      </c>
      <c r="I1070" s="1" t="s">
        <v>4090</v>
      </c>
    </row>
    <row r="1071" spans="1:9" x14ac:dyDescent="0.25">
      <c r="A1071" s="3">
        <v>42956</v>
      </c>
      <c r="B1071" s="6" t="s">
        <v>1086</v>
      </c>
      <c r="C1071">
        <v>123043</v>
      </c>
      <c r="D1071" s="9" t="s">
        <v>3850</v>
      </c>
      <c r="E1071" s="2">
        <v>2400</v>
      </c>
      <c r="F1071" s="11">
        <v>42957</v>
      </c>
      <c r="G1071" s="2">
        <v>2400</v>
      </c>
      <c r="H1071" s="13">
        <f>Tabla1[[#This Row],[Importe]]-Tabla1[[#This Row],[Pagado]]</f>
        <v>0</v>
      </c>
      <c r="I1071" s="1" t="s">
        <v>4090</v>
      </c>
    </row>
    <row r="1072" spans="1:9" x14ac:dyDescent="0.25">
      <c r="A1072" s="3">
        <v>42956</v>
      </c>
      <c r="B1072" s="6" t="s">
        <v>1087</v>
      </c>
      <c r="C1072">
        <v>123044</v>
      </c>
      <c r="D1072" s="9" t="s">
        <v>3891</v>
      </c>
      <c r="E1072" s="2">
        <v>326</v>
      </c>
      <c r="F1072" s="11">
        <v>42956</v>
      </c>
      <c r="G1072" s="2">
        <v>326</v>
      </c>
      <c r="H1072" s="13">
        <f>Tabla1[[#This Row],[Importe]]-Tabla1[[#This Row],[Pagado]]</f>
        <v>0</v>
      </c>
      <c r="I1072" s="1" t="s">
        <v>4090</v>
      </c>
    </row>
    <row r="1073" spans="1:9" x14ac:dyDescent="0.25">
      <c r="A1073" s="3">
        <v>42956</v>
      </c>
      <c r="B1073" s="6" t="s">
        <v>1088</v>
      </c>
      <c r="C1073">
        <v>123045</v>
      </c>
      <c r="D1073" s="9" t="s">
        <v>3913</v>
      </c>
      <c r="E1073" s="2">
        <v>888</v>
      </c>
      <c r="F1073" s="11">
        <v>42957</v>
      </c>
      <c r="G1073" s="2">
        <v>888</v>
      </c>
      <c r="H1073" s="13">
        <f>Tabla1[[#This Row],[Importe]]-Tabla1[[#This Row],[Pagado]]</f>
        <v>0</v>
      </c>
      <c r="I1073" s="1" t="s">
        <v>4090</v>
      </c>
    </row>
    <row r="1074" spans="1:9" x14ac:dyDescent="0.25">
      <c r="A1074" s="3">
        <v>42956</v>
      </c>
      <c r="B1074" s="6" t="s">
        <v>1089</v>
      </c>
      <c r="C1074">
        <v>123046</v>
      </c>
      <c r="D1074" s="9" t="s">
        <v>3944</v>
      </c>
      <c r="E1074" s="2">
        <v>3513.96</v>
      </c>
      <c r="F1074" s="11">
        <v>42956</v>
      </c>
      <c r="G1074" s="2">
        <v>3513.96</v>
      </c>
      <c r="H1074" s="13">
        <f>Tabla1[[#This Row],[Importe]]-Tabla1[[#This Row],[Pagado]]</f>
        <v>0</v>
      </c>
      <c r="I1074" s="1" t="s">
        <v>4090</v>
      </c>
    </row>
    <row r="1075" spans="1:9" x14ac:dyDescent="0.25">
      <c r="A1075" s="3">
        <v>42956</v>
      </c>
      <c r="B1075" s="6" t="s">
        <v>1090</v>
      </c>
      <c r="C1075">
        <v>123047</v>
      </c>
      <c r="D1075" s="9" t="s">
        <v>3851</v>
      </c>
      <c r="E1075" s="2">
        <v>1852.2</v>
      </c>
      <c r="F1075" s="11">
        <v>42957</v>
      </c>
      <c r="G1075" s="2">
        <v>1852.2</v>
      </c>
      <c r="H1075" s="13">
        <f>Tabla1[[#This Row],[Importe]]-Tabla1[[#This Row],[Pagado]]</f>
        <v>0</v>
      </c>
      <c r="I1075" s="1" t="s">
        <v>4090</v>
      </c>
    </row>
    <row r="1076" spans="1:9" x14ac:dyDescent="0.25">
      <c r="A1076" s="3">
        <v>42956</v>
      </c>
      <c r="B1076" s="6" t="s">
        <v>1091</v>
      </c>
      <c r="C1076">
        <v>123048</v>
      </c>
      <c r="D1076" s="9" t="s">
        <v>3922</v>
      </c>
      <c r="E1076" s="2">
        <v>2496.06</v>
      </c>
      <c r="F1076" s="11">
        <v>42957</v>
      </c>
      <c r="G1076" s="2">
        <v>2496.06</v>
      </c>
      <c r="H1076" s="13">
        <f>Tabla1[[#This Row],[Importe]]-Tabla1[[#This Row],[Pagado]]</f>
        <v>0</v>
      </c>
      <c r="I1076" s="1" t="s">
        <v>4090</v>
      </c>
    </row>
    <row r="1077" spans="1:9" x14ac:dyDescent="0.25">
      <c r="A1077" s="3">
        <v>42956</v>
      </c>
      <c r="B1077" s="6" t="s">
        <v>1092</v>
      </c>
      <c r="C1077">
        <v>123049</v>
      </c>
      <c r="D1077" s="9" t="s">
        <v>3864</v>
      </c>
      <c r="E1077" s="2">
        <v>3740.7</v>
      </c>
      <c r="F1077" s="11">
        <v>42957</v>
      </c>
      <c r="G1077" s="2">
        <v>3740.7</v>
      </c>
      <c r="H1077" s="13">
        <f>Tabla1[[#This Row],[Importe]]-Tabla1[[#This Row],[Pagado]]</f>
        <v>0</v>
      </c>
      <c r="I1077" s="1" t="s">
        <v>4090</v>
      </c>
    </row>
    <row r="1078" spans="1:9" x14ac:dyDescent="0.25">
      <c r="A1078" s="3">
        <v>42956</v>
      </c>
      <c r="B1078" s="6" t="s">
        <v>1093</v>
      </c>
      <c r="C1078">
        <v>123050</v>
      </c>
      <c r="D1078" s="9" t="s">
        <v>3955</v>
      </c>
      <c r="E1078" s="2">
        <v>9161.65</v>
      </c>
      <c r="F1078" s="11">
        <v>42957</v>
      </c>
      <c r="G1078" s="2">
        <v>9161.65</v>
      </c>
      <c r="H1078" s="13">
        <f>Tabla1[[#This Row],[Importe]]-Tabla1[[#This Row],[Pagado]]</f>
        <v>0</v>
      </c>
      <c r="I1078" s="1" t="s">
        <v>4090</v>
      </c>
    </row>
    <row r="1079" spans="1:9" x14ac:dyDescent="0.25">
      <c r="A1079" s="3">
        <v>42956</v>
      </c>
      <c r="B1079" s="6" t="s">
        <v>1094</v>
      </c>
      <c r="C1079">
        <v>123051</v>
      </c>
      <c r="D1079" s="9" t="s">
        <v>3827</v>
      </c>
      <c r="E1079" s="2">
        <v>1081</v>
      </c>
      <c r="F1079" s="11">
        <v>42956</v>
      </c>
      <c r="G1079" s="2">
        <v>1081</v>
      </c>
      <c r="H1079" s="13">
        <f>Tabla1[[#This Row],[Importe]]-Tabla1[[#This Row],[Pagado]]</f>
        <v>0</v>
      </c>
      <c r="I1079" s="1" t="s">
        <v>4090</v>
      </c>
    </row>
    <row r="1080" spans="1:9" x14ac:dyDescent="0.25">
      <c r="A1080" s="3">
        <v>42956</v>
      </c>
      <c r="B1080" s="6" t="s">
        <v>1095</v>
      </c>
      <c r="C1080">
        <v>123052</v>
      </c>
      <c r="D1080" s="9" t="s">
        <v>3830</v>
      </c>
      <c r="E1080" s="2">
        <v>2082.5</v>
      </c>
      <c r="F1080" s="11">
        <v>42956</v>
      </c>
      <c r="G1080" s="2">
        <v>2082.5</v>
      </c>
      <c r="H1080" s="13">
        <f>Tabla1[[#This Row],[Importe]]-Tabla1[[#This Row],[Pagado]]</f>
        <v>0</v>
      </c>
      <c r="I1080" s="1" t="s">
        <v>4090</v>
      </c>
    </row>
    <row r="1081" spans="1:9" x14ac:dyDescent="0.25">
      <c r="A1081" s="3">
        <v>42956</v>
      </c>
      <c r="B1081" s="6" t="s">
        <v>1096</v>
      </c>
      <c r="C1081">
        <v>123053</v>
      </c>
      <c r="D1081" s="9" t="s">
        <v>3898</v>
      </c>
      <c r="E1081" s="2">
        <v>21041.200000000001</v>
      </c>
      <c r="F1081" s="11">
        <v>42956</v>
      </c>
      <c r="G1081" s="2">
        <v>21041.200000000001</v>
      </c>
      <c r="H1081" s="13">
        <f>Tabla1[[#This Row],[Importe]]-Tabla1[[#This Row],[Pagado]]</f>
        <v>0</v>
      </c>
      <c r="I1081" s="1" t="s">
        <v>4090</v>
      </c>
    </row>
    <row r="1082" spans="1:9" x14ac:dyDescent="0.25">
      <c r="A1082" s="3">
        <v>42956</v>
      </c>
      <c r="B1082" s="6" t="s">
        <v>1097</v>
      </c>
      <c r="C1082">
        <v>123054</v>
      </c>
      <c r="D1082" s="9" t="s">
        <v>3934</v>
      </c>
      <c r="E1082" s="2">
        <v>6854.4</v>
      </c>
      <c r="F1082" s="11">
        <v>42963</v>
      </c>
      <c r="G1082" s="2">
        <v>6854.4</v>
      </c>
      <c r="H1082" s="13">
        <f>Tabla1[[#This Row],[Importe]]-Tabla1[[#This Row],[Pagado]]</f>
        <v>0</v>
      </c>
      <c r="I1082" s="1" t="s">
        <v>4090</v>
      </c>
    </row>
    <row r="1083" spans="1:9" x14ac:dyDescent="0.25">
      <c r="A1083" s="3">
        <v>42956</v>
      </c>
      <c r="B1083" s="6" t="s">
        <v>1098</v>
      </c>
      <c r="C1083">
        <v>123055</v>
      </c>
      <c r="D1083" s="9" t="s">
        <v>3823</v>
      </c>
      <c r="E1083" s="2">
        <v>960</v>
      </c>
      <c r="F1083" s="11">
        <v>42956</v>
      </c>
      <c r="G1083" s="2">
        <v>960</v>
      </c>
      <c r="H1083" s="13">
        <f>Tabla1[[#This Row],[Importe]]-Tabla1[[#This Row],[Pagado]]</f>
        <v>0</v>
      </c>
      <c r="I1083" s="1" t="s">
        <v>4090</v>
      </c>
    </row>
    <row r="1084" spans="1:9" x14ac:dyDescent="0.25">
      <c r="A1084" s="3">
        <v>42956</v>
      </c>
      <c r="B1084" s="6" t="s">
        <v>1099</v>
      </c>
      <c r="C1084">
        <v>123056</v>
      </c>
      <c r="D1084" s="9" t="s">
        <v>3826</v>
      </c>
      <c r="E1084" s="2">
        <v>3630</v>
      </c>
      <c r="F1084" s="11">
        <v>42956</v>
      </c>
      <c r="G1084" s="2">
        <v>3630</v>
      </c>
      <c r="H1084" s="13">
        <f>Tabla1[[#This Row],[Importe]]-Tabla1[[#This Row],[Pagado]]</f>
        <v>0</v>
      </c>
      <c r="I1084" s="1" t="s">
        <v>4090</v>
      </c>
    </row>
    <row r="1085" spans="1:9" x14ac:dyDescent="0.25">
      <c r="A1085" s="3">
        <v>42956</v>
      </c>
      <c r="B1085" s="6" t="s">
        <v>1100</v>
      </c>
      <c r="C1085">
        <v>123057</v>
      </c>
      <c r="D1085" s="9" t="s">
        <v>3860</v>
      </c>
      <c r="E1085" s="2">
        <v>690</v>
      </c>
      <c r="F1085" s="11">
        <v>42956</v>
      </c>
      <c r="G1085" s="2">
        <v>690</v>
      </c>
      <c r="H1085" s="13">
        <f>Tabla1[[#This Row],[Importe]]-Tabla1[[#This Row],[Pagado]]</f>
        <v>0</v>
      </c>
      <c r="I1085" s="1" t="s">
        <v>4090</v>
      </c>
    </row>
    <row r="1086" spans="1:9" x14ac:dyDescent="0.25">
      <c r="A1086" s="3">
        <v>42956</v>
      </c>
      <c r="B1086" s="6" t="s">
        <v>1101</v>
      </c>
      <c r="C1086">
        <v>123058</v>
      </c>
      <c r="D1086" s="9" t="s">
        <v>3825</v>
      </c>
      <c r="E1086" s="2">
        <v>4145</v>
      </c>
      <c r="F1086" s="11">
        <v>42956</v>
      </c>
      <c r="G1086" s="2">
        <v>4145</v>
      </c>
      <c r="H1086" s="13">
        <f>Tabla1[[#This Row],[Importe]]-Tabla1[[#This Row],[Pagado]]</f>
        <v>0</v>
      </c>
      <c r="I1086" s="1" t="s">
        <v>4090</v>
      </c>
    </row>
    <row r="1087" spans="1:9" x14ac:dyDescent="0.25">
      <c r="A1087" s="3">
        <v>42956</v>
      </c>
      <c r="B1087" s="6" t="s">
        <v>1102</v>
      </c>
      <c r="C1087">
        <v>123059</v>
      </c>
      <c r="D1087" s="9" t="s">
        <v>3878</v>
      </c>
      <c r="E1087" s="2">
        <v>1686.8</v>
      </c>
      <c r="F1087" s="11">
        <v>42956</v>
      </c>
      <c r="G1087" s="2">
        <v>1686.8</v>
      </c>
      <c r="H1087" s="13">
        <f>Tabla1[[#This Row],[Importe]]-Tabla1[[#This Row],[Pagado]]</f>
        <v>0</v>
      </c>
      <c r="I1087" s="1" t="s">
        <v>4090</v>
      </c>
    </row>
    <row r="1088" spans="1:9" x14ac:dyDescent="0.25">
      <c r="A1088" s="3">
        <v>42956</v>
      </c>
      <c r="B1088" s="6" t="s">
        <v>1103</v>
      </c>
      <c r="C1088">
        <v>123060</v>
      </c>
      <c r="D1088" s="9" t="s">
        <v>3926</v>
      </c>
      <c r="E1088" s="2">
        <v>21936.6</v>
      </c>
      <c r="F1088" s="11">
        <v>42960</v>
      </c>
      <c r="G1088" s="2">
        <v>21936.6</v>
      </c>
      <c r="H1088" s="13">
        <f>Tabla1[[#This Row],[Importe]]-Tabla1[[#This Row],[Pagado]]</f>
        <v>0</v>
      </c>
      <c r="I1088" s="1" t="s">
        <v>4090</v>
      </c>
    </row>
    <row r="1089" spans="1:9" x14ac:dyDescent="0.25">
      <c r="A1089" s="3">
        <v>42956</v>
      </c>
      <c r="B1089" s="6" t="s">
        <v>1104</v>
      </c>
      <c r="C1089">
        <v>123061</v>
      </c>
      <c r="D1089" s="9" t="s">
        <v>3945</v>
      </c>
      <c r="E1089" s="2">
        <v>3267.4</v>
      </c>
      <c r="F1089" s="11">
        <v>42956</v>
      </c>
      <c r="G1089" s="2">
        <v>3267.4</v>
      </c>
      <c r="H1089" s="13">
        <f>Tabla1[[#This Row],[Importe]]-Tabla1[[#This Row],[Pagado]]</f>
        <v>0</v>
      </c>
      <c r="I1089" s="1" t="s">
        <v>4090</v>
      </c>
    </row>
    <row r="1090" spans="1:9" x14ac:dyDescent="0.25">
      <c r="A1090" s="3">
        <v>42956</v>
      </c>
      <c r="B1090" s="6" t="s">
        <v>1105</v>
      </c>
      <c r="C1090">
        <v>123062</v>
      </c>
      <c r="D1090" s="9" t="s">
        <v>3896</v>
      </c>
      <c r="E1090" s="2">
        <v>107.5</v>
      </c>
      <c r="F1090" s="11">
        <v>42956</v>
      </c>
      <c r="G1090" s="2">
        <v>107.5</v>
      </c>
      <c r="H1090" s="13">
        <f>Tabla1[[#This Row],[Importe]]-Tabla1[[#This Row],[Pagado]]</f>
        <v>0</v>
      </c>
      <c r="I1090" s="1" t="s">
        <v>4090</v>
      </c>
    </row>
    <row r="1091" spans="1:9" x14ac:dyDescent="0.25">
      <c r="A1091" s="3">
        <v>42956</v>
      </c>
      <c r="B1091" s="6" t="s">
        <v>1106</v>
      </c>
      <c r="C1091">
        <v>123063</v>
      </c>
      <c r="D1091" s="9" t="s">
        <v>3860</v>
      </c>
      <c r="E1091" s="2">
        <v>336</v>
      </c>
      <c r="F1091" s="11">
        <v>42956</v>
      </c>
      <c r="G1091" s="2">
        <v>336</v>
      </c>
      <c r="H1091" s="13">
        <f>Tabla1[[#This Row],[Importe]]-Tabla1[[#This Row],[Pagado]]</f>
        <v>0</v>
      </c>
      <c r="I1091" s="1" t="s">
        <v>4090</v>
      </c>
    </row>
    <row r="1092" spans="1:9" x14ac:dyDescent="0.25">
      <c r="A1092" s="3">
        <v>42956</v>
      </c>
      <c r="B1092" s="6" t="s">
        <v>1107</v>
      </c>
      <c r="C1092">
        <v>123064</v>
      </c>
      <c r="D1092" s="9" t="s">
        <v>4022</v>
      </c>
      <c r="E1092" s="2">
        <v>31068.799999999999</v>
      </c>
      <c r="F1092" s="11">
        <v>42956</v>
      </c>
      <c r="G1092" s="2">
        <v>31068.799999999999</v>
      </c>
      <c r="H1092" s="13">
        <f>Tabla1[[#This Row],[Importe]]-Tabla1[[#This Row],[Pagado]]</f>
        <v>0</v>
      </c>
      <c r="I1092" s="1" t="s">
        <v>4090</v>
      </c>
    </row>
    <row r="1093" spans="1:9" x14ac:dyDescent="0.25">
      <c r="A1093" s="3">
        <v>42956</v>
      </c>
      <c r="B1093" s="6" t="s">
        <v>1108</v>
      </c>
      <c r="C1093">
        <v>123065</v>
      </c>
      <c r="D1093" s="9" t="s">
        <v>3839</v>
      </c>
      <c r="E1093" s="2">
        <v>3105.2</v>
      </c>
      <c r="F1093" s="11">
        <v>42956</v>
      </c>
      <c r="G1093" s="2">
        <v>3105.2</v>
      </c>
      <c r="H1093" s="13">
        <f>Tabla1[[#This Row],[Importe]]-Tabla1[[#This Row],[Pagado]]</f>
        <v>0</v>
      </c>
      <c r="I1093" s="1" t="s">
        <v>4090</v>
      </c>
    </row>
    <row r="1094" spans="1:9" x14ac:dyDescent="0.25">
      <c r="A1094" s="3">
        <v>42956</v>
      </c>
      <c r="B1094" s="6" t="s">
        <v>1109</v>
      </c>
      <c r="C1094">
        <v>123066</v>
      </c>
      <c r="D1094" s="9" t="s">
        <v>3843</v>
      </c>
      <c r="E1094" s="2">
        <v>25991.599999999999</v>
      </c>
      <c r="F1094" s="11">
        <v>42963</v>
      </c>
      <c r="G1094" s="2">
        <v>25991.599999999999</v>
      </c>
      <c r="H1094" s="13">
        <f>Tabla1[[#This Row],[Importe]]-Tabla1[[#This Row],[Pagado]]</f>
        <v>0</v>
      </c>
      <c r="I1094" s="1" t="s">
        <v>4090</v>
      </c>
    </row>
    <row r="1095" spans="1:9" x14ac:dyDescent="0.25">
      <c r="A1095" s="3">
        <v>42956</v>
      </c>
      <c r="B1095" s="6" t="s">
        <v>1110</v>
      </c>
      <c r="C1095">
        <v>123067</v>
      </c>
      <c r="D1095" s="9" t="s">
        <v>3828</v>
      </c>
      <c r="E1095" s="2">
        <v>912</v>
      </c>
      <c r="F1095" s="11">
        <v>42956</v>
      </c>
      <c r="G1095" s="2">
        <v>912</v>
      </c>
      <c r="H1095" s="13">
        <f>Tabla1[[#This Row],[Importe]]-Tabla1[[#This Row],[Pagado]]</f>
        <v>0</v>
      </c>
      <c r="I1095" s="1" t="s">
        <v>4090</v>
      </c>
    </row>
    <row r="1096" spans="1:9" x14ac:dyDescent="0.25">
      <c r="A1096" s="3">
        <v>42956</v>
      </c>
      <c r="B1096" s="6" t="s">
        <v>1111</v>
      </c>
      <c r="C1096">
        <v>123068</v>
      </c>
      <c r="D1096" s="9" t="s">
        <v>3828</v>
      </c>
      <c r="E1096" s="2">
        <v>1800</v>
      </c>
      <c r="F1096" s="11">
        <v>42956</v>
      </c>
      <c r="G1096" s="2">
        <v>1800</v>
      </c>
      <c r="H1096" s="13">
        <f>Tabla1[[#This Row],[Importe]]-Tabla1[[#This Row],[Pagado]]</f>
        <v>0</v>
      </c>
      <c r="I1096" s="1" t="s">
        <v>4090</v>
      </c>
    </row>
    <row r="1097" spans="1:9" x14ac:dyDescent="0.25">
      <c r="A1097" s="3">
        <v>42956</v>
      </c>
      <c r="B1097" s="6" t="s">
        <v>1112</v>
      </c>
      <c r="C1097">
        <v>123069</v>
      </c>
      <c r="D1097" s="9" t="s">
        <v>3824</v>
      </c>
      <c r="E1097" s="2">
        <v>210</v>
      </c>
      <c r="F1097" s="11">
        <v>42956</v>
      </c>
      <c r="G1097" s="2">
        <v>210</v>
      </c>
      <c r="H1097" s="13">
        <f>Tabla1[[#This Row],[Importe]]-Tabla1[[#This Row],[Pagado]]</f>
        <v>0</v>
      </c>
      <c r="I1097" s="1" t="s">
        <v>4090</v>
      </c>
    </row>
    <row r="1098" spans="1:9" x14ac:dyDescent="0.25">
      <c r="A1098" s="3">
        <v>42956</v>
      </c>
      <c r="B1098" s="6" t="s">
        <v>1113</v>
      </c>
      <c r="C1098">
        <v>123070</v>
      </c>
      <c r="D1098" s="9" t="s">
        <v>3834</v>
      </c>
      <c r="E1098" s="2">
        <v>10999.2</v>
      </c>
      <c r="F1098" s="11">
        <v>42958</v>
      </c>
      <c r="G1098" s="2">
        <v>10999.2</v>
      </c>
      <c r="H1098" s="13">
        <f>Tabla1[[#This Row],[Importe]]-Tabla1[[#This Row],[Pagado]]</f>
        <v>0</v>
      </c>
      <c r="I1098" s="1" t="s">
        <v>4090</v>
      </c>
    </row>
    <row r="1099" spans="1:9" x14ac:dyDescent="0.25">
      <c r="A1099" s="3">
        <v>42956</v>
      </c>
      <c r="B1099" s="6" t="s">
        <v>1114</v>
      </c>
      <c r="C1099">
        <v>123071</v>
      </c>
      <c r="D1099" s="9" t="s">
        <v>3897</v>
      </c>
      <c r="E1099" s="2">
        <v>2912</v>
      </c>
      <c r="F1099" s="11">
        <v>42956</v>
      </c>
      <c r="G1099" s="2">
        <v>2912</v>
      </c>
      <c r="H1099" s="13">
        <f>Tabla1[[#This Row],[Importe]]-Tabla1[[#This Row],[Pagado]]</f>
        <v>0</v>
      </c>
      <c r="I1099" s="1" t="s">
        <v>4090</v>
      </c>
    </row>
    <row r="1100" spans="1:9" x14ac:dyDescent="0.25">
      <c r="A1100" s="3">
        <v>42956</v>
      </c>
      <c r="B1100" s="6" t="s">
        <v>1115</v>
      </c>
      <c r="C1100">
        <v>123072</v>
      </c>
      <c r="D1100" s="9" t="s">
        <v>3904</v>
      </c>
      <c r="E1100" s="2">
        <v>6733.8</v>
      </c>
      <c r="F1100" s="11">
        <v>42962</v>
      </c>
      <c r="G1100" s="2">
        <v>6733.8</v>
      </c>
      <c r="H1100" s="13">
        <f>Tabla1[[#This Row],[Importe]]-Tabla1[[#This Row],[Pagado]]</f>
        <v>0</v>
      </c>
      <c r="I1100" s="1" t="s">
        <v>4090</v>
      </c>
    </row>
    <row r="1101" spans="1:9" x14ac:dyDescent="0.25">
      <c r="A1101" s="3">
        <v>42956</v>
      </c>
      <c r="B1101" s="6" t="s">
        <v>1116</v>
      </c>
      <c r="C1101">
        <v>123073</v>
      </c>
      <c r="D1101" s="9" t="s">
        <v>3806</v>
      </c>
      <c r="E1101" s="2">
        <v>3606.35</v>
      </c>
      <c r="F1101" s="11">
        <v>42957</v>
      </c>
      <c r="G1101" s="2">
        <v>3606.35</v>
      </c>
      <c r="H1101" s="13">
        <f>Tabla1[[#This Row],[Importe]]-Tabla1[[#This Row],[Pagado]]</f>
        <v>0</v>
      </c>
      <c r="I1101" s="1" t="s">
        <v>4090</v>
      </c>
    </row>
    <row r="1102" spans="1:9" x14ac:dyDescent="0.25">
      <c r="A1102" s="3">
        <v>42956</v>
      </c>
      <c r="B1102" s="6" t="s">
        <v>1117</v>
      </c>
      <c r="C1102">
        <v>123074</v>
      </c>
      <c r="D1102" s="9" t="s">
        <v>3936</v>
      </c>
      <c r="E1102" s="2">
        <v>3557.25</v>
      </c>
      <c r="F1102" s="11">
        <v>42956</v>
      </c>
      <c r="G1102" s="2">
        <v>3557.25</v>
      </c>
      <c r="H1102" s="13">
        <f>Tabla1[[#This Row],[Importe]]-Tabla1[[#This Row],[Pagado]]</f>
        <v>0</v>
      </c>
      <c r="I1102" s="1" t="s">
        <v>4090</v>
      </c>
    </row>
    <row r="1103" spans="1:9" x14ac:dyDescent="0.25">
      <c r="A1103" s="3">
        <v>42956</v>
      </c>
      <c r="B1103" s="6" t="s">
        <v>1118</v>
      </c>
      <c r="C1103">
        <v>123075</v>
      </c>
      <c r="D1103" s="9" t="s">
        <v>3822</v>
      </c>
      <c r="E1103" s="2">
        <v>1960</v>
      </c>
      <c r="F1103" s="11">
        <v>42961</v>
      </c>
      <c r="G1103" s="2">
        <v>1960</v>
      </c>
      <c r="H1103" s="13">
        <f>Tabla1[[#This Row],[Importe]]-Tabla1[[#This Row],[Pagado]]</f>
        <v>0</v>
      </c>
      <c r="I1103" s="1" t="s">
        <v>4090</v>
      </c>
    </row>
    <row r="1104" spans="1:9" x14ac:dyDescent="0.25">
      <c r="A1104" s="3">
        <v>42956</v>
      </c>
      <c r="B1104" s="6" t="s">
        <v>1119</v>
      </c>
      <c r="C1104">
        <v>123076</v>
      </c>
      <c r="D1104" s="9" t="s">
        <v>3882</v>
      </c>
      <c r="E1104" s="2">
        <v>6957.25</v>
      </c>
      <c r="F1104" s="11">
        <v>42956</v>
      </c>
      <c r="G1104" s="2">
        <v>6957.25</v>
      </c>
      <c r="H1104" s="13">
        <f>Tabla1[[#This Row],[Importe]]-Tabla1[[#This Row],[Pagado]]</f>
        <v>0</v>
      </c>
      <c r="I1104" s="1" t="s">
        <v>4090</v>
      </c>
    </row>
    <row r="1105" spans="1:9" x14ac:dyDescent="0.25">
      <c r="A1105" s="3">
        <v>42956</v>
      </c>
      <c r="B1105" s="6" t="s">
        <v>1120</v>
      </c>
      <c r="C1105">
        <v>123077</v>
      </c>
      <c r="D1105" s="9" t="s">
        <v>3882</v>
      </c>
      <c r="E1105" s="2">
        <v>1396.8</v>
      </c>
      <c r="F1105" s="11">
        <v>42956</v>
      </c>
      <c r="G1105" s="2">
        <v>1396.8</v>
      </c>
      <c r="H1105" s="13">
        <f>Tabla1[[#This Row],[Importe]]-Tabla1[[#This Row],[Pagado]]</f>
        <v>0</v>
      </c>
      <c r="I1105" s="1" t="s">
        <v>4090</v>
      </c>
    </row>
    <row r="1106" spans="1:9" x14ac:dyDescent="0.25">
      <c r="A1106" s="3">
        <v>42956</v>
      </c>
      <c r="B1106" s="6" t="s">
        <v>1121</v>
      </c>
      <c r="C1106">
        <v>123078</v>
      </c>
      <c r="D1106" s="9" t="s">
        <v>3933</v>
      </c>
      <c r="E1106" s="2">
        <v>21402</v>
      </c>
      <c r="F1106" s="11">
        <v>42956</v>
      </c>
      <c r="G1106" s="2">
        <v>21402</v>
      </c>
      <c r="H1106" s="13">
        <f>Tabla1[[#This Row],[Importe]]-Tabla1[[#This Row],[Pagado]]</f>
        <v>0</v>
      </c>
      <c r="I1106" s="1" t="s">
        <v>4090</v>
      </c>
    </row>
    <row r="1107" spans="1:9" x14ac:dyDescent="0.25">
      <c r="A1107" s="3">
        <v>42956</v>
      </c>
      <c r="B1107" s="6" t="s">
        <v>1122</v>
      </c>
      <c r="C1107">
        <v>123079</v>
      </c>
      <c r="D1107" s="9" t="s">
        <v>3810</v>
      </c>
      <c r="E1107" s="2">
        <v>592.84</v>
      </c>
      <c r="F1107" s="11">
        <v>42969</v>
      </c>
      <c r="G1107" s="2">
        <v>592.84</v>
      </c>
      <c r="H1107" s="13">
        <f>Tabla1[[#This Row],[Importe]]-Tabla1[[#This Row],[Pagado]]</f>
        <v>0</v>
      </c>
      <c r="I1107" s="1" t="s">
        <v>4090</v>
      </c>
    </row>
    <row r="1108" spans="1:9" x14ac:dyDescent="0.25">
      <c r="A1108" s="3">
        <v>42956</v>
      </c>
      <c r="B1108" s="6" t="s">
        <v>1123</v>
      </c>
      <c r="C1108">
        <v>123080</v>
      </c>
      <c r="D1108" s="9" t="s">
        <v>3938</v>
      </c>
      <c r="E1108" s="2">
        <v>12980</v>
      </c>
      <c r="F1108" s="11">
        <v>42956</v>
      </c>
      <c r="G1108" s="2">
        <v>12980</v>
      </c>
      <c r="H1108" s="13">
        <f>Tabla1[[#This Row],[Importe]]-Tabla1[[#This Row],[Pagado]]</f>
        <v>0</v>
      </c>
      <c r="I1108" s="1" t="s">
        <v>4090</v>
      </c>
    </row>
    <row r="1109" spans="1:9" x14ac:dyDescent="0.25">
      <c r="A1109" s="3">
        <v>42956</v>
      </c>
      <c r="B1109" s="6" t="s">
        <v>1124</v>
      </c>
      <c r="C1109">
        <v>123081</v>
      </c>
      <c r="D1109" s="9" t="s">
        <v>4023</v>
      </c>
      <c r="E1109" s="2">
        <v>8884.7999999999993</v>
      </c>
      <c r="F1109" s="11">
        <v>42957</v>
      </c>
      <c r="G1109" s="2">
        <v>8884.7999999999993</v>
      </c>
      <c r="H1109" s="13">
        <f>Tabla1[[#This Row],[Importe]]-Tabla1[[#This Row],[Pagado]]</f>
        <v>0</v>
      </c>
      <c r="I1109" s="1" t="s">
        <v>4090</v>
      </c>
    </row>
    <row r="1110" spans="1:9" x14ac:dyDescent="0.25">
      <c r="A1110" s="3">
        <v>42956</v>
      </c>
      <c r="B1110" s="6" t="s">
        <v>1125</v>
      </c>
      <c r="C1110">
        <v>123082</v>
      </c>
      <c r="D1110" s="9" t="s">
        <v>3844</v>
      </c>
      <c r="E1110" s="2">
        <v>547.79999999999995</v>
      </c>
      <c r="F1110" s="11">
        <v>42956</v>
      </c>
      <c r="G1110" s="2">
        <v>547.79999999999995</v>
      </c>
      <c r="H1110" s="13">
        <f>Tabla1[[#This Row],[Importe]]-Tabla1[[#This Row],[Pagado]]</f>
        <v>0</v>
      </c>
      <c r="I1110" s="1" t="s">
        <v>4090</v>
      </c>
    </row>
    <row r="1111" spans="1:9" x14ac:dyDescent="0.25">
      <c r="A1111" s="3">
        <v>42956</v>
      </c>
      <c r="B1111" s="6" t="s">
        <v>1126</v>
      </c>
      <c r="C1111">
        <v>123083</v>
      </c>
      <c r="D1111" s="9" t="s">
        <v>3844</v>
      </c>
      <c r="E1111" s="2">
        <v>750</v>
      </c>
      <c r="F1111" s="11">
        <v>42956</v>
      </c>
      <c r="G1111" s="2">
        <v>750</v>
      </c>
      <c r="H1111" s="13">
        <f>Tabla1[[#This Row],[Importe]]-Tabla1[[#This Row],[Pagado]]</f>
        <v>0</v>
      </c>
      <c r="I1111" s="1" t="s">
        <v>4090</v>
      </c>
    </row>
    <row r="1112" spans="1:9" x14ac:dyDescent="0.25">
      <c r="A1112" s="3">
        <v>42956</v>
      </c>
      <c r="B1112" s="6" t="s">
        <v>1127</v>
      </c>
      <c r="C1112">
        <v>123084</v>
      </c>
      <c r="D1112" s="9" t="s">
        <v>3852</v>
      </c>
      <c r="E1112" s="2">
        <v>192.4</v>
      </c>
      <c r="F1112" s="11">
        <v>42956</v>
      </c>
      <c r="G1112" s="2">
        <v>192.4</v>
      </c>
      <c r="H1112" s="13">
        <f>Tabla1[[#This Row],[Importe]]-Tabla1[[#This Row],[Pagado]]</f>
        <v>0</v>
      </c>
      <c r="I1112" s="1" t="s">
        <v>4090</v>
      </c>
    </row>
    <row r="1113" spans="1:9" x14ac:dyDescent="0.25">
      <c r="A1113" s="3">
        <v>42956</v>
      </c>
      <c r="B1113" s="6" t="s">
        <v>1128</v>
      </c>
      <c r="C1113">
        <v>123085</v>
      </c>
      <c r="D1113" s="9" t="s">
        <v>3942</v>
      </c>
      <c r="E1113" s="2">
        <v>22596.92</v>
      </c>
      <c r="F1113" s="11">
        <v>42956</v>
      </c>
      <c r="G1113" s="2">
        <v>22596.92</v>
      </c>
      <c r="H1113" s="13">
        <f>Tabla1[[#This Row],[Importe]]-Tabla1[[#This Row],[Pagado]]</f>
        <v>0</v>
      </c>
      <c r="I1113" s="1" t="s">
        <v>4090</v>
      </c>
    </row>
    <row r="1114" spans="1:9" x14ac:dyDescent="0.25">
      <c r="A1114" s="3">
        <v>42956</v>
      </c>
      <c r="B1114" s="6" t="s">
        <v>1129</v>
      </c>
      <c r="C1114">
        <v>123086</v>
      </c>
      <c r="D1114" s="9" t="s">
        <v>3886</v>
      </c>
      <c r="E1114" s="2">
        <v>3030.2</v>
      </c>
      <c r="F1114" s="11">
        <v>42957</v>
      </c>
      <c r="G1114" s="2">
        <v>3030.2</v>
      </c>
      <c r="H1114" s="13">
        <f>Tabla1[[#This Row],[Importe]]-Tabla1[[#This Row],[Pagado]]</f>
        <v>0</v>
      </c>
      <c r="I1114" s="1" t="s">
        <v>4090</v>
      </c>
    </row>
    <row r="1115" spans="1:9" x14ac:dyDescent="0.25">
      <c r="A1115" s="3">
        <v>42956</v>
      </c>
      <c r="B1115" s="6" t="s">
        <v>1130</v>
      </c>
      <c r="C1115">
        <v>123087</v>
      </c>
      <c r="D1115" s="9" t="s">
        <v>3888</v>
      </c>
      <c r="E1115" s="2">
        <v>484704</v>
      </c>
      <c r="F1115" s="11">
        <v>42960</v>
      </c>
      <c r="G1115" s="2">
        <v>484704</v>
      </c>
      <c r="H1115" s="13">
        <f>Tabla1[[#This Row],[Importe]]-Tabla1[[#This Row],[Pagado]]</f>
        <v>0</v>
      </c>
      <c r="I1115" s="1" t="s">
        <v>4090</v>
      </c>
    </row>
    <row r="1116" spans="1:9" x14ac:dyDescent="0.25">
      <c r="A1116" s="3">
        <v>42956</v>
      </c>
      <c r="B1116" s="6" t="s">
        <v>1131</v>
      </c>
      <c r="C1116">
        <v>123088</v>
      </c>
      <c r="D1116" s="9" t="s">
        <v>4013</v>
      </c>
      <c r="E1116" s="2">
        <v>1800</v>
      </c>
      <c r="F1116" s="11">
        <v>42956</v>
      </c>
      <c r="G1116" s="2">
        <v>1800</v>
      </c>
      <c r="H1116" s="13">
        <f>Tabla1[[#This Row],[Importe]]-Tabla1[[#This Row],[Pagado]]</f>
        <v>0</v>
      </c>
      <c r="I1116" s="1" t="s">
        <v>4090</v>
      </c>
    </row>
    <row r="1117" spans="1:9" x14ac:dyDescent="0.25">
      <c r="A1117" s="3">
        <v>42956</v>
      </c>
      <c r="B1117" s="6" t="s">
        <v>1132</v>
      </c>
      <c r="C1117">
        <v>123089</v>
      </c>
      <c r="D1117" s="9" t="s">
        <v>3834</v>
      </c>
      <c r="E1117" s="2">
        <v>367</v>
      </c>
      <c r="F1117" s="11">
        <v>42962</v>
      </c>
      <c r="G1117" s="2">
        <v>367</v>
      </c>
      <c r="H1117" s="13">
        <f>Tabla1[[#This Row],[Importe]]-Tabla1[[#This Row],[Pagado]]</f>
        <v>0</v>
      </c>
      <c r="I1117" s="1" t="s">
        <v>4090</v>
      </c>
    </row>
    <row r="1118" spans="1:9" x14ac:dyDescent="0.25">
      <c r="A1118" s="3">
        <v>42956</v>
      </c>
      <c r="B1118" s="6" t="s">
        <v>1133</v>
      </c>
      <c r="C1118">
        <v>123090</v>
      </c>
      <c r="D1118" s="9" t="s">
        <v>3816</v>
      </c>
      <c r="E1118" s="2">
        <v>1666.2</v>
      </c>
      <c r="F1118" s="11">
        <v>42956</v>
      </c>
      <c r="G1118" s="2">
        <v>1666.2</v>
      </c>
      <c r="H1118" s="13">
        <f>Tabla1[[#This Row],[Importe]]-Tabla1[[#This Row],[Pagado]]</f>
        <v>0</v>
      </c>
      <c r="I1118" s="1" t="s">
        <v>4090</v>
      </c>
    </row>
    <row r="1119" spans="1:9" x14ac:dyDescent="0.25">
      <c r="A1119" s="3">
        <v>42956</v>
      </c>
      <c r="B1119" s="6" t="s">
        <v>1134</v>
      </c>
      <c r="C1119">
        <v>123091</v>
      </c>
      <c r="D1119" s="9" t="s">
        <v>3935</v>
      </c>
      <c r="E1119" s="2">
        <v>26706.400000000001</v>
      </c>
      <c r="F1119" s="11">
        <v>42963</v>
      </c>
      <c r="G1119" s="2">
        <v>26706.400000000001</v>
      </c>
      <c r="H1119" s="13">
        <f>Tabla1[[#This Row],[Importe]]-Tabla1[[#This Row],[Pagado]]</f>
        <v>0</v>
      </c>
      <c r="I1119" s="1" t="s">
        <v>4090</v>
      </c>
    </row>
    <row r="1120" spans="1:9" ht="30" x14ac:dyDescent="0.25">
      <c r="A1120" s="3">
        <v>42956</v>
      </c>
      <c r="B1120" s="6" t="s">
        <v>1135</v>
      </c>
      <c r="C1120">
        <v>123092</v>
      </c>
      <c r="D1120" s="9" t="s">
        <v>3832</v>
      </c>
      <c r="E1120" s="2">
        <v>375059.78</v>
      </c>
      <c r="F1120" s="11" t="s">
        <v>4126</v>
      </c>
      <c r="G1120" s="19">
        <f>216386.68+158673.1</f>
        <v>375059.78</v>
      </c>
      <c r="H1120" s="20">
        <f>Tabla1[[#This Row],[Importe]]-Tabla1[[#This Row],[Pagado]]</f>
        <v>0</v>
      </c>
      <c r="I1120" s="1" t="s">
        <v>4090</v>
      </c>
    </row>
    <row r="1121" spans="1:9" x14ac:dyDescent="0.25">
      <c r="A1121" s="3">
        <v>42956</v>
      </c>
      <c r="B1121" s="6" t="s">
        <v>1136</v>
      </c>
      <c r="C1121">
        <v>123093</v>
      </c>
      <c r="D1121" s="9" t="s">
        <v>4024</v>
      </c>
      <c r="E1121" s="2">
        <v>4163</v>
      </c>
      <c r="F1121" s="11">
        <v>42956</v>
      </c>
      <c r="G1121" s="2">
        <v>4163</v>
      </c>
      <c r="H1121" s="13">
        <f>Tabla1[[#This Row],[Importe]]-Tabla1[[#This Row],[Pagado]]</f>
        <v>0</v>
      </c>
      <c r="I1121" s="1" t="s">
        <v>4090</v>
      </c>
    </row>
    <row r="1122" spans="1:9" x14ac:dyDescent="0.25">
      <c r="A1122" s="3">
        <v>42956</v>
      </c>
      <c r="B1122" s="6" t="s">
        <v>1137</v>
      </c>
      <c r="C1122">
        <v>123094</v>
      </c>
      <c r="D1122" s="9" t="s">
        <v>3832</v>
      </c>
      <c r="E1122" s="2">
        <v>17299</v>
      </c>
      <c r="F1122" s="11">
        <v>42961</v>
      </c>
      <c r="G1122" s="2">
        <v>17299</v>
      </c>
      <c r="H1122" s="13">
        <f>Tabla1[[#This Row],[Importe]]-Tabla1[[#This Row],[Pagado]]</f>
        <v>0</v>
      </c>
      <c r="I1122" s="1" t="s">
        <v>4090</v>
      </c>
    </row>
    <row r="1123" spans="1:9" x14ac:dyDescent="0.25">
      <c r="A1123" s="3">
        <v>42956</v>
      </c>
      <c r="B1123" s="6" t="s">
        <v>1138</v>
      </c>
      <c r="C1123">
        <v>123095</v>
      </c>
      <c r="D1123" s="9" t="s">
        <v>3940</v>
      </c>
      <c r="E1123" s="2">
        <v>8251.2000000000007</v>
      </c>
      <c r="F1123" s="11">
        <v>42956</v>
      </c>
      <c r="G1123" s="2">
        <v>8251.2000000000007</v>
      </c>
      <c r="H1123" s="13">
        <f>Tabla1[[#This Row],[Importe]]-Tabla1[[#This Row],[Pagado]]</f>
        <v>0</v>
      </c>
      <c r="I1123" s="1" t="s">
        <v>4090</v>
      </c>
    </row>
    <row r="1124" spans="1:9" ht="15.75" x14ac:dyDescent="0.25">
      <c r="A1124" s="3">
        <v>42956</v>
      </c>
      <c r="B1124" s="6" t="s">
        <v>1139</v>
      </c>
      <c r="C1124">
        <v>123096</v>
      </c>
      <c r="D1124" s="7" t="s">
        <v>4091</v>
      </c>
      <c r="E1124" s="2">
        <v>0</v>
      </c>
      <c r="F1124" s="17" t="s">
        <v>4091</v>
      </c>
      <c r="G1124" s="2">
        <v>0</v>
      </c>
      <c r="H1124" s="13">
        <f>Tabla1[[#This Row],[Importe]]-Tabla1[[#This Row],[Pagado]]</f>
        <v>0</v>
      </c>
      <c r="I1124" s="1" t="s">
        <v>4091</v>
      </c>
    </row>
    <row r="1125" spans="1:9" x14ac:dyDescent="0.25">
      <c r="A1125" s="3">
        <v>42956</v>
      </c>
      <c r="B1125" s="6" t="s">
        <v>1140</v>
      </c>
      <c r="C1125">
        <v>123097</v>
      </c>
      <c r="D1125" s="9" t="s">
        <v>4002</v>
      </c>
      <c r="E1125" s="2">
        <v>154.5</v>
      </c>
      <c r="F1125" s="11">
        <v>42956</v>
      </c>
      <c r="G1125" s="2">
        <v>154.5</v>
      </c>
      <c r="H1125" s="13">
        <f>Tabla1[[#This Row],[Importe]]-Tabla1[[#This Row],[Pagado]]</f>
        <v>0</v>
      </c>
      <c r="I1125" s="1" t="s">
        <v>4090</v>
      </c>
    </row>
    <row r="1126" spans="1:9" x14ac:dyDescent="0.25">
      <c r="A1126" s="3">
        <v>42957</v>
      </c>
      <c r="B1126" s="6" t="s">
        <v>1141</v>
      </c>
      <c r="C1126">
        <v>123098</v>
      </c>
      <c r="D1126" s="9" t="s">
        <v>3805</v>
      </c>
      <c r="E1126" s="2">
        <v>6966.45</v>
      </c>
      <c r="F1126" s="11">
        <v>42958</v>
      </c>
      <c r="G1126" s="2">
        <v>6966.45</v>
      </c>
      <c r="H1126" s="13">
        <f>Tabla1[[#This Row],[Importe]]-Tabla1[[#This Row],[Pagado]]</f>
        <v>0</v>
      </c>
      <c r="I1126" s="1" t="s">
        <v>4090</v>
      </c>
    </row>
    <row r="1127" spans="1:9" ht="15.75" x14ac:dyDescent="0.25">
      <c r="A1127" s="3">
        <v>42957</v>
      </c>
      <c r="B1127" s="6" t="s">
        <v>1142</v>
      </c>
      <c r="C1127">
        <v>123099</v>
      </c>
      <c r="D1127" s="7" t="s">
        <v>4091</v>
      </c>
      <c r="E1127" s="2">
        <v>0</v>
      </c>
      <c r="F1127" s="17" t="s">
        <v>4091</v>
      </c>
      <c r="G1127" s="2">
        <v>0</v>
      </c>
      <c r="H1127" s="13">
        <f>Tabla1[[#This Row],[Importe]]-Tabla1[[#This Row],[Pagado]]</f>
        <v>0</v>
      </c>
      <c r="I1127" s="1" t="s">
        <v>4091</v>
      </c>
    </row>
    <row r="1128" spans="1:9" x14ac:dyDescent="0.25">
      <c r="A1128" s="3">
        <v>42957</v>
      </c>
      <c r="B1128" s="6" t="s">
        <v>1143</v>
      </c>
      <c r="C1128">
        <v>123100</v>
      </c>
      <c r="D1128" s="9" t="s">
        <v>3806</v>
      </c>
      <c r="E1128" s="2">
        <v>43496.15</v>
      </c>
      <c r="F1128" s="11">
        <v>42958</v>
      </c>
      <c r="G1128" s="2">
        <v>43496.15</v>
      </c>
      <c r="H1128" s="13">
        <f>Tabla1[[#This Row],[Importe]]-Tabla1[[#This Row],[Pagado]]</f>
        <v>0</v>
      </c>
      <c r="I1128" s="1" t="s">
        <v>4090</v>
      </c>
    </row>
    <row r="1129" spans="1:9" x14ac:dyDescent="0.25">
      <c r="A1129" s="3">
        <v>42957</v>
      </c>
      <c r="B1129" s="6" t="s">
        <v>1144</v>
      </c>
      <c r="C1129">
        <v>123101</v>
      </c>
      <c r="D1129" s="9" t="s">
        <v>3823</v>
      </c>
      <c r="E1129" s="2">
        <v>6250.2</v>
      </c>
      <c r="F1129" s="11">
        <v>42957</v>
      </c>
      <c r="G1129" s="2">
        <v>6250.2</v>
      </c>
      <c r="H1129" s="13">
        <f>Tabla1[[#This Row],[Importe]]-Tabla1[[#This Row],[Pagado]]</f>
        <v>0</v>
      </c>
      <c r="I1129" s="1" t="s">
        <v>4090</v>
      </c>
    </row>
    <row r="1130" spans="1:9" x14ac:dyDescent="0.25">
      <c r="A1130" s="3">
        <v>42957</v>
      </c>
      <c r="B1130" s="6" t="s">
        <v>1145</v>
      </c>
      <c r="C1130">
        <v>123102</v>
      </c>
      <c r="D1130" s="9" t="s">
        <v>3816</v>
      </c>
      <c r="E1130" s="2">
        <v>5995.6</v>
      </c>
      <c r="F1130" s="11">
        <v>42957</v>
      </c>
      <c r="G1130" s="2">
        <v>5995.6</v>
      </c>
      <c r="H1130" s="13">
        <f>Tabla1[[#This Row],[Importe]]-Tabla1[[#This Row],[Pagado]]</f>
        <v>0</v>
      </c>
      <c r="I1130" s="1" t="s">
        <v>4090</v>
      </c>
    </row>
    <row r="1131" spans="1:9" x14ac:dyDescent="0.25">
      <c r="A1131" s="3">
        <v>42957</v>
      </c>
      <c r="B1131" s="6" t="s">
        <v>1146</v>
      </c>
      <c r="C1131">
        <v>123103</v>
      </c>
      <c r="D1131" s="9" t="s">
        <v>3950</v>
      </c>
      <c r="E1131" s="2">
        <v>17145</v>
      </c>
      <c r="F1131" s="11">
        <v>42968</v>
      </c>
      <c r="G1131" s="2">
        <v>17145</v>
      </c>
      <c r="H1131" s="13">
        <f>Tabla1[[#This Row],[Importe]]-Tabla1[[#This Row],[Pagado]]</f>
        <v>0</v>
      </c>
      <c r="I1131" s="1" t="s">
        <v>4090</v>
      </c>
    </row>
    <row r="1132" spans="1:9" x14ac:dyDescent="0.25">
      <c r="A1132" s="3">
        <v>42957</v>
      </c>
      <c r="B1132" s="6" t="s">
        <v>1147</v>
      </c>
      <c r="C1132">
        <v>123104</v>
      </c>
      <c r="D1132" s="9" t="s">
        <v>3838</v>
      </c>
      <c r="E1132" s="2">
        <v>10102.4</v>
      </c>
      <c r="F1132" s="11">
        <v>42957</v>
      </c>
      <c r="G1132" s="2">
        <v>10102.4</v>
      </c>
      <c r="H1132" s="13">
        <f>Tabla1[[#This Row],[Importe]]-Tabla1[[#This Row],[Pagado]]</f>
        <v>0</v>
      </c>
      <c r="I1132" s="1" t="s">
        <v>4090</v>
      </c>
    </row>
    <row r="1133" spans="1:9" ht="30" x14ac:dyDescent="0.25">
      <c r="A1133" s="3">
        <v>42957</v>
      </c>
      <c r="B1133" s="6" t="s">
        <v>1148</v>
      </c>
      <c r="C1133">
        <v>123105</v>
      </c>
      <c r="D1133" s="9" t="s">
        <v>3812</v>
      </c>
      <c r="E1133" s="2">
        <v>13795.5</v>
      </c>
      <c r="F1133" s="11" t="s">
        <v>4165</v>
      </c>
      <c r="G1133" s="19">
        <f>9000+4795.5</f>
        <v>13795.5</v>
      </c>
      <c r="H1133" s="20">
        <f>Tabla1[[#This Row],[Importe]]-Tabla1[[#This Row],[Pagado]]</f>
        <v>0</v>
      </c>
      <c r="I1133" s="1" t="s">
        <v>4090</v>
      </c>
    </row>
    <row r="1134" spans="1:9" x14ac:dyDescent="0.25">
      <c r="A1134" s="3">
        <v>42957</v>
      </c>
      <c r="B1134" s="6" t="s">
        <v>1149</v>
      </c>
      <c r="C1134">
        <v>123106</v>
      </c>
      <c r="D1134" s="9" t="s">
        <v>3820</v>
      </c>
      <c r="E1134" s="2">
        <v>7140</v>
      </c>
      <c r="F1134" s="11">
        <v>42964</v>
      </c>
      <c r="G1134" s="2">
        <v>7140</v>
      </c>
      <c r="H1134" s="13">
        <f>Tabla1[[#This Row],[Importe]]-Tabla1[[#This Row],[Pagado]]</f>
        <v>0</v>
      </c>
      <c r="I1134" s="1" t="s">
        <v>4090</v>
      </c>
    </row>
    <row r="1135" spans="1:9" x14ac:dyDescent="0.25">
      <c r="A1135" s="3">
        <v>42957</v>
      </c>
      <c r="B1135" s="6" t="s">
        <v>1150</v>
      </c>
      <c r="C1135">
        <v>123107</v>
      </c>
      <c r="D1135" s="9" t="s">
        <v>3883</v>
      </c>
      <c r="E1135" s="2">
        <v>3345.6</v>
      </c>
      <c r="F1135" s="11">
        <v>42961</v>
      </c>
      <c r="G1135" s="2">
        <v>3345.6</v>
      </c>
      <c r="H1135" s="13">
        <f>Tabla1[[#This Row],[Importe]]-Tabla1[[#This Row],[Pagado]]</f>
        <v>0</v>
      </c>
      <c r="I1135" s="1" t="s">
        <v>4090</v>
      </c>
    </row>
    <row r="1136" spans="1:9" x14ac:dyDescent="0.25">
      <c r="A1136" s="3">
        <v>42957</v>
      </c>
      <c r="B1136" s="6" t="s">
        <v>1151</v>
      </c>
      <c r="C1136">
        <v>123108</v>
      </c>
      <c r="D1136" s="9" t="s">
        <v>3836</v>
      </c>
      <c r="E1136" s="2">
        <v>327.60000000000002</v>
      </c>
      <c r="F1136" s="11">
        <v>42957</v>
      </c>
      <c r="G1136" s="2">
        <v>327.60000000000002</v>
      </c>
      <c r="H1136" s="13">
        <f>Tabla1[[#This Row],[Importe]]-Tabla1[[#This Row],[Pagado]]</f>
        <v>0</v>
      </c>
      <c r="I1136" s="1" t="s">
        <v>4090</v>
      </c>
    </row>
    <row r="1137" spans="1:9" x14ac:dyDescent="0.25">
      <c r="A1137" s="3">
        <v>42957</v>
      </c>
      <c r="B1137" s="6" t="s">
        <v>1152</v>
      </c>
      <c r="C1137">
        <v>123109</v>
      </c>
      <c r="D1137" s="9" t="s">
        <v>3893</v>
      </c>
      <c r="E1137" s="2">
        <v>4523.7</v>
      </c>
      <c r="F1137" s="11">
        <v>42962</v>
      </c>
      <c r="G1137" s="2">
        <v>4523.7</v>
      </c>
      <c r="H1137" s="13">
        <f>Tabla1[[#This Row],[Importe]]-Tabla1[[#This Row],[Pagado]]</f>
        <v>0</v>
      </c>
      <c r="I1137" s="1" t="s">
        <v>4090</v>
      </c>
    </row>
    <row r="1138" spans="1:9" ht="15.75" x14ac:dyDescent="0.25">
      <c r="A1138" s="3">
        <v>42957</v>
      </c>
      <c r="B1138" s="6" t="s">
        <v>1153</v>
      </c>
      <c r="C1138">
        <v>123110</v>
      </c>
      <c r="D1138" s="7" t="s">
        <v>4091</v>
      </c>
      <c r="E1138" s="2">
        <v>0</v>
      </c>
      <c r="F1138" s="17" t="s">
        <v>4091</v>
      </c>
      <c r="G1138" s="2">
        <v>0</v>
      </c>
      <c r="H1138" s="13">
        <f>Tabla1[[#This Row],[Importe]]-Tabla1[[#This Row],[Pagado]]</f>
        <v>0</v>
      </c>
      <c r="I1138" s="1" t="s">
        <v>4091</v>
      </c>
    </row>
    <row r="1139" spans="1:9" x14ac:dyDescent="0.25">
      <c r="A1139" s="3">
        <v>42957</v>
      </c>
      <c r="B1139" s="6" t="s">
        <v>1154</v>
      </c>
      <c r="C1139">
        <v>123111</v>
      </c>
      <c r="D1139" s="9" t="s">
        <v>3818</v>
      </c>
      <c r="E1139" s="2">
        <v>1879.2</v>
      </c>
      <c r="F1139" s="11">
        <v>42959</v>
      </c>
      <c r="G1139" s="2">
        <v>1879.2</v>
      </c>
      <c r="H1139" s="13">
        <f>Tabla1[[#This Row],[Importe]]-Tabla1[[#This Row],[Pagado]]</f>
        <v>0</v>
      </c>
      <c r="I1139" s="1" t="s">
        <v>4090</v>
      </c>
    </row>
    <row r="1140" spans="1:9" x14ac:dyDescent="0.25">
      <c r="A1140" s="3">
        <v>42957</v>
      </c>
      <c r="B1140" s="6" t="s">
        <v>1155</v>
      </c>
      <c r="C1140">
        <v>123112</v>
      </c>
      <c r="D1140" s="9" t="s">
        <v>3829</v>
      </c>
      <c r="E1140" s="2">
        <v>3676.9</v>
      </c>
      <c r="F1140" s="11">
        <v>42959</v>
      </c>
      <c r="G1140" s="2">
        <v>3676.9</v>
      </c>
      <c r="H1140" s="13">
        <f>Tabla1[[#This Row],[Importe]]-Tabla1[[#This Row],[Pagado]]</f>
        <v>0</v>
      </c>
      <c r="I1140" s="1" t="s">
        <v>4090</v>
      </c>
    </row>
    <row r="1141" spans="1:9" x14ac:dyDescent="0.25">
      <c r="A1141" s="3">
        <v>42957</v>
      </c>
      <c r="B1141" s="6" t="s">
        <v>1156</v>
      </c>
      <c r="C1141">
        <v>123113</v>
      </c>
      <c r="D1141" s="9" t="s">
        <v>3932</v>
      </c>
      <c r="E1141" s="2">
        <v>2373.6</v>
      </c>
      <c r="F1141" s="11">
        <v>42958</v>
      </c>
      <c r="G1141" s="2">
        <v>2373.6</v>
      </c>
      <c r="H1141" s="13">
        <f>Tabla1[[#This Row],[Importe]]-Tabla1[[#This Row],[Pagado]]</f>
        <v>0</v>
      </c>
      <c r="I1141" s="1" t="s">
        <v>4090</v>
      </c>
    </row>
    <row r="1142" spans="1:9" x14ac:dyDescent="0.25">
      <c r="A1142" s="3">
        <v>42957</v>
      </c>
      <c r="B1142" s="6" t="s">
        <v>1157</v>
      </c>
      <c r="C1142">
        <v>123114</v>
      </c>
      <c r="D1142" s="9" t="s">
        <v>3811</v>
      </c>
      <c r="E1142" s="2">
        <v>3602.2</v>
      </c>
      <c r="F1142" s="11">
        <v>42961</v>
      </c>
      <c r="G1142" s="2">
        <v>3602.2</v>
      </c>
      <c r="H1142" s="13">
        <f>Tabla1[[#This Row],[Importe]]-Tabla1[[#This Row],[Pagado]]</f>
        <v>0</v>
      </c>
      <c r="I1142" s="1" t="s">
        <v>4090</v>
      </c>
    </row>
    <row r="1143" spans="1:9" x14ac:dyDescent="0.25">
      <c r="A1143" s="3">
        <v>42957</v>
      </c>
      <c r="B1143" s="6" t="s">
        <v>1158</v>
      </c>
      <c r="C1143">
        <v>123115</v>
      </c>
      <c r="D1143" s="9" t="s">
        <v>3941</v>
      </c>
      <c r="E1143" s="2">
        <v>350</v>
      </c>
      <c r="F1143" s="11">
        <v>42957</v>
      </c>
      <c r="G1143" s="2">
        <v>350</v>
      </c>
      <c r="H1143" s="13">
        <f>Tabla1[[#This Row],[Importe]]-Tabla1[[#This Row],[Pagado]]</f>
        <v>0</v>
      </c>
      <c r="I1143" s="1" t="s">
        <v>4090</v>
      </c>
    </row>
    <row r="1144" spans="1:9" x14ac:dyDescent="0.25">
      <c r="A1144" s="3">
        <v>42957</v>
      </c>
      <c r="B1144" s="6" t="s">
        <v>1159</v>
      </c>
      <c r="C1144">
        <v>123116</v>
      </c>
      <c r="D1144" s="9" t="s">
        <v>3814</v>
      </c>
      <c r="E1144" s="2">
        <v>7254.2</v>
      </c>
      <c r="F1144" s="11">
        <v>42958</v>
      </c>
      <c r="G1144" s="2">
        <v>7254.2</v>
      </c>
      <c r="H1144" s="13">
        <f>Tabla1[[#This Row],[Importe]]-Tabla1[[#This Row],[Pagado]]</f>
        <v>0</v>
      </c>
      <c r="I1144" s="1" t="s">
        <v>4090</v>
      </c>
    </row>
    <row r="1145" spans="1:9" x14ac:dyDescent="0.25">
      <c r="A1145" s="3">
        <v>42957</v>
      </c>
      <c r="B1145" s="6" t="s">
        <v>1160</v>
      </c>
      <c r="C1145">
        <v>123117</v>
      </c>
      <c r="D1145" s="9" t="s">
        <v>3847</v>
      </c>
      <c r="E1145" s="2">
        <v>62861.65</v>
      </c>
      <c r="F1145" s="11">
        <v>42970</v>
      </c>
      <c r="G1145" s="2">
        <v>62861.65</v>
      </c>
      <c r="H1145" s="13">
        <f>Tabla1[[#This Row],[Importe]]-Tabla1[[#This Row],[Pagado]]</f>
        <v>0</v>
      </c>
      <c r="I1145" s="1" t="s">
        <v>4090</v>
      </c>
    </row>
    <row r="1146" spans="1:9" x14ac:dyDescent="0.25">
      <c r="A1146" s="3">
        <v>42957</v>
      </c>
      <c r="B1146" s="6" t="s">
        <v>1161</v>
      </c>
      <c r="C1146">
        <v>123118</v>
      </c>
      <c r="D1146" s="9" t="s">
        <v>3829</v>
      </c>
      <c r="E1146" s="2">
        <v>2106</v>
      </c>
      <c r="F1146" s="11">
        <v>42961</v>
      </c>
      <c r="G1146" s="2">
        <v>2106</v>
      </c>
      <c r="H1146" s="13">
        <f>Tabla1[[#This Row],[Importe]]-Tabla1[[#This Row],[Pagado]]</f>
        <v>0</v>
      </c>
      <c r="I1146" s="1" t="s">
        <v>4090</v>
      </c>
    </row>
    <row r="1147" spans="1:9" ht="30" x14ac:dyDescent="0.25">
      <c r="A1147" s="3">
        <v>42957</v>
      </c>
      <c r="B1147" s="6" t="s">
        <v>1162</v>
      </c>
      <c r="C1147">
        <v>123119</v>
      </c>
      <c r="D1147" s="9" t="s">
        <v>3845</v>
      </c>
      <c r="E1147" s="2">
        <v>53721</v>
      </c>
      <c r="F1147" s="11" t="s">
        <v>4186</v>
      </c>
      <c r="G1147" s="4">
        <v>2834.6</v>
      </c>
      <c r="H1147" s="14">
        <f>Tabla1[[#This Row],[Importe]]-Tabla1[[#This Row],[Pagado]]</f>
        <v>50886.400000000001</v>
      </c>
      <c r="I1147" s="1" t="s">
        <v>4090</v>
      </c>
    </row>
    <row r="1148" spans="1:9" x14ac:dyDescent="0.25">
      <c r="A1148" s="3">
        <v>42957</v>
      </c>
      <c r="B1148" s="6" t="s">
        <v>1163</v>
      </c>
      <c r="C1148">
        <v>123120</v>
      </c>
      <c r="D1148" s="9" t="s">
        <v>3807</v>
      </c>
      <c r="E1148" s="2">
        <v>2640</v>
      </c>
      <c r="F1148" s="11">
        <v>42957</v>
      </c>
      <c r="G1148" s="2">
        <v>2640</v>
      </c>
      <c r="H1148" s="13">
        <f>Tabla1[[#This Row],[Importe]]-Tabla1[[#This Row],[Pagado]]</f>
        <v>0</v>
      </c>
      <c r="I1148" s="1" t="s">
        <v>4090</v>
      </c>
    </row>
    <row r="1149" spans="1:9" x14ac:dyDescent="0.25">
      <c r="A1149" s="3">
        <v>42957</v>
      </c>
      <c r="B1149" s="6" t="s">
        <v>1164</v>
      </c>
      <c r="C1149">
        <v>123121</v>
      </c>
      <c r="D1149" s="9" t="s">
        <v>3899</v>
      </c>
      <c r="E1149" s="2">
        <v>18933.099999999999</v>
      </c>
      <c r="F1149" s="11">
        <v>42957</v>
      </c>
      <c r="G1149" s="2">
        <v>18933.099999999999</v>
      </c>
      <c r="H1149" s="13">
        <f>Tabla1[[#This Row],[Importe]]-Tabla1[[#This Row],[Pagado]]</f>
        <v>0</v>
      </c>
      <c r="I1149" s="1" t="s">
        <v>4090</v>
      </c>
    </row>
    <row r="1150" spans="1:9" x14ac:dyDescent="0.25">
      <c r="A1150" s="3">
        <v>42957</v>
      </c>
      <c r="B1150" s="6" t="s">
        <v>1165</v>
      </c>
      <c r="C1150">
        <v>123122</v>
      </c>
      <c r="D1150" s="9" t="s">
        <v>3889</v>
      </c>
      <c r="E1150" s="2">
        <v>7326</v>
      </c>
      <c r="F1150" s="11">
        <v>42957</v>
      </c>
      <c r="G1150" s="2">
        <v>7326</v>
      </c>
      <c r="H1150" s="13">
        <f>Tabla1[[#This Row],[Importe]]-Tabla1[[#This Row],[Pagado]]</f>
        <v>0</v>
      </c>
      <c r="I1150" s="1" t="s">
        <v>4090</v>
      </c>
    </row>
    <row r="1151" spans="1:9" x14ac:dyDescent="0.25">
      <c r="A1151" s="3">
        <v>42957</v>
      </c>
      <c r="B1151" s="6" t="s">
        <v>1166</v>
      </c>
      <c r="C1151">
        <v>123123</v>
      </c>
      <c r="D1151" s="9" t="s">
        <v>3834</v>
      </c>
      <c r="E1151" s="2">
        <v>7406.4</v>
      </c>
      <c r="F1151" s="11">
        <v>42962</v>
      </c>
      <c r="G1151" s="2">
        <v>7406.4</v>
      </c>
      <c r="H1151" s="13">
        <f>Tabla1[[#This Row],[Importe]]-Tabla1[[#This Row],[Pagado]]</f>
        <v>0</v>
      </c>
      <c r="I1151" s="1" t="s">
        <v>4090</v>
      </c>
    </row>
    <row r="1152" spans="1:9" x14ac:dyDescent="0.25">
      <c r="A1152" s="3">
        <v>42957</v>
      </c>
      <c r="B1152" s="6" t="s">
        <v>1167</v>
      </c>
      <c r="C1152">
        <v>123124</v>
      </c>
      <c r="D1152" s="9" t="s">
        <v>3898</v>
      </c>
      <c r="E1152" s="2">
        <v>28893</v>
      </c>
      <c r="F1152" s="11">
        <v>42957</v>
      </c>
      <c r="G1152" s="2">
        <v>28893</v>
      </c>
      <c r="H1152" s="13">
        <f>Tabla1[[#This Row],[Importe]]-Tabla1[[#This Row],[Pagado]]</f>
        <v>0</v>
      </c>
      <c r="I1152" s="1" t="s">
        <v>4090</v>
      </c>
    </row>
    <row r="1153" spans="1:9" x14ac:dyDescent="0.25">
      <c r="A1153" s="3">
        <v>42957</v>
      </c>
      <c r="B1153" s="6" t="s">
        <v>1168</v>
      </c>
      <c r="C1153">
        <v>123125</v>
      </c>
      <c r="D1153" s="9" t="s">
        <v>3860</v>
      </c>
      <c r="E1153" s="2">
        <v>361.9</v>
      </c>
      <c r="F1153" s="11">
        <v>42957</v>
      </c>
      <c r="G1153" s="2">
        <v>361.9</v>
      </c>
      <c r="H1153" s="13">
        <f>Tabla1[[#This Row],[Importe]]-Tabla1[[#This Row],[Pagado]]</f>
        <v>0</v>
      </c>
      <c r="I1153" s="1" t="s">
        <v>4090</v>
      </c>
    </row>
    <row r="1154" spans="1:9" x14ac:dyDescent="0.25">
      <c r="A1154" s="3">
        <v>42957</v>
      </c>
      <c r="B1154" s="6" t="s">
        <v>1169</v>
      </c>
      <c r="C1154">
        <v>123126</v>
      </c>
      <c r="D1154" s="9" t="s">
        <v>3815</v>
      </c>
      <c r="E1154" s="2">
        <v>9226.7999999999993</v>
      </c>
      <c r="F1154" s="11">
        <v>42957</v>
      </c>
      <c r="G1154" s="2">
        <v>9226.7999999999993</v>
      </c>
      <c r="H1154" s="13">
        <f>Tabla1[[#This Row],[Importe]]-Tabla1[[#This Row],[Pagado]]</f>
        <v>0</v>
      </c>
      <c r="I1154" s="1" t="s">
        <v>4090</v>
      </c>
    </row>
    <row r="1155" spans="1:9" x14ac:dyDescent="0.25">
      <c r="A1155" s="3">
        <v>42957</v>
      </c>
      <c r="B1155" s="6" t="s">
        <v>1170</v>
      </c>
      <c r="C1155">
        <v>123127</v>
      </c>
      <c r="D1155" s="9" t="s">
        <v>4006</v>
      </c>
      <c r="E1155" s="2">
        <v>1243</v>
      </c>
      <c r="F1155" s="11">
        <v>42957</v>
      </c>
      <c r="G1155" s="2">
        <v>1243</v>
      </c>
      <c r="H1155" s="13">
        <f>Tabla1[[#This Row],[Importe]]-Tabla1[[#This Row],[Pagado]]</f>
        <v>0</v>
      </c>
      <c r="I1155" s="1" t="s">
        <v>4090</v>
      </c>
    </row>
    <row r="1156" spans="1:9" x14ac:dyDescent="0.25">
      <c r="A1156" s="3">
        <v>42957</v>
      </c>
      <c r="B1156" s="6" t="s">
        <v>1171</v>
      </c>
      <c r="C1156">
        <v>123128</v>
      </c>
      <c r="D1156" s="9" t="s">
        <v>3909</v>
      </c>
      <c r="E1156" s="2">
        <v>758.2</v>
      </c>
      <c r="F1156" s="11">
        <v>42957</v>
      </c>
      <c r="G1156" s="2">
        <v>758.2</v>
      </c>
      <c r="H1156" s="13">
        <f>Tabla1[[#This Row],[Importe]]-Tabla1[[#This Row],[Pagado]]</f>
        <v>0</v>
      </c>
      <c r="I1156" s="1" t="s">
        <v>4090</v>
      </c>
    </row>
    <row r="1157" spans="1:9" x14ac:dyDescent="0.25">
      <c r="A1157" s="3">
        <v>42957</v>
      </c>
      <c r="B1157" s="6" t="s">
        <v>1172</v>
      </c>
      <c r="C1157">
        <v>123129</v>
      </c>
      <c r="D1157" s="9" t="s">
        <v>3831</v>
      </c>
      <c r="E1157" s="2">
        <v>1390.4</v>
      </c>
      <c r="F1157" s="11">
        <v>42957</v>
      </c>
      <c r="G1157" s="2">
        <v>1390.4</v>
      </c>
      <c r="H1157" s="13">
        <f>Tabla1[[#This Row],[Importe]]-Tabla1[[#This Row],[Pagado]]</f>
        <v>0</v>
      </c>
      <c r="I1157" s="1" t="s">
        <v>4090</v>
      </c>
    </row>
    <row r="1158" spans="1:9" x14ac:dyDescent="0.25">
      <c r="A1158" s="3">
        <v>42957</v>
      </c>
      <c r="B1158" s="6" t="s">
        <v>1173</v>
      </c>
      <c r="C1158">
        <v>123130</v>
      </c>
      <c r="D1158" s="9" t="s">
        <v>3908</v>
      </c>
      <c r="E1158" s="2">
        <v>3386.4</v>
      </c>
      <c r="F1158" s="11">
        <v>42961</v>
      </c>
      <c r="G1158" s="2">
        <v>3386.4</v>
      </c>
      <c r="H1158" s="13">
        <f>Tabla1[[#This Row],[Importe]]-Tabla1[[#This Row],[Pagado]]</f>
        <v>0</v>
      </c>
      <c r="I1158" s="1" t="s">
        <v>4090</v>
      </c>
    </row>
    <row r="1159" spans="1:9" x14ac:dyDescent="0.25">
      <c r="A1159" s="3">
        <v>42957</v>
      </c>
      <c r="B1159" s="6" t="s">
        <v>1174</v>
      </c>
      <c r="C1159">
        <v>123131</v>
      </c>
      <c r="D1159" s="9" t="s">
        <v>3854</v>
      </c>
      <c r="E1159" s="2">
        <v>11505.2</v>
      </c>
      <c r="F1159" s="11">
        <v>42957</v>
      </c>
      <c r="G1159" s="2">
        <v>11505.2</v>
      </c>
      <c r="H1159" s="13">
        <f>Tabla1[[#This Row],[Importe]]-Tabla1[[#This Row],[Pagado]]</f>
        <v>0</v>
      </c>
      <c r="I1159" s="1" t="s">
        <v>4090</v>
      </c>
    </row>
    <row r="1160" spans="1:9" x14ac:dyDescent="0.25">
      <c r="A1160" s="3">
        <v>42957</v>
      </c>
      <c r="B1160" s="6" t="s">
        <v>1175</v>
      </c>
      <c r="C1160">
        <v>123132</v>
      </c>
      <c r="D1160" s="9" t="s">
        <v>3916</v>
      </c>
      <c r="E1160" s="2">
        <v>2820</v>
      </c>
      <c r="F1160" s="11">
        <v>42957</v>
      </c>
      <c r="G1160" s="2">
        <v>2820</v>
      </c>
      <c r="H1160" s="13">
        <f>Tabla1[[#This Row],[Importe]]-Tabla1[[#This Row],[Pagado]]</f>
        <v>0</v>
      </c>
      <c r="I1160" s="1" t="s">
        <v>4090</v>
      </c>
    </row>
    <row r="1161" spans="1:9" x14ac:dyDescent="0.25">
      <c r="A1161" s="3">
        <v>42957</v>
      </c>
      <c r="B1161" s="6" t="s">
        <v>1176</v>
      </c>
      <c r="C1161">
        <v>123133</v>
      </c>
      <c r="D1161" s="9" t="s">
        <v>3892</v>
      </c>
      <c r="E1161" s="2">
        <v>5455.28</v>
      </c>
      <c r="F1161" s="11">
        <v>42957</v>
      </c>
      <c r="G1161" s="2">
        <v>5455.28</v>
      </c>
      <c r="H1161" s="13">
        <f>Tabla1[[#This Row],[Importe]]-Tabla1[[#This Row],[Pagado]]</f>
        <v>0</v>
      </c>
      <c r="I1161" s="1" t="s">
        <v>4090</v>
      </c>
    </row>
    <row r="1162" spans="1:9" x14ac:dyDescent="0.25">
      <c r="A1162" s="3">
        <v>42957</v>
      </c>
      <c r="B1162" s="6" t="s">
        <v>1177</v>
      </c>
      <c r="C1162">
        <v>123134</v>
      </c>
      <c r="D1162" s="9" t="s">
        <v>3943</v>
      </c>
      <c r="E1162" s="2">
        <v>1680</v>
      </c>
      <c r="F1162" s="11">
        <v>42957</v>
      </c>
      <c r="G1162" s="2">
        <v>1680</v>
      </c>
      <c r="H1162" s="13">
        <f>Tabla1[[#This Row],[Importe]]-Tabla1[[#This Row],[Pagado]]</f>
        <v>0</v>
      </c>
      <c r="I1162" s="1" t="s">
        <v>4090</v>
      </c>
    </row>
    <row r="1163" spans="1:9" x14ac:dyDescent="0.25">
      <c r="A1163" s="3">
        <v>42957</v>
      </c>
      <c r="B1163" s="6" t="s">
        <v>1178</v>
      </c>
      <c r="C1163">
        <v>123135</v>
      </c>
      <c r="D1163" s="9" t="s">
        <v>3828</v>
      </c>
      <c r="E1163" s="2">
        <v>3048</v>
      </c>
      <c r="F1163" s="11">
        <v>42957</v>
      </c>
      <c r="G1163" s="2">
        <v>3048</v>
      </c>
      <c r="H1163" s="13">
        <f>Tabla1[[#This Row],[Importe]]-Tabla1[[#This Row],[Pagado]]</f>
        <v>0</v>
      </c>
      <c r="I1163" s="1" t="s">
        <v>4090</v>
      </c>
    </row>
    <row r="1164" spans="1:9" x14ac:dyDescent="0.25">
      <c r="A1164" s="3">
        <v>42957</v>
      </c>
      <c r="B1164" s="6" t="s">
        <v>1179</v>
      </c>
      <c r="C1164">
        <v>123136</v>
      </c>
      <c r="D1164" s="9" t="s">
        <v>3827</v>
      </c>
      <c r="E1164" s="2">
        <v>1757.8</v>
      </c>
      <c r="F1164" s="11">
        <v>42957</v>
      </c>
      <c r="G1164" s="2">
        <v>1757.8</v>
      </c>
      <c r="H1164" s="13">
        <f>Tabla1[[#This Row],[Importe]]-Tabla1[[#This Row],[Pagado]]</f>
        <v>0</v>
      </c>
      <c r="I1164" s="1" t="s">
        <v>4090</v>
      </c>
    </row>
    <row r="1165" spans="1:9" x14ac:dyDescent="0.25">
      <c r="A1165" s="3">
        <v>42957</v>
      </c>
      <c r="B1165" s="6" t="s">
        <v>1180</v>
      </c>
      <c r="C1165">
        <v>123137</v>
      </c>
      <c r="D1165" s="9" t="s">
        <v>3831</v>
      </c>
      <c r="E1165" s="2">
        <v>72</v>
      </c>
      <c r="F1165" s="11">
        <v>42957</v>
      </c>
      <c r="G1165" s="2">
        <v>72</v>
      </c>
      <c r="H1165" s="13">
        <f>Tabla1[[#This Row],[Importe]]-Tabla1[[#This Row],[Pagado]]</f>
        <v>0</v>
      </c>
      <c r="I1165" s="1" t="s">
        <v>4090</v>
      </c>
    </row>
    <row r="1166" spans="1:9" x14ac:dyDescent="0.25">
      <c r="A1166" s="3">
        <v>42957</v>
      </c>
      <c r="B1166" s="6" t="s">
        <v>1181</v>
      </c>
      <c r="C1166">
        <v>123138</v>
      </c>
      <c r="D1166" s="9" t="s">
        <v>3951</v>
      </c>
      <c r="E1166" s="2">
        <v>2738.7</v>
      </c>
      <c r="F1166" s="11">
        <v>42957</v>
      </c>
      <c r="G1166" s="2">
        <v>2738.7</v>
      </c>
      <c r="H1166" s="13">
        <f>Tabla1[[#This Row],[Importe]]-Tabla1[[#This Row],[Pagado]]</f>
        <v>0</v>
      </c>
      <c r="I1166" s="1" t="s">
        <v>4090</v>
      </c>
    </row>
    <row r="1167" spans="1:9" x14ac:dyDescent="0.25">
      <c r="A1167" s="3">
        <v>42957</v>
      </c>
      <c r="B1167" s="6" t="s">
        <v>1182</v>
      </c>
      <c r="C1167">
        <v>123139</v>
      </c>
      <c r="D1167" s="9" t="s">
        <v>3840</v>
      </c>
      <c r="E1167" s="2">
        <v>5101.8999999999996</v>
      </c>
      <c r="F1167" s="11">
        <v>42957</v>
      </c>
      <c r="G1167" s="2">
        <v>5101.8999999999996</v>
      </c>
      <c r="H1167" s="13">
        <f>Tabla1[[#This Row],[Importe]]-Tabla1[[#This Row],[Pagado]]</f>
        <v>0</v>
      </c>
      <c r="I1167" s="1" t="s">
        <v>4090</v>
      </c>
    </row>
    <row r="1168" spans="1:9" x14ac:dyDescent="0.25">
      <c r="A1168" s="3">
        <v>42957</v>
      </c>
      <c r="B1168" s="6" t="s">
        <v>1183</v>
      </c>
      <c r="C1168">
        <v>123140</v>
      </c>
      <c r="D1168" s="9" t="s">
        <v>3896</v>
      </c>
      <c r="E1168" s="2">
        <v>3017.4</v>
      </c>
      <c r="F1168" s="11">
        <v>42957</v>
      </c>
      <c r="G1168" s="2">
        <v>3017.4</v>
      </c>
      <c r="H1168" s="13">
        <f>Tabla1[[#This Row],[Importe]]-Tabla1[[#This Row],[Pagado]]</f>
        <v>0</v>
      </c>
      <c r="I1168" s="1" t="s">
        <v>4090</v>
      </c>
    </row>
    <row r="1169" spans="1:9" x14ac:dyDescent="0.25">
      <c r="A1169" s="3">
        <v>42957</v>
      </c>
      <c r="B1169" s="6" t="s">
        <v>1184</v>
      </c>
      <c r="C1169">
        <v>123141</v>
      </c>
      <c r="D1169" s="9" t="s">
        <v>3846</v>
      </c>
      <c r="E1169" s="2">
        <v>2344</v>
      </c>
      <c r="F1169" s="11">
        <v>42958</v>
      </c>
      <c r="G1169" s="2">
        <v>2344</v>
      </c>
      <c r="H1169" s="13">
        <f>Tabla1[[#This Row],[Importe]]-Tabla1[[#This Row],[Pagado]]</f>
        <v>0</v>
      </c>
      <c r="I1169" s="1" t="s">
        <v>4090</v>
      </c>
    </row>
    <row r="1170" spans="1:9" x14ac:dyDescent="0.25">
      <c r="A1170" s="3">
        <v>42957</v>
      </c>
      <c r="B1170" s="6" t="s">
        <v>1185</v>
      </c>
      <c r="C1170">
        <v>123142</v>
      </c>
      <c r="D1170" s="9" t="s">
        <v>3901</v>
      </c>
      <c r="E1170" s="2">
        <v>2865.2</v>
      </c>
      <c r="F1170" s="11">
        <v>42958</v>
      </c>
      <c r="G1170" s="2">
        <v>2865.2</v>
      </c>
      <c r="H1170" s="13">
        <f>Tabla1[[#This Row],[Importe]]-Tabla1[[#This Row],[Pagado]]</f>
        <v>0</v>
      </c>
      <c r="I1170" s="1" t="s">
        <v>4090</v>
      </c>
    </row>
    <row r="1171" spans="1:9" x14ac:dyDescent="0.25">
      <c r="A1171" s="3">
        <v>42957</v>
      </c>
      <c r="B1171" s="6" t="s">
        <v>1186</v>
      </c>
      <c r="C1171">
        <v>123143</v>
      </c>
      <c r="D1171" s="9" t="s">
        <v>3839</v>
      </c>
      <c r="E1171" s="2">
        <v>3006</v>
      </c>
      <c r="F1171" s="11">
        <v>42957</v>
      </c>
      <c r="G1171" s="2">
        <v>3006</v>
      </c>
      <c r="H1171" s="13">
        <f>Tabla1[[#This Row],[Importe]]-Tabla1[[#This Row],[Pagado]]</f>
        <v>0</v>
      </c>
      <c r="I1171" s="1" t="s">
        <v>4090</v>
      </c>
    </row>
    <row r="1172" spans="1:9" x14ac:dyDescent="0.25">
      <c r="A1172" s="3">
        <v>42957</v>
      </c>
      <c r="B1172" s="6" t="s">
        <v>1187</v>
      </c>
      <c r="C1172">
        <v>123144</v>
      </c>
      <c r="D1172" s="9" t="s">
        <v>3842</v>
      </c>
      <c r="E1172" s="2">
        <v>2272.4</v>
      </c>
      <c r="F1172" s="11">
        <v>42957</v>
      </c>
      <c r="G1172" s="2">
        <v>2272.4</v>
      </c>
      <c r="H1172" s="13">
        <f>Tabla1[[#This Row],[Importe]]-Tabla1[[#This Row],[Pagado]]</f>
        <v>0</v>
      </c>
      <c r="I1172" s="1" t="s">
        <v>4090</v>
      </c>
    </row>
    <row r="1173" spans="1:9" x14ac:dyDescent="0.25">
      <c r="A1173" s="3">
        <v>42957</v>
      </c>
      <c r="B1173" s="6" t="s">
        <v>1188</v>
      </c>
      <c r="C1173">
        <v>123145</v>
      </c>
      <c r="D1173" s="9" t="s">
        <v>3860</v>
      </c>
      <c r="E1173" s="2">
        <v>741.7</v>
      </c>
      <c r="F1173" s="11">
        <v>42957</v>
      </c>
      <c r="G1173" s="2">
        <v>741.7</v>
      </c>
      <c r="H1173" s="13">
        <f>Tabla1[[#This Row],[Importe]]-Tabla1[[#This Row],[Pagado]]</f>
        <v>0</v>
      </c>
      <c r="I1173" s="1" t="s">
        <v>4090</v>
      </c>
    </row>
    <row r="1174" spans="1:9" x14ac:dyDescent="0.25">
      <c r="A1174" s="3">
        <v>42957</v>
      </c>
      <c r="B1174" s="6" t="s">
        <v>1189</v>
      </c>
      <c r="C1174">
        <v>123146</v>
      </c>
      <c r="D1174" s="9" t="s">
        <v>3824</v>
      </c>
      <c r="E1174" s="2">
        <v>4483.5</v>
      </c>
      <c r="F1174" s="11">
        <v>42957</v>
      </c>
      <c r="G1174" s="2">
        <v>4483.5</v>
      </c>
      <c r="H1174" s="13">
        <f>Tabla1[[#This Row],[Importe]]-Tabla1[[#This Row],[Pagado]]</f>
        <v>0</v>
      </c>
      <c r="I1174" s="1" t="s">
        <v>4090</v>
      </c>
    </row>
    <row r="1175" spans="1:9" x14ac:dyDescent="0.25">
      <c r="A1175" s="3">
        <v>42957</v>
      </c>
      <c r="B1175" s="6" t="s">
        <v>1190</v>
      </c>
      <c r="C1175">
        <v>123147</v>
      </c>
      <c r="D1175" s="9" t="s">
        <v>3860</v>
      </c>
      <c r="E1175" s="2">
        <v>412</v>
      </c>
      <c r="F1175" s="11">
        <v>42957</v>
      </c>
      <c r="G1175" s="2">
        <v>412</v>
      </c>
      <c r="H1175" s="13">
        <f>Tabla1[[#This Row],[Importe]]-Tabla1[[#This Row],[Pagado]]</f>
        <v>0</v>
      </c>
      <c r="I1175" s="1" t="s">
        <v>4090</v>
      </c>
    </row>
    <row r="1176" spans="1:9" x14ac:dyDescent="0.25">
      <c r="A1176" s="3">
        <v>42957</v>
      </c>
      <c r="B1176" s="6" t="s">
        <v>1191</v>
      </c>
      <c r="C1176">
        <v>123148</v>
      </c>
      <c r="D1176" s="9" t="s">
        <v>3826</v>
      </c>
      <c r="E1176" s="2">
        <v>3420</v>
      </c>
      <c r="F1176" s="11">
        <v>42957</v>
      </c>
      <c r="G1176" s="2">
        <v>3420</v>
      </c>
      <c r="H1176" s="13">
        <f>Tabla1[[#This Row],[Importe]]-Tabla1[[#This Row],[Pagado]]</f>
        <v>0</v>
      </c>
      <c r="I1176" s="1" t="s">
        <v>4090</v>
      </c>
    </row>
    <row r="1177" spans="1:9" x14ac:dyDescent="0.25">
      <c r="A1177" s="3">
        <v>42957</v>
      </c>
      <c r="B1177" s="6" t="s">
        <v>1192</v>
      </c>
      <c r="C1177">
        <v>123149</v>
      </c>
      <c r="D1177" s="9" t="s">
        <v>3947</v>
      </c>
      <c r="E1177" s="2">
        <v>1058.4000000000001</v>
      </c>
      <c r="F1177" s="11">
        <v>42957</v>
      </c>
      <c r="G1177" s="2">
        <v>1058.4000000000001</v>
      </c>
      <c r="H1177" s="13">
        <f>Tabla1[[#This Row],[Importe]]-Tabla1[[#This Row],[Pagado]]</f>
        <v>0</v>
      </c>
      <c r="I1177" s="1" t="s">
        <v>4090</v>
      </c>
    </row>
    <row r="1178" spans="1:9" x14ac:dyDescent="0.25">
      <c r="A1178" s="3">
        <v>42957</v>
      </c>
      <c r="B1178" s="6" t="s">
        <v>1193</v>
      </c>
      <c r="C1178">
        <v>123150</v>
      </c>
      <c r="D1178" s="9" t="s">
        <v>3843</v>
      </c>
      <c r="E1178" s="2">
        <v>2164.8000000000002</v>
      </c>
      <c r="F1178" s="11">
        <v>42963</v>
      </c>
      <c r="G1178" s="2">
        <v>2164.8000000000002</v>
      </c>
      <c r="H1178" s="13">
        <f>Tabla1[[#This Row],[Importe]]-Tabla1[[#This Row],[Pagado]]</f>
        <v>0</v>
      </c>
      <c r="I1178" s="1" t="s">
        <v>4090</v>
      </c>
    </row>
    <row r="1179" spans="1:9" x14ac:dyDescent="0.25">
      <c r="A1179" s="3">
        <v>42957</v>
      </c>
      <c r="B1179" s="6" t="s">
        <v>1194</v>
      </c>
      <c r="C1179">
        <v>123151</v>
      </c>
      <c r="D1179" s="9" t="s">
        <v>3835</v>
      </c>
      <c r="E1179" s="2">
        <v>2620.8000000000002</v>
      </c>
      <c r="F1179" s="11">
        <v>42963</v>
      </c>
      <c r="G1179" s="2">
        <v>2620.8000000000002</v>
      </c>
      <c r="H1179" s="13">
        <f>Tabla1[[#This Row],[Importe]]-Tabla1[[#This Row],[Pagado]]</f>
        <v>0</v>
      </c>
      <c r="I1179" s="1" t="s">
        <v>4090</v>
      </c>
    </row>
    <row r="1180" spans="1:9" x14ac:dyDescent="0.25">
      <c r="A1180" s="3">
        <v>42957</v>
      </c>
      <c r="B1180" s="6" t="s">
        <v>1195</v>
      </c>
      <c r="C1180">
        <v>123152</v>
      </c>
      <c r="D1180" s="9" t="s">
        <v>3952</v>
      </c>
      <c r="E1180" s="2">
        <v>3440.8</v>
      </c>
      <c r="F1180" s="11">
        <v>42957</v>
      </c>
      <c r="G1180" s="2">
        <v>3440.8</v>
      </c>
      <c r="H1180" s="13">
        <f>Tabla1[[#This Row],[Importe]]-Tabla1[[#This Row],[Pagado]]</f>
        <v>0</v>
      </c>
      <c r="I1180" s="1" t="s">
        <v>4090</v>
      </c>
    </row>
    <row r="1181" spans="1:9" x14ac:dyDescent="0.25">
      <c r="A1181" s="3">
        <v>42957</v>
      </c>
      <c r="B1181" s="6" t="s">
        <v>1196</v>
      </c>
      <c r="C1181">
        <v>123153</v>
      </c>
      <c r="D1181" s="9" t="s">
        <v>3844</v>
      </c>
      <c r="E1181" s="2">
        <v>725</v>
      </c>
      <c r="F1181" s="11">
        <v>42957</v>
      </c>
      <c r="G1181" s="2">
        <v>725</v>
      </c>
      <c r="H1181" s="13">
        <f>Tabla1[[#This Row],[Importe]]-Tabla1[[#This Row],[Pagado]]</f>
        <v>0</v>
      </c>
      <c r="I1181" s="1" t="s">
        <v>4090</v>
      </c>
    </row>
    <row r="1182" spans="1:9" x14ac:dyDescent="0.25">
      <c r="A1182" s="3">
        <v>42957</v>
      </c>
      <c r="B1182" s="6" t="s">
        <v>1197</v>
      </c>
      <c r="C1182">
        <v>123154</v>
      </c>
      <c r="D1182" s="9" t="s">
        <v>3952</v>
      </c>
      <c r="E1182" s="2">
        <v>4884</v>
      </c>
      <c r="F1182" s="11">
        <v>42957</v>
      </c>
      <c r="G1182" s="2">
        <v>4884</v>
      </c>
      <c r="H1182" s="13">
        <f>Tabla1[[#This Row],[Importe]]-Tabla1[[#This Row],[Pagado]]</f>
        <v>0</v>
      </c>
      <c r="I1182" s="1" t="s">
        <v>4090</v>
      </c>
    </row>
    <row r="1183" spans="1:9" x14ac:dyDescent="0.25">
      <c r="A1183" s="3">
        <v>42957</v>
      </c>
      <c r="B1183" s="6" t="s">
        <v>1198</v>
      </c>
      <c r="C1183">
        <v>123155</v>
      </c>
      <c r="D1183" s="9" t="s">
        <v>3844</v>
      </c>
      <c r="E1183" s="2">
        <v>369.6</v>
      </c>
      <c r="F1183" s="11">
        <v>42957</v>
      </c>
      <c r="G1183" s="2">
        <v>369.6</v>
      </c>
      <c r="H1183" s="13">
        <f>Tabla1[[#This Row],[Importe]]-Tabla1[[#This Row],[Pagado]]</f>
        <v>0</v>
      </c>
      <c r="I1183" s="1" t="s">
        <v>4090</v>
      </c>
    </row>
    <row r="1184" spans="1:9" x14ac:dyDescent="0.25">
      <c r="A1184" s="3">
        <v>42957</v>
      </c>
      <c r="B1184" s="6" t="s">
        <v>1199</v>
      </c>
      <c r="C1184">
        <v>123156</v>
      </c>
      <c r="D1184" s="9" t="s">
        <v>3953</v>
      </c>
      <c r="E1184" s="2">
        <v>5425.1</v>
      </c>
      <c r="F1184" s="11">
        <v>42957</v>
      </c>
      <c r="G1184" s="2">
        <v>5425.1</v>
      </c>
      <c r="H1184" s="13">
        <f>Tabla1[[#This Row],[Importe]]-Tabla1[[#This Row],[Pagado]]</f>
        <v>0</v>
      </c>
      <c r="I1184" s="1" t="s">
        <v>4090</v>
      </c>
    </row>
    <row r="1185" spans="1:9" x14ac:dyDescent="0.25">
      <c r="A1185" s="3">
        <v>42957</v>
      </c>
      <c r="B1185" s="6" t="s">
        <v>1200</v>
      </c>
      <c r="C1185">
        <v>123157</v>
      </c>
      <c r="D1185" s="9" t="s">
        <v>3862</v>
      </c>
      <c r="E1185" s="2">
        <v>8110.28</v>
      </c>
      <c r="F1185" s="11">
        <v>42957</v>
      </c>
      <c r="G1185" s="2">
        <v>8110.28</v>
      </c>
      <c r="H1185" s="13">
        <f>Tabla1[[#This Row],[Importe]]-Tabla1[[#This Row],[Pagado]]</f>
        <v>0</v>
      </c>
      <c r="I1185" s="1" t="s">
        <v>4090</v>
      </c>
    </row>
    <row r="1186" spans="1:9" x14ac:dyDescent="0.25">
      <c r="A1186" s="3">
        <v>42957</v>
      </c>
      <c r="B1186" s="6" t="s">
        <v>1201</v>
      </c>
      <c r="C1186">
        <v>123158</v>
      </c>
      <c r="D1186" s="9" t="s">
        <v>3867</v>
      </c>
      <c r="E1186" s="2">
        <v>1278.5999999999999</v>
      </c>
      <c r="F1186" s="11">
        <v>42957</v>
      </c>
      <c r="G1186" s="2">
        <v>1278.5999999999999</v>
      </c>
      <c r="H1186" s="13">
        <f>Tabla1[[#This Row],[Importe]]-Tabla1[[#This Row],[Pagado]]</f>
        <v>0</v>
      </c>
      <c r="I1186" s="1" t="s">
        <v>4090</v>
      </c>
    </row>
    <row r="1187" spans="1:9" x14ac:dyDescent="0.25">
      <c r="A1187" s="3">
        <v>42957</v>
      </c>
      <c r="B1187" s="6" t="s">
        <v>1202</v>
      </c>
      <c r="C1187">
        <v>123159</v>
      </c>
      <c r="D1187" s="9" t="s">
        <v>3821</v>
      </c>
      <c r="E1187" s="2">
        <v>4253.8</v>
      </c>
      <c r="F1187" s="11">
        <v>42959</v>
      </c>
      <c r="G1187" s="2">
        <v>4253.8</v>
      </c>
      <c r="H1187" s="13">
        <f>Tabla1[[#This Row],[Importe]]-Tabla1[[#This Row],[Pagado]]</f>
        <v>0</v>
      </c>
      <c r="I1187" s="1" t="s">
        <v>4090</v>
      </c>
    </row>
    <row r="1188" spans="1:9" x14ac:dyDescent="0.25">
      <c r="A1188" s="3">
        <v>42957</v>
      </c>
      <c r="B1188" s="6" t="s">
        <v>1203</v>
      </c>
      <c r="C1188">
        <v>123160</v>
      </c>
      <c r="D1188" s="9" t="s">
        <v>3870</v>
      </c>
      <c r="E1188" s="2">
        <v>2771.9</v>
      </c>
      <c r="F1188" s="11">
        <v>42957</v>
      </c>
      <c r="G1188" s="2">
        <v>2771.9</v>
      </c>
      <c r="H1188" s="13">
        <f>Tabla1[[#This Row],[Importe]]-Tabla1[[#This Row],[Pagado]]</f>
        <v>0</v>
      </c>
      <c r="I1188" s="1" t="s">
        <v>4090</v>
      </c>
    </row>
    <row r="1189" spans="1:9" x14ac:dyDescent="0.25">
      <c r="A1189" s="3">
        <v>42957</v>
      </c>
      <c r="B1189" s="6" t="s">
        <v>1204</v>
      </c>
      <c r="C1189">
        <v>123161</v>
      </c>
      <c r="D1189" s="9" t="s">
        <v>3949</v>
      </c>
      <c r="E1189" s="2">
        <v>3369.6</v>
      </c>
      <c r="F1189" s="11">
        <v>42957</v>
      </c>
      <c r="G1189" s="2">
        <v>3369.6</v>
      </c>
      <c r="H1189" s="13">
        <f>Tabla1[[#This Row],[Importe]]-Tabla1[[#This Row],[Pagado]]</f>
        <v>0</v>
      </c>
      <c r="I1189" s="1" t="s">
        <v>4090</v>
      </c>
    </row>
    <row r="1190" spans="1:9" x14ac:dyDescent="0.25">
      <c r="A1190" s="3">
        <v>42957</v>
      </c>
      <c r="B1190" s="6" t="s">
        <v>1205</v>
      </c>
      <c r="C1190">
        <v>123162</v>
      </c>
      <c r="D1190" s="9" t="s">
        <v>3876</v>
      </c>
      <c r="E1190" s="2">
        <v>316.8</v>
      </c>
      <c r="F1190" s="11">
        <v>42957</v>
      </c>
      <c r="G1190" s="2">
        <v>316.8</v>
      </c>
      <c r="H1190" s="13">
        <f>Tabla1[[#This Row],[Importe]]-Tabla1[[#This Row],[Pagado]]</f>
        <v>0</v>
      </c>
      <c r="I1190" s="1" t="s">
        <v>4090</v>
      </c>
    </row>
    <row r="1191" spans="1:9" x14ac:dyDescent="0.25">
      <c r="A1191" s="3">
        <v>42957</v>
      </c>
      <c r="B1191" s="6" t="s">
        <v>1206</v>
      </c>
      <c r="C1191">
        <v>123163</v>
      </c>
      <c r="D1191" s="9" t="s">
        <v>3877</v>
      </c>
      <c r="E1191" s="2">
        <v>369.6</v>
      </c>
      <c r="F1191" s="11">
        <v>42957</v>
      </c>
      <c r="G1191" s="2">
        <v>369.6</v>
      </c>
      <c r="H1191" s="13">
        <f>Tabla1[[#This Row],[Importe]]-Tabla1[[#This Row],[Pagado]]</f>
        <v>0</v>
      </c>
      <c r="I1191" s="1" t="s">
        <v>4090</v>
      </c>
    </row>
    <row r="1192" spans="1:9" x14ac:dyDescent="0.25">
      <c r="A1192" s="3">
        <v>42957</v>
      </c>
      <c r="B1192" s="6" t="s">
        <v>1207</v>
      </c>
      <c r="C1192">
        <v>123164</v>
      </c>
      <c r="D1192" s="9" t="s">
        <v>3810</v>
      </c>
      <c r="E1192" s="2">
        <v>67361.34</v>
      </c>
      <c r="F1192" s="11">
        <v>42969</v>
      </c>
      <c r="G1192" s="2">
        <v>67361.34</v>
      </c>
      <c r="H1192" s="13">
        <f>Tabla1[[#This Row],[Importe]]-Tabla1[[#This Row],[Pagado]]</f>
        <v>0</v>
      </c>
      <c r="I1192" s="1" t="s">
        <v>4090</v>
      </c>
    </row>
    <row r="1193" spans="1:9" x14ac:dyDescent="0.25">
      <c r="A1193" s="3">
        <v>42957</v>
      </c>
      <c r="B1193" s="6" t="s">
        <v>1208</v>
      </c>
      <c r="C1193">
        <v>123165</v>
      </c>
      <c r="D1193" s="9" t="s">
        <v>3878</v>
      </c>
      <c r="E1193" s="2">
        <v>1440</v>
      </c>
      <c r="F1193" s="11">
        <v>42957</v>
      </c>
      <c r="G1193" s="2">
        <v>1440</v>
      </c>
      <c r="H1193" s="13">
        <f>Tabla1[[#This Row],[Importe]]-Tabla1[[#This Row],[Pagado]]</f>
        <v>0</v>
      </c>
      <c r="I1193" s="1" t="s">
        <v>4090</v>
      </c>
    </row>
    <row r="1194" spans="1:9" x14ac:dyDescent="0.25">
      <c r="A1194" s="3">
        <v>42957</v>
      </c>
      <c r="B1194" s="6" t="s">
        <v>1209</v>
      </c>
      <c r="C1194">
        <v>123166</v>
      </c>
      <c r="D1194" s="9" t="s">
        <v>3937</v>
      </c>
      <c r="E1194" s="2">
        <v>5130.5</v>
      </c>
      <c r="F1194" s="11">
        <v>42957</v>
      </c>
      <c r="G1194" s="2">
        <v>5130.5</v>
      </c>
      <c r="H1194" s="13">
        <f>Tabla1[[#This Row],[Importe]]-Tabla1[[#This Row],[Pagado]]</f>
        <v>0</v>
      </c>
      <c r="I1194" s="1" t="s">
        <v>4090</v>
      </c>
    </row>
    <row r="1195" spans="1:9" x14ac:dyDescent="0.25">
      <c r="A1195" s="3">
        <v>42957</v>
      </c>
      <c r="B1195" s="6" t="s">
        <v>1210</v>
      </c>
      <c r="C1195">
        <v>123167</v>
      </c>
      <c r="D1195" s="9" t="s">
        <v>3984</v>
      </c>
      <c r="E1195" s="2">
        <v>1680</v>
      </c>
      <c r="F1195" s="11">
        <v>42957</v>
      </c>
      <c r="G1195" s="2">
        <v>1680</v>
      </c>
      <c r="H1195" s="13">
        <f>Tabla1[[#This Row],[Importe]]-Tabla1[[#This Row],[Pagado]]</f>
        <v>0</v>
      </c>
      <c r="I1195" s="1" t="s">
        <v>4090</v>
      </c>
    </row>
    <row r="1196" spans="1:9" x14ac:dyDescent="0.25">
      <c r="A1196" s="3">
        <v>42957</v>
      </c>
      <c r="B1196" s="6" t="s">
        <v>1211</v>
      </c>
      <c r="C1196">
        <v>123168</v>
      </c>
      <c r="D1196" s="9" t="s">
        <v>3937</v>
      </c>
      <c r="E1196" s="2">
        <v>122.4</v>
      </c>
      <c r="F1196" s="11">
        <v>42957</v>
      </c>
      <c r="G1196" s="2">
        <v>122.4</v>
      </c>
      <c r="H1196" s="13">
        <f>Tabla1[[#This Row],[Importe]]-Tabla1[[#This Row],[Pagado]]</f>
        <v>0</v>
      </c>
      <c r="I1196" s="1" t="s">
        <v>4090</v>
      </c>
    </row>
    <row r="1197" spans="1:9" x14ac:dyDescent="0.25">
      <c r="A1197" s="3">
        <v>42957</v>
      </c>
      <c r="B1197" s="6" t="s">
        <v>1212</v>
      </c>
      <c r="C1197">
        <v>123169</v>
      </c>
      <c r="D1197" s="9" t="s">
        <v>3860</v>
      </c>
      <c r="E1197" s="2">
        <v>3935.8</v>
      </c>
      <c r="F1197" s="11">
        <v>42957</v>
      </c>
      <c r="G1197" s="2">
        <v>3935.8</v>
      </c>
      <c r="H1197" s="13">
        <f>Tabla1[[#This Row],[Importe]]-Tabla1[[#This Row],[Pagado]]</f>
        <v>0</v>
      </c>
      <c r="I1197" s="1" t="s">
        <v>4090</v>
      </c>
    </row>
    <row r="1198" spans="1:9" x14ac:dyDescent="0.25">
      <c r="A1198" s="3">
        <v>42957</v>
      </c>
      <c r="B1198" s="6" t="s">
        <v>1213</v>
      </c>
      <c r="C1198">
        <v>123170</v>
      </c>
      <c r="D1198" s="9" t="s">
        <v>3967</v>
      </c>
      <c r="E1198" s="2">
        <v>15905.2</v>
      </c>
      <c r="F1198" s="11">
        <v>42971</v>
      </c>
      <c r="G1198" s="2">
        <v>15905.2</v>
      </c>
      <c r="H1198" s="13">
        <f>Tabla1[[#This Row],[Importe]]-Tabla1[[#This Row],[Pagado]]</f>
        <v>0</v>
      </c>
      <c r="I1198" s="1" t="s">
        <v>4090</v>
      </c>
    </row>
    <row r="1199" spans="1:9" x14ac:dyDescent="0.25">
      <c r="A1199" s="3">
        <v>42957</v>
      </c>
      <c r="B1199" s="6" t="s">
        <v>1214</v>
      </c>
      <c r="C1199">
        <v>123171</v>
      </c>
      <c r="D1199" s="9" t="s">
        <v>3968</v>
      </c>
      <c r="E1199" s="2">
        <v>776.72</v>
      </c>
      <c r="F1199" s="11">
        <v>42958</v>
      </c>
      <c r="G1199" s="2">
        <v>776.72</v>
      </c>
      <c r="H1199" s="13">
        <f>Tabla1[[#This Row],[Importe]]-Tabla1[[#This Row],[Pagado]]</f>
        <v>0</v>
      </c>
      <c r="I1199" s="1" t="s">
        <v>4090</v>
      </c>
    </row>
    <row r="1200" spans="1:9" x14ac:dyDescent="0.25">
      <c r="A1200" s="3">
        <v>42957</v>
      </c>
      <c r="B1200" s="6" t="s">
        <v>1215</v>
      </c>
      <c r="C1200">
        <v>123172</v>
      </c>
      <c r="D1200" s="9" t="s">
        <v>3984</v>
      </c>
      <c r="E1200" s="2">
        <v>156</v>
      </c>
      <c r="F1200" s="11">
        <v>42957</v>
      </c>
      <c r="G1200" s="2">
        <v>156</v>
      </c>
      <c r="H1200" s="13">
        <f>Tabla1[[#This Row],[Importe]]-Tabla1[[#This Row],[Pagado]]</f>
        <v>0</v>
      </c>
      <c r="I1200" s="1" t="s">
        <v>4090</v>
      </c>
    </row>
    <row r="1201" spans="1:9" x14ac:dyDescent="0.25">
      <c r="A1201" s="3">
        <v>42957</v>
      </c>
      <c r="B1201" s="6" t="s">
        <v>1216</v>
      </c>
      <c r="C1201">
        <v>123173</v>
      </c>
      <c r="D1201" s="9" t="s">
        <v>4025</v>
      </c>
      <c r="E1201" s="2">
        <v>3290</v>
      </c>
      <c r="F1201" s="11">
        <v>42958</v>
      </c>
      <c r="G1201" s="2">
        <v>3290</v>
      </c>
      <c r="H1201" s="13">
        <f>Tabla1[[#This Row],[Importe]]-Tabla1[[#This Row],[Pagado]]</f>
        <v>0</v>
      </c>
      <c r="I1201" s="1" t="s">
        <v>4090</v>
      </c>
    </row>
    <row r="1202" spans="1:9" x14ac:dyDescent="0.25">
      <c r="A1202" s="3">
        <v>42957</v>
      </c>
      <c r="B1202" s="6" t="s">
        <v>1217</v>
      </c>
      <c r="C1202">
        <v>123174</v>
      </c>
      <c r="D1202" s="9" t="s">
        <v>3869</v>
      </c>
      <c r="E1202" s="2">
        <v>8553.6</v>
      </c>
      <c r="F1202" s="11">
        <v>42959</v>
      </c>
      <c r="G1202" s="2">
        <v>8553.6</v>
      </c>
      <c r="H1202" s="13">
        <f>Tabla1[[#This Row],[Importe]]-Tabla1[[#This Row],[Pagado]]</f>
        <v>0</v>
      </c>
      <c r="I1202" s="1" t="s">
        <v>4090</v>
      </c>
    </row>
    <row r="1203" spans="1:9" x14ac:dyDescent="0.25">
      <c r="A1203" s="3">
        <v>42957</v>
      </c>
      <c r="B1203" s="6" t="s">
        <v>1218</v>
      </c>
      <c r="C1203">
        <v>123175</v>
      </c>
      <c r="D1203" s="9" t="s">
        <v>3860</v>
      </c>
      <c r="E1203" s="2">
        <v>1560</v>
      </c>
      <c r="F1203" s="11">
        <v>42958</v>
      </c>
      <c r="G1203" s="2">
        <v>1560</v>
      </c>
      <c r="H1203" s="13">
        <f>Tabla1[[#This Row],[Importe]]-Tabla1[[#This Row],[Pagado]]</f>
        <v>0</v>
      </c>
      <c r="I1203" s="1" t="s">
        <v>4090</v>
      </c>
    </row>
    <row r="1204" spans="1:9" x14ac:dyDescent="0.25">
      <c r="A1204" s="3">
        <v>42957</v>
      </c>
      <c r="B1204" s="6" t="s">
        <v>1219</v>
      </c>
      <c r="C1204">
        <v>123176</v>
      </c>
      <c r="D1204" s="9" t="s">
        <v>3861</v>
      </c>
      <c r="E1204" s="2">
        <v>3039.6</v>
      </c>
      <c r="F1204" s="11">
        <v>42958</v>
      </c>
      <c r="G1204" s="2">
        <v>3039.6</v>
      </c>
      <c r="H1204" s="13">
        <f>Tabla1[[#This Row],[Importe]]-Tabla1[[#This Row],[Pagado]]</f>
        <v>0</v>
      </c>
      <c r="I1204" s="1" t="s">
        <v>4090</v>
      </c>
    </row>
    <row r="1205" spans="1:9" x14ac:dyDescent="0.25">
      <c r="A1205" s="3">
        <v>42957</v>
      </c>
      <c r="B1205" s="6" t="s">
        <v>1220</v>
      </c>
      <c r="C1205">
        <v>123177</v>
      </c>
      <c r="D1205" s="9" t="s">
        <v>3912</v>
      </c>
      <c r="E1205" s="2">
        <v>806.6</v>
      </c>
      <c r="F1205" s="11">
        <v>42958</v>
      </c>
      <c r="G1205" s="2">
        <v>806.6</v>
      </c>
      <c r="H1205" s="13">
        <f>Tabla1[[#This Row],[Importe]]-Tabla1[[#This Row],[Pagado]]</f>
        <v>0</v>
      </c>
      <c r="I1205" s="1" t="s">
        <v>4090</v>
      </c>
    </row>
    <row r="1206" spans="1:9" x14ac:dyDescent="0.25">
      <c r="A1206" s="3">
        <v>42957</v>
      </c>
      <c r="B1206" s="6" t="s">
        <v>1221</v>
      </c>
      <c r="C1206">
        <v>123178</v>
      </c>
      <c r="D1206" s="9" t="s">
        <v>3852</v>
      </c>
      <c r="E1206" s="2">
        <v>24529.55</v>
      </c>
      <c r="F1206" s="11">
        <v>42968</v>
      </c>
      <c r="G1206" s="2">
        <v>24529.55</v>
      </c>
      <c r="H1206" s="13">
        <f>Tabla1[[#This Row],[Importe]]-Tabla1[[#This Row],[Pagado]]</f>
        <v>0</v>
      </c>
      <c r="I1206" s="1" t="s">
        <v>4090</v>
      </c>
    </row>
    <row r="1207" spans="1:9" x14ac:dyDescent="0.25">
      <c r="A1207" s="3">
        <v>42957</v>
      </c>
      <c r="B1207" s="6" t="s">
        <v>1222</v>
      </c>
      <c r="C1207">
        <v>123179</v>
      </c>
      <c r="D1207" s="9" t="s">
        <v>3929</v>
      </c>
      <c r="E1207" s="2">
        <v>14489.2</v>
      </c>
      <c r="F1207" s="11">
        <v>42958</v>
      </c>
      <c r="G1207" s="2">
        <v>14489.2</v>
      </c>
      <c r="H1207" s="13">
        <f>Tabla1[[#This Row],[Importe]]-Tabla1[[#This Row],[Pagado]]</f>
        <v>0</v>
      </c>
      <c r="I1207" s="1" t="s">
        <v>4090</v>
      </c>
    </row>
    <row r="1208" spans="1:9" ht="15.75" x14ac:dyDescent="0.25">
      <c r="A1208" s="3">
        <v>42957</v>
      </c>
      <c r="B1208" s="6" t="s">
        <v>1223</v>
      </c>
      <c r="C1208">
        <v>123180</v>
      </c>
      <c r="D1208" s="7" t="s">
        <v>4091</v>
      </c>
      <c r="E1208" s="2">
        <v>0</v>
      </c>
      <c r="F1208" s="17" t="s">
        <v>4091</v>
      </c>
      <c r="G1208" s="2">
        <v>0</v>
      </c>
      <c r="H1208" s="13">
        <f>Tabla1[[#This Row],[Importe]]-Tabla1[[#This Row],[Pagado]]</f>
        <v>0</v>
      </c>
      <c r="I1208" s="1" t="s">
        <v>4091</v>
      </c>
    </row>
    <row r="1209" spans="1:9" x14ac:dyDescent="0.25">
      <c r="A1209" s="3">
        <v>42957</v>
      </c>
      <c r="B1209" s="6" t="s">
        <v>1224</v>
      </c>
      <c r="C1209">
        <v>123181</v>
      </c>
      <c r="D1209" s="9" t="s">
        <v>3860</v>
      </c>
      <c r="E1209" s="2">
        <v>1225.8</v>
      </c>
      <c r="F1209" s="11">
        <v>42958</v>
      </c>
      <c r="G1209" s="2">
        <v>1225.8</v>
      </c>
      <c r="H1209" s="13">
        <f>Tabla1[[#This Row],[Importe]]-Tabla1[[#This Row],[Pagado]]</f>
        <v>0</v>
      </c>
      <c r="I1209" s="1" t="s">
        <v>4090</v>
      </c>
    </row>
    <row r="1210" spans="1:9" x14ac:dyDescent="0.25">
      <c r="A1210" s="3">
        <v>42957</v>
      </c>
      <c r="B1210" s="6" t="s">
        <v>1225</v>
      </c>
      <c r="C1210">
        <v>123182</v>
      </c>
      <c r="D1210" s="9" t="s">
        <v>3849</v>
      </c>
      <c r="E1210" s="2">
        <v>1823.6</v>
      </c>
      <c r="F1210" s="11">
        <v>42958</v>
      </c>
      <c r="G1210" s="2">
        <v>1823.6</v>
      </c>
      <c r="H1210" s="13">
        <f>Tabla1[[#This Row],[Importe]]-Tabla1[[#This Row],[Pagado]]</f>
        <v>0</v>
      </c>
      <c r="I1210" s="1" t="s">
        <v>4090</v>
      </c>
    </row>
    <row r="1211" spans="1:9" x14ac:dyDescent="0.25">
      <c r="A1211" s="3">
        <v>42957</v>
      </c>
      <c r="B1211" s="6" t="s">
        <v>1226</v>
      </c>
      <c r="C1211">
        <v>123183</v>
      </c>
      <c r="D1211" s="9" t="s">
        <v>4026</v>
      </c>
      <c r="E1211" s="2">
        <v>967.1</v>
      </c>
      <c r="F1211" s="11">
        <v>42958</v>
      </c>
      <c r="G1211" s="2">
        <v>967.1</v>
      </c>
      <c r="H1211" s="13">
        <f>Tabla1[[#This Row],[Importe]]-Tabla1[[#This Row],[Pagado]]</f>
        <v>0</v>
      </c>
      <c r="I1211" s="1" t="s">
        <v>4090</v>
      </c>
    </row>
    <row r="1212" spans="1:9" x14ac:dyDescent="0.25">
      <c r="A1212" s="3">
        <v>42957</v>
      </c>
      <c r="B1212" s="6" t="s">
        <v>1227</v>
      </c>
      <c r="C1212">
        <v>123184</v>
      </c>
      <c r="D1212" s="9" t="s">
        <v>3860</v>
      </c>
      <c r="E1212" s="2">
        <v>714.4</v>
      </c>
      <c r="F1212" s="11">
        <v>42958</v>
      </c>
      <c r="G1212" s="2">
        <v>714.4</v>
      </c>
      <c r="H1212" s="13">
        <f>Tabla1[[#This Row],[Importe]]-Tabla1[[#This Row],[Pagado]]</f>
        <v>0</v>
      </c>
      <c r="I1212" s="1" t="s">
        <v>4090</v>
      </c>
    </row>
    <row r="1213" spans="1:9" x14ac:dyDescent="0.25">
      <c r="A1213" s="3">
        <v>42957</v>
      </c>
      <c r="B1213" s="6" t="s">
        <v>1228</v>
      </c>
      <c r="C1213">
        <v>123185</v>
      </c>
      <c r="D1213" s="9" t="s">
        <v>3963</v>
      </c>
      <c r="E1213" s="2">
        <v>5934.8</v>
      </c>
      <c r="F1213" s="11">
        <v>42958</v>
      </c>
      <c r="G1213" s="2">
        <v>5934.8</v>
      </c>
      <c r="H1213" s="13">
        <f>Tabla1[[#This Row],[Importe]]-Tabla1[[#This Row],[Pagado]]</f>
        <v>0</v>
      </c>
      <c r="I1213" s="1" t="s">
        <v>4090</v>
      </c>
    </row>
    <row r="1214" spans="1:9" x14ac:dyDescent="0.25">
      <c r="A1214" s="3">
        <v>42957</v>
      </c>
      <c r="B1214" s="6" t="s">
        <v>1229</v>
      </c>
      <c r="C1214">
        <v>123186</v>
      </c>
      <c r="D1214" s="9" t="s">
        <v>3850</v>
      </c>
      <c r="E1214" s="2">
        <v>2400</v>
      </c>
      <c r="F1214" s="11">
        <v>42958</v>
      </c>
      <c r="G1214" s="2">
        <v>2400</v>
      </c>
      <c r="H1214" s="13">
        <f>Tabla1[[#This Row],[Importe]]-Tabla1[[#This Row],[Pagado]]</f>
        <v>0</v>
      </c>
      <c r="I1214" s="1" t="s">
        <v>4090</v>
      </c>
    </row>
    <row r="1215" spans="1:9" x14ac:dyDescent="0.25">
      <c r="A1215" s="3">
        <v>42957</v>
      </c>
      <c r="B1215" s="6" t="s">
        <v>1230</v>
      </c>
      <c r="C1215">
        <v>123187</v>
      </c>
      <c r="D1215" s="9" t="s">
        <v>3960</v>
      </c>
      <c r="E1215" s="2">
        <v>45322</v>
      </c>
      <c r="F1215" s="11">
        <v>42957</v>
      </c>
      <c r="G1215" s="2">
        <v>45322</v>
      </c>
      <c r="H1215" s="13">
        <f>Tabla1[[#This Row],[Importe]]-Tabla1[[#This Row],[Pagado]]</f>
        <v>0</v>
      </c>
      <c r="I1215" s="1" t="s">
        <v>4090</v>
      </c>
    </row>
    <row r="1216" spans="1:9" x14ac:dyDescent="0.25">
      <c r="A1216" s="3">
        <v>42957</v>
      </c>
      <c r="B1216" s="6" t="s">
        <v>1231</v>
      </c>
      <c r="C1216">
        <v>123188</v>
      </c>
      <c r="D1216" s="9" t="s">
        <v>3961</v>
      </c>
      <c r="E1216" s="2">
        <v>1056</v>
      </c>
      <c r="F1216" s="11">
        <v>42958</v>
      </c>
      <c r="G1216" s="2">
        <v>1056</v>
      </c>
      <c r="H1216" s="13">
        <f>Tabla1[[#This Row],[Importe]]-Tabla1[[#This Row],[Pagado]]</f>
        <v>0</v>
      </c>
      <c r="I1216" s="1" t="s">
        <v>4090</v>
      </c>
    </row>
    <row r="1217" spans="1:9" x14ac:dyDescent="0.25">
      <c r="A1217" s="3">
        <v>42957</v>
      </c>
      <c r="B1217" s="6" t="s">
        <v>1232</v>
      </c>
      <c r="C1217">
        <v>123189</v>
      </c>
      <c r="D1217" s="9" t="s">
        <v>4027</v>
      </c>
      <c r="E1217" s="2">
        <v>12009.6</v>
      </c>
      <c r="F1217" s="11">
        <v>42958</v>
      </c>
      <c r="G1217" s="2">
        <v>12009.6</v>
      </c>
      <c r="H1217" s="13">
        <f>Tabla1[[#This Row],[Importe]]-Tabla1[[#This Row],[Pagado]]</f>
        <v>0</v>
      </c>
      <c r="I1217" s="1" t="s">
        <v>4090</v>
      </c>
    </row>
    <row r="1218" spans="1:9" x14ac:dyDescent="0.25">
      <c r="A1218" s="3">
        <v>42957</v>
      </c>
      <c r="B1218" s="6" t="s">
        <v>1233</v>
      </c>
      <c r="C1218">
        <v>123190</v>
      </c>
      <c r="D1218" s="9" t="s">
        <v>3965</v>
      </c>
      <c r="E1218" s="2">
        <v>15324</v>
      </c>
      <c r="F1218" s="11">
        <v>42958</v>
      </c>
      <c r="G1218" s="2">
        <v>15324</v>
      </c>
      <c r="H1218" s="13">
        <f>Tabla1[[#This Row],[Importe]]-Tabla1[[#This Row],[Pagado]]</f>
        <v>0</v>
      </c>
      <c r="I1218" s="1" t="s">
        <v>4090</v>
      </c>
    </row>
    <row r="1219" spans="1:9" x14ac:dyDescent="0.25">
      <c r="A1219" s="3">
        <v>42957</v>
      </c>
      <c r="B1219" s="6" t="s">
        <v>1234</v>
      </c>
      <c r="C1219">
        <v>123191</v>
      </c>
      <c r="D1219" s="9" t="s">
        <v>3926</v>
      </c>
      <c r="E1219" s="2">
        <v>24403.599999999999</v>
      </c>
      <c r="F1219" s="11">
        <v>42960</v>
      </c>
      <c r="G1219" s="2">
        <v>24403.599999999999</v>
      </c>
      <c r="H1219" s="13">
        <f>Tabla1[[#This Row],[Importe]]-Tabla1[[#This Row],[Pagado]]</f>
        <v>0</v>
      </c>
      <c r="I1219" s="1" t="s">
        <v>4090</v>
      </c>
    </row>
    <row r="1220" spans="1:9" x14ac:dyDescent="0.25">
      <c r="A1220" s="3">
        <v>42957</v>
      </c>
      <c r="B1220" s="6" t="s">
        <v>1235</v>
      </c>
      <c r="C1220">
        <v>123192</v>
      </c>
      <c r="D1220" s="9" t="s">
        <v>3957</v>
      </c>
      <c r="E1220" s="2">
        <v>30839.02</v>
      </c>
      <c r="F1220" s="11">
        <v>42959</v>
      </c>
      <c r="G1220" s="2">
        <v>30839.02</v>
      </c>
      <c r="H1220" s="13">
        <f>Tabla1[[#This Row],[Importe]]-Tabla1[[#This Row],[Pagado]]</f>
        <v>0</v>
      </c>
      <c r="I1220" s="1" t="s">
        <v>4090</v>
      </c>
    </row>
    <row r="1221" spans="1:9" x14ac:dyDescent="0.25">
      <c r="A1221" s="3">
        <v>42957</v>
      </c>
      <c r="B1221" s="6" t="s">
        <v>1236</v>
      </c>
      <c r="C1221">
        <v>123193</v>
      </c>
      <c r="D1221" s="9" t="s">
        <v>3844</v>
      </c>
      <c r="E1221" s="2">
        <v>901.04</v>
      </c>
      <c r="F1221" s="11">
        <v>42957</v>
      </c>
      <c r="G1221" s="2">
        <v>901.04</v>
      </c>
      <c r="H1221" s="13">
        <f>Tabla1[[#This Row],[Importe]]-Tabla1[[#This Row],[Pagado]]</f>
        <v>0</v>
      </c>
      <c r="I1221" s="1" t="s">
        <v>4090</v>
      </c>
    </row>
    <row r="1222" spans="1:9" x14ac:dyDescent="0.25">
      <c r="A1222" s="3">
        <v>42957</v>
      </c>
      <c r="B1222" s="6" t="s">
        <v>1237</v>
      </c>
      <c r="C1222">
        <v>123194</v>
      </c>
      <c r="D1222" s="9" t="s">
        <v>3845</v>
      </c>
      <c r="E1222" s="2">
        <v>522.5</v>
      </c>
      <c r="F1222" s="11" t="s">
        <v>4069</v>
      </c>
      <c r="G1222" s="2">
        <v>522.5</v>
      </c>
      <c r="H1222" s="13">
        <f>Tabla1[[#This Row],[Importe]]-Tabla1[[#This Row],[Pagado]]</f>
        <v>0</v>
      </c>
      <c r="I1222" s="1" t="s">
        <v>4090</v>
      </c>
    </row>
    <row r="1223" spans="1:9" x14ac:dyDescent="0.25">
      <c r="A1223" s="3">
        <v>42957</v>
      </c>
      <c r="B1223" s="6" t="s">
        <v>1238</v>
      </c>
      <c r="C1223">
        <v>123195</v>
      </c>
      <c r="D1223" s="9" t="s">
        <v>3920</v>
      </c>
      <c r="E1223" s="2">
        <v>3268.76</v>
      </c>
      <c r="F1223" s="11" t="s">
        <v>4072</v>
      </c>
      <c r="G1223" s="2">
        <v>3268.76</v>
      </c>
      <c r="H1223" s="13">
        <f>Tabla1[[#This Row],[Importe]]-Tabla1[[#This Row],[Pagado]]</f>
        <v>0</v>
      </c>
      <c r="I1223" s="1" t="s">
        <v>4090</v>
      </c>
    </row>
    <row r="1224" spans="1:9" x14ac:dyDescent="0.25">
      <c r="A1224" s="3">
        <v>42957</v>
      </c>
      <c r="B1224" s="6" t="s">
        <v>1239</v>
      </c>
      <c r="C1224">
        <v>123196</v>
      </c>
      <c r="D1224" s="9" t="s">
        <v>3832</v>
      </c>
      <c r="E1224" s="2">
        <v>59127.9</v>
      </c>
      <c r="F1224" s="11">
        <v>42961</v>
      </c>
      <c r="G1224" s="2">
        <v>59127.9</v>
      </c>
      <c r="H1224" s="13">
        <f>Tabla1[[#This Row],[Importe]]-Tabla1[[#This Row],[Pagado]]</f>
        <v>0</v>
      </c>
      <c r="I1224" s="1" t="s">
        <v>4090</v>
      </c>
    </row>
    <row r="1225" spans="1:9" x14ac:dyDescent="0.25">
      <c r="A1225" s="3">
        <v>42957</v>
      </c>
      <c r="B1225" s="6" t="s">
        <v>1240</v>
      </c>
      <c r="C1225">
        <v>123197</v>
      </c>
      <c r="D1225" s="9" t="s">
        <v>3998</v>
      </c>
      <c r="E1225" s="2">
        <v>840.5</v>
      </c>
      <c r="F1225" s="11">
        <v>42957</v>
      </c>
      <c r="G1225" s="2">
        <v>840.5</v>
      </c>
      <c r="H1225" s="13">
        <f>Tabla1[[#This Row],[Importe]]-Tabla1[[#This Row],[Pagado]]</f>
        <v>0</v>
      </c>
      <c r="I1225" s="1" t="s">
        <v>4090</v>
      </c>
    </row>
    <row r="1226" spans="1:9" x14ac:dyDescent="0.25">
      <c r="A1226" s="3">
        <v>42957</v>
      </c>
      <c r="B1226" s="6" t="s">
        <v>1241</v>
      </c>
      <c r="C1226">
        <v>123198</v>
      </c>
      <c r="D1226" s="9" t="s">
        <v>3832</v>
      </c>
      <c r="E1226" s="2">
        <v>10812.92</v>
      </c>
      <c r="F1226" s="11">
        <v>42961</v>
      </c>
      <c r="G1226" s="2">
        <v>10812.92</v>
      </c>
      <c r="H1226" s="13">
        <f>Tabla1[[#This Row],[Importe]]-Tabla1[[#This Row],[Pagado]]</f>
        <v>0</v>
      </c>
      <c r="I1226" s="1" t="s">
        <v>4090</v>
      </c>
    </row>
    <row r="1227" spans="1:9" x14ac:dyDescent="0.25">
      <c r="A1227" s="3">
        <v>42957</v>
      </c>
      <c r="B1227" s="6" t="s">
        <v>1242</v>
      </c>
      <c r="C1227">
        <v>123199</v>
      </c>
      <c r="D1227" s="9" t="s">
        <v>3832</v>
      </c>
      <c r="E1227" s="2">
        <v>230641.6</v>
      </c>
      <c r="F1227" s="11">
        <v>42961</v>
      </c>
      <c r="G1227" s="2">
        <v>230641.6</v>
      </c>
      <c r="H1227" s="13">
        <f>Tabla1[[#This Row],[Importe]]-Tabla1[[#This Row],[Pagado]]</f>
        <v>0</v>
      </c>
      <c r="I1227" s="1" t="s">
        <v>4090</v>
      </c>
    </row>
    <row r="1228" spans="1:9" x14ac:dyDescent="0.25">
      <c r="A1228" s="3">
        <v>42957</v>
      </c>
      <c r="B1228" s="6" t="s">
        <v>1243</v>
      </c>
      <c r="C1228">
        <v>123200</v>
      </c>
      <c r="D1228" s="9" t="s">
        <v>3886</v>
      </c>
      <c r="E1228" s="2">
        <v>1897.2</v>
      </c>
      <c r="F1228" s="11">
        <v>42957</v>
      </c>
      <c r="G1228" s="2">
        <v>1897.2</v>
      </c>
      <c r="H1228" s="13">
        <f>Tabla1[[#This Row],[Importe]]-Tabla1[[#This Row],[Pagado]]</f>
        <v>0</v>
      </c>
      <c r="I1228" s="1" t="s">
        <v>4090</v>
      </c>
    </row>
    <row r="1229" spans="1:9" x14ac:dyDescent="0.25">
      <c r="A1229" s="3">
        <v>42957</v>
      </c>
      <c r="B1229" s="6" t="s">
        <v>1244</v>
      </c>
      <c r="C1229">
        <v>123201</v>
      </c>
      <c r="D1229" s="9" t="s">
        <v>3969</v>
      </c>
      <c r="E1229" s="2">
        <v>1938.8</v>
      </c>
      <c r="F1229" s="11">
        <v>42957</v>
      </c>
      <c r="G1229" s="2">
        <v>1938.8</v>
      </c>
      <c r="H1229" s="13">
        <f>Tabla1[[#This Row],[Importe]]-Tabla1[[#This Row],[Pagado]]</f>
        <v>0</v>
      </c>
      <c r="I1229" s="1" t="s">
        <v>4090</v>
      </c>
    </row>
    <row r="1230" spans="1:9" x14ac:dyDescent="0.25">
      <c r="A1230" s="3">
        <v>42957</v>
      </c>
      <c r="B1230" s="6" t="s">
        <v>1245</v>
      </c>
      <c r="C1230">
        <v>123202</v>
      </c>
      <c r="D1230" s="9" t="s">
        <v>3810</v>
      </c>
      <c r="E1230" s="2">
        <v>630</v>
      </c>
      <c r="F1230" s="11">
        <v>42969</v>
      </c>
      <c r="G1230" s="2">
        <v>630</v>
      </c>
      <c r="H1230" s="13">
        <f>Tabla1[[#This Row],[Importe]]-Tabla1[[#This Row],[Pagado]]</f>
        <v>0</v>
      </c>
      <c r="I1230" s="1" t="s">
        <v>4090</v>
      </c>
    </row>
    <row r="1231" spans="1:9" x14ac:dyDescent="0.25">
      <c r="A1231" s="3">
        <v>42957</v>
      </c>
      <c r="B1231" s="6" t="s">
        <v>1246</v>
      </c>
      <c r="C1231">
        <v>123203</v>
      </c>
      <c r="D1231" s="9" t="s">
        <v>3939</v>
      </c>
      <c r="E1231" s="2">
        <v>1090.4000000000001</v>
      </c>
      <c r="F1231" s="11">
        <v>42958</v>
      </c>
      <c r="G1231" s="2">
        <v>1090.4000000000001</v>
      </c>
      <c r="H1231" s="13">
        <f>Tabla1[[#This Row],[Importe]]-Tabla1[[#This Row],[Pagado]]</f>
        <v>0</v>
      </c>
      <c r="I1231" s="1" t="s">
        <v>4090</v>
      </c>
    </row>
    <row r="1232" spans="1:9" x14ac:dyDescent="0.25">
      <c r="A1232" s="3">
        <v>42957</v>
      </c>
      <c r="B1232" s="6" t="s">
        <v>1247</v>
      </c>
      <c r="C1232">
        <v>123204</v>
      </c>
      <c r="D1232" s="9" t="s">
        <v>3844</v>
      </c>
      <c r="E1232" s="2">
        <v>690</v>
      </c>
      <c r="F1232" s="11">
        <v>42957</v>
      </c>
      <c r="G1232" s="2">
        <v>690</v>
      </c>
      <c r="H1232" s="13">
        <f>Tabla1[[#This Row],[Importe]]-Tabla1[[#This Row],[Pagado]]</f>
        <v>0</v>
      </c>
      <c r="I1232" s="1" t="s">
        <v>4090</v>
      </c>
    </row>
    <row r="1233" spans="1:9" x14ac:dyDescent="0.25">
      <c r="A1233" s="3">
        <v>42957</v>
      </c>
      <c r="B1233" s="6" t="s">
        <v>1248</v>
      </c>
      <c r="C1233">
        <v>123205</v>
      </c>
      <c r="D1233" s="9" t="s">
        <v>3832</v>
      </c>
      <c r="E1233" s="2">
        <v>49446.84</v>
      </c>
      <c r="F1233" s="11">
        <v>42961</v>
      </c>
      <c r="G1233" s="2">
        <v>49446.84</v>
      </c>
      <c r="H1233" s="13">
        <f>Tabla1[[#This Row],[Importe]]-Tabla1[[#This Row],[Pagado]]</f>
        <v>0</v>
      </c>
      <c r="I1233" s="1" t="s">
        <v>4090</v>
      </c>
    </row>
    <row r="1234" spans="1:9" x14ac:dyDescent="0.25">
      <c r="A1234" s="3">
        <v>42957</v>
      </c>
      <c r="B1234" s="6" t="s">
        <v>1249</v>
      </c>
      <c r="C1234">
        <v>123206</v>
      </c>
      <c r="D1234" s="9" t="s">
        <v>3940</v>
      </c>
      <c r="E1234" s="2">
        <v>8460</v>
      </c>
      <c r="F1234" s="11">
        <v>42957</v>
      </c>
      <c r="G1234" s="2">
        <v>8460</v>
      </c>
      <c r="H1234" s="13">
        <f>Tabla1[[#This Row],[Importe]]-Tabla1[[#This Row],[Pagado]]</f>
        <v>0</v>
      </c>
      <c r="I1234" s="1" t="s">
        <v>4090</v>
      </c>
    </row>
    <row r="1235" spans="1:9" x14ac:dyDescent="0.25">
      <c r="A1235" s="3">
        <v>42958</v>
      </c>
      <c r="B1235" s="6" t="s">
        <v>1250</v>
      </c>
      <c r="C1235">
        <v>123207</v>
      </c>
      <c r="D1235" s="9" t="s">
        <v>3805</v>
      </c>
      <c r="E1235" s="2">
        <v>10939.4</v>
      </c>
      <c r="F1235" s="11">
        <v>42961</v>
      </c>
      <c r="G1235" s="2">
        <v>10939.4</v>
      </c>
      <c r="H1235" s="13">
        <f>Tabla1[[#This Row],[Importe]]-Tabla1[[#This Row],[Pagado]]</f>
        <v>0</v>
      </c>
      <c r="I1235" s="1" t="s">
        <v>4090</v>
      </c>
    </row>
    <row r="1236" spans="1:9" ht="30" x14ac:dyDescent="0.25">
      <c r="A1236" s="3">
        <v>42958</v>
      </c>
      <c r="B1236" s="6" t="s">
        <v>1251</v>
      </c>
      <c r="C1236">
        <v>123208</v>
      </c>
      <c r="D1236" s="9" t="s">
        <v>3806</v>
      </c>
      <c r="E1236" s="2">
        <v>53709.3</v>
      </c>
      <c r="F1236" s="11" t="s">
        <v>4128</v>
      </c>
      <c r="G1236" s="19">
        <f>45000+8709.3</f>
        <v>53709.3</v>
      </c>
      <c r="H1236" s="20">
        <f>Tabla1[[#This Row],[Importe]]-Tabla1[[#This Row],[Pagado]]</f>
        <v>0</v>
      </c>
      <c r="I1236" s="1" t="s">
        <v>4090</v>
      </c>
    </row>
    <row r="1237" spans="1:9" x14ac:dyDescent="0.25">
      <c r="A1237" s="3">
        <v>42958</v>
      </c>
      <c r="B1237" s="6" t="s">
        <v>1252</v>
      </c>
      <c r="C1237">
        <v>123209</v>
      </c>
      <c r="D1237" s="9" t="s">
        <v>3883</v>
      </c>
      <c r="E1237" s="2">
        <v>754.1</v>
      </c>
      <c r="F1237" s="11">
        <v>42961</v>
      </c>
      <c r="G1237" s="2">
        <v>754.1</v>
      </c>
      <c r="H1237" s="13">
        <f>Tabla1[[#This Row],[Importe]]-Tabla1[[#This Row],[Pagado]]</f>
        <v>0</v>
      </c>
      <c r="I1237" s="1" t="s">
        <v>4090</v>
      </c>
    </row>
    <row r="1238" spans="1:9" x14ac:dyDescent="0.25">
      <c r="A1238" s="3">
        <v>42958</v>
      </c>
      <c r="B1238" s="6" t="s">
        <v>1253</v>
      </c>
      <c r="C1238">
        <v>123210</v>
      </c>
      <c r="D1238" s="9" t="s">
        <v>3808</v>
      </c>
      <c r="E1238" s="2">
        <v>940</v>
      </c>
      <c r="F1238" s="11">
        <v>42958</v>
      </c>
      <c r="G1238" s="2">
        <v>940</v>
      </c>
      <c r="H1238" s="13">
        <f>Tabla1[[#This Row],[Importe]]-Tabla1[[#This Row],[Pagado]]</f>
        <v>0</v>
      </c>
      <c r="I1238" s="1" t="s">
        <v>4090</v>
      </c>
    </row>
    <row r="1239" spans="1:9" x14ac:dyDescent="0.25">
      <c r="A1239" s="3">
        <v>42958</v>
      </c>
      <c r="B1239" s="6" t="s">
        <v>1254</v>
      </c>
      <c r="C1239">
        <v>123211</v>
      </c>
      <c r="D1239" s="9" t="s">
        <v>3812</v>
      </c>
      <c r="E1239" s="2">
        <v>17459</v>
      </c>
      <c r="F1239" s="11">
        <v>42961</v>
      </c>
      <c r="G1239" s="2">
        <v>17459</v>
      </c>
      <c r="H1239" s="13">
        <f>Tabla1[[#This Row],[Importe]]-Tabla1[[#This Row],[Pagado]]</f>
        <v>0</v>
      </c>
      <c r="I1239" s="1" t="s">
        <v>4090</v>
      </c>
    </row>
    <row r="1240" spans="1:9" x14ac:dyDescent="0.25">
      <c r="A1240" s="3">
        <v>42958</v>
      </c>
      <c r="B1240" s="6" t="s">
        <v>1255</v>
      </c>
      <c r="C1240">
        <v>123212</v>
      </c>
      <c r="D1240" s="9" t="s">
        <v>3807</v>
      </c>
      <c r="E1240" s="2">
        <v>2820</v>
      </c>
      <c r="F1240" s="11">
        <v>42958</v>
      </c>
      <c r="G1240" s="2">
        <v>2820</v>
      </c>
      <c r="H1240" s="13">
        <f>Tabla1[[#This Row],[Importe]]-Tabla1[[#This Row],[Pagado]]</f>
        <v>0</v>
      </c>
      <c r="I1240" s="1" t="s">
        <v>4090</v>
      </c>
    </row>
    <row r="1241" spans="1:9" x14ac:dyDescent="0.25">
      <c r="A1241" s="3">
        <v>42958</v>
      </c>
      <c r="B1241" s="6" t="s">
        <v>1256</v>
      </c>
      <c r="C1241">
        <v>123213</v>
      </c>
      <c r="D1241" s="9" t="s">
        <v>3823</v>
      </c>
      <c r="E1241" s="2">
        <v>5375</v>
      </c>
      <c r="F1241" s="11">
        <v>42958</v>
      </c>
      <c r="G1241" s="2">
        <v>5375</v>
      </c>
      <c r="H1241" s="13">
        <f>Tabla1[[#This Row],[Importe]]-Tabla1[[#This Row],[Pagado]]</f>
        <v>0</v>
      </c>
      <c r="I1241" s="1" t="s">
        <v>4090</v>
      </c>
    </row>
    <row r="1242" spans="1:9" x14ac:dyDescent="0.25">
      <c r="A1242" s="3">
        <v>42958</v>
      </c>
      <c r="B1242" s="6" t="s">
        <v>1257</v>
      </c>
      <c r="C1242">
        <v>123214</v>
      </c>
      <c r="D1242" s="9" t="s">
        <v>3809</v>
      </c>
      <c r="E1242" s="2">
        <v>6895</v>
      </c>
      <c r="F1242" s="11">
        <v>42958</v>
      </c>
      <c r="G1242" s="2">
        <v>6895</v>
      </c>
      <c r="H1242" s="13">
        <f>Tabla1[[#This Row],[Importe]]-Tabla1[[#This Row],[Pagado]]</f>
        <v>0</v>
      </c>
      <c r="I1242" s="1" t="s">
        <v>4090</v>
      </c>
    </row>
    <row r="1243" spans="1:9" x14ac:dyDescent="0.25">
      <c r="A1243" s="3">
        <v>42958</v>
      </c>
      <c r="B1243" s="6" t="s">
        <v>1258</v>
      </c>
      <c r="C1243">
        <v>123215</v>
      </c>
      <c r="D1243" s="9" t="s">
        <v>3836</v>
      </c>
      <c r="E1243" s="2">
        <v>3141.6</v>
      </c>
      <c r="F1243" s="11">
        <v>42961</v>
      </c>
      <c r="G1243" s="2">
        <v>3141.6</v>
      </c>
      <c r="H1243" s="13">
        <f>Tabla1[[#This Row],[Importe]]-Tabla1[[#This Row],[Pagado]]</f>
        <v>0</v>
      </c>
      <c r="I1243" s="1" t="s">
        <v>4090</v>
      </c>
    </row>
    <row r="1244" spans="1:9" x14ac:dyDescent="0.25">
      <c r="A1244" s="3">
        <v>42958</v>
      </c>
      <c r="B1244" s="6" t="s">
        <v>1259</v>
      </c>
      <c r="C1244">
        <v>123216</v>
      </c>
      <c r="D1244" s="9" t="s">
        <v>3838</v>
      </c>
      <c r="E1244" s="2">
        <v>22740.400000000001</v>
      </c>
      <c r="F1244" s="11">
        <v>42958</v>
      </c>
      <c r="G1244" s="2">
        <v>22740.400000000001</v>
      </c>
      <c r="H1244" s="13">
        <f>Tabla1[[#This Row],[Importe]]-Tabla1[[#This Row],[Pagado]]</f>
        <v>0</v>
      </c>
      <c r="I1244" s="1" t="s">
        <v>4090</v>
      </c>
    </row>
    <row r="1245" spans="1:9" ht="30" x14ac:dyDescent="0.25">
      <c r="A1245" s="3">
        <v>42958</v>
      </c>
      <c r="B1245" s="6" t="s">
        <v>1260</v>
      </c>
      <c r="C1245">
        <v>123217</v>
      </c>
      <c r="D1245" s="9" t="s">
        <v>3817</v>
      </c>
      <c r="E1245" s="2">
        <v>8158.9</v>
      </c>
      <c r="F1245" s="11" t="s">
        <v>4125</v>
      </c>
      <c r="G1245" s="19">
        <f>5000+3158.9</f>
        <v>8158.9</v>
      </c>
      <c r="H1245" s="20">
        <f>Tabla1[[#This Row],[Importe]]-Tabla1[[#This Row],[Pagado]]</f>
        <v>0</v>
      </c>
      <c r="I1245" s="1" t="s">
        <v>4090</v>
      </c>
    </row>
    <row r="1246" spans="1:9" x14ac:dyDescent="0.25">
      <c r="A1246" s="3">
        <v>42958</v>
      </c>
      <c r="B1246" s="6" t="s">
        <v>1261</v>
      </c>
      <c r="C1246">
        <v>123218</v>
      </c>
      <c r="D1246" s="9" t="s">
        <v>3829</v>
      </c>
      <c r="E1246" s="2">
        <v>3660.3</v>
      </c>
      <c r="F1246" s="11">
        <v>42961</v>
      </c>
      <c r="G1246" s="2">
        <v>3660.3</v>
      </c>
      <c r="H1246" s="13">
        <f>Tabla1[[#This Row],[Importe]]-Tabla1[[#This Row],[Pagado]]</f>
        <v>0</v>
      </c>
      <c r="I1246" s="1" t="s">
        <v>4090</v>
      </c>
    </row>
    <row r="1247" spans="1:9" x14ac:dyDescent="0.25">
      <c r="A1247" s="3">
        <v>42958</v>
      </c>
      <c r="B1247" s="6" t="s">
        <v>1262</v>
      </c>
      <c r="C1247">
        <v>123219</v>
      </c>
      <c r="D1247" s="9" t="s">
        <v>3811</v>
      </c>
      <c r="E1247" s="2">
        <v>3282.65</v>
      </c>
      <c r="F1247" s="11">
        <v>42963</v>
      </c>
      <c r="G1247" s="2">
        <v>3282.65</v>
      </c>
      <c r="H1247" s="13">
        <f>Tabla1[[#This Row],[Importe]]-Tabla1[[#This Row],[Pagado]]</f>
        <v>0</v>
      </c>
      <c r="I1247" s="1" t="s">
        <v>4090</v>
      </c>
    </row>
    <row r="1248" spans="1:9" x14ac:dyDescent="0.25">
      <c r="A1248" s="3">
        <v>42958</v>
      </c>
      <c r="B1248" s="6" t="s">
        <v>1263</v>
      </c>
      <c r="C1248">
        <v>123220</v>
      </c>
      <c r="D1248" s="9" t="s">
        <v>3845</v>
      </c>
      <c r="E1248" s="2">
        <v>58682.8</v>
      </c>
      <c r="F1248" s="11" t="s">
        <v>4069</v>
      </c>
      <c r="G1248" s="2">
        <v>58682.8</v>
      </c>
      <c r="H1248" s="13">
        <f>Tabla1[[#This Row],[Importe]]-Tabla1[[#This Row],[Pagado]]</f>
        <v>0</v>
      </c>
      <c r="I1248" s="1" t="s">
        <v>4090</v>
      </c>
    </row>
    <row r="1249" spans="1:9" x14ac:dyDescent="0.25">
      <c r="A1249" s="3">
        <v>42958</v>
      </c>
      <c r="B1249" s="6" t="s">
        <v>1264</v>
      </c>
      <c r="C1249">
        <v>123221</v>
      </c>
      <c r="D1249" s="9" t="s">
        <v>3814</v>
      </c>
      <c r="E1249" s="2">
        <v>11113.7</v>
      </c>
      <c r="F1249" s="11">
        <v>42958</v>
      </c>
      <c r="G1249" s="2">
        <v>11113.7</v>
      </c>
      <c r="H1249" s="13">
        <f>Tabla1[[#This Row],[Importe]]-Tabla1[[#This Row],[Pagado]]</f>
        <v>0</v>
      </c>
      <c r="I1249" s="1" t="s">
        <v>4090</v>
      </c>
    </row>
    <row r="1250" spans="1:9" ht="30" x14ac:dyDescent="0.25">
      <c r="A1250" s="3">
        <v>42958</v>
      </c>
      <c r="B1250" s="6" t="s">
        <v>1265</v>
      </c>
      <c r="C1250">
        <v>123222</v>
      </c>
      <c r="D1250" s="9" t="s">
        <v>3813</v>
      </c>
      <c r="E1250" s="2">
        <v>14267.7</v>
      </c>
      <c r="F1250" s="11" t="s">
        <v>4129</v>
      </c>
      <c r="G1250" s="19">
        <f>5000+9267.7</f>
        <v>14267.7</v>
      </c>
      <c r="H1250" s="20">
        <f>Tabla1[[#This Row],[Importe]]-Tabla1[[#This Row],[Pagado]]</f>
        <v>0</v>
      </c>
      <c r="I1250" s="1" t="s">
        <v>4090</v>
      </c>
    </row>
    <row r="1251" spans="1:9" x14ac:dyDescent="0.25">
      <c r="A1251" s="3">
        <v>42958</v>
      </c>
      <c r="B1251" s="6" t="s">
        <v>1266</v>
      </c>
      <c r="C1251">
        <v>123223</v>
      </c>
      <c r="D1251" s="9" t="s">
        <v>3819</v>
      </c>
      <c r="E1251" s="2">
        <v>16405.650000000001</v>
      </c>
      <c r="F1251" s="11">
        <v>42958</v>
      </c>
      <c r="G1251" s="2">
        <v>16405.650000000001</v>
      </c>
      <c r="H1251" s="13">
        <f>Tabla1[[#This Row],[Importe]]-Tabla1[[#This Row],[Pagado]]</f>
        <v>0</v>
      </c>
      <c r="I1251" s="1" t="s">
        <v>4090</v>
      </c>
    </row>
    <row r="1252" spans="1:9" x14ac:dyDescent="0.25">
      <c r="A1252" s="3">
        <v>42958</v>
      </c>
      <c r="B1252" s="6" t="s">
        <v>1267</v>
      </c>
      <c r="C1252">
        <v>123224</v>
      </c>
      <c r="D1252" s="9" t="s">
        <v>3860</v>
      </c>
      <c r="E1252" s="2">
        <v>7171.2</v>
      </c>
      <c r="F1252" s="11">
        <v>42958</v>
      </c>
      <c r="G1252" s="2">
        <v>7171.2</v>
      </c>
      <c r="H1252" s="13">
        <f>Tabla1[[#This Row],[Importe]]-Tabla1[[#This Row],[Pagado]]</f>
        <v>0</v>
      </c>
      <c r="I1252" s="1" t="s">
        <v>4090</v>
      </c>
    </row>
    <row r="1253" spans="1:9" ht="30" x14ac:dyDescent="0.25">
      <c r="A1253" s="3">
        <v>42958</v>
      </c>
      <c r="B1253" s="6" t="s">
        <v>1268</v>
      </c>
      <c r="C1253">
        <v>123225</v>
      </c>
      <c r="D1253" s="9" t="s">
        <v>3847</v>
      </c>
      <c r="E1253" s="2">
        <v>36099.199999999997</v>
      </c>
      <c r="F1253" s="11" t="s">
        <v>4161</v>
      </c>
      <c r="G1253" s="19">
        <f>6072.78+30026.42</f>
        <v>36099.199999999997</v>
      </c>
      <c r="H1253" s="20">
        <f>Tabla1[[#This Row],[Importe]]-Tabla1[[#This Row],[Pagado]]</f>
        <v>0</v>
      </c>
      <c r="I1253" s="1" t="s">
        <v>4090</v>
      </c>
    </row>
    <row r="1254" spans="1:9" x14ac:dyDescent="0.25">
      <c r="A1254" s="3">
        <v>42958</v>
      </c>
      <c r="B1254" s="6" t="s">
        <v>1269</v>
      </c>
      <c r="C1254">
        <v>123226</v>
      </c>
      <c r="D1254" s="9" t="s">
        <v>3834</v>
      </c>
      <c r="E1254" s="2">
        <v>11840.4</v>
      </c>
      <c r="F1254" s="11">
        <v>42962</v>
      </c>
      <c r="G1254" s="2">
        <v>11840.4</v>
      </c>
      <c r="H1254" s="13">
        <f>Tabla1[[#This Row],[Importe]]-Tabla1[[#This Row],[Pagado]]</f>
        <v>0</v>
      </c>
      <c r="I1254" s="1" t="s">
        <v>4090</v>
      </c>
    </row>
    <row r="1255" spans="1:9" x14ac:dyDescent="0.25">
      <c r="A1255" s="3">
        <v>42958</v>
      </c>
      <c r="B1255" s="6" t="s">
        <v>1270</v>
      </c>
      <c r="C1255">
        <v>123227</v>
      </c>
      <c r="D1255" s="9" t="s">
        <v>3972</v>
      </c>
      <c r="E1255" s="2">
        <v>7831.4</v>
      </c>
      <c r="F1255" s="11">
        <v>42959</v>
      </c>
      <c r="G1255" s="2">
        <v>7831.4</v>
      </c>
      <c r="H1255" s="13">
        <f>Tabla1[[#This Row],[Importe]]-Tabla1[[#This Row],[Pagado]]</f>
        <v>0</v>
      </c>
      <c r="I1255" s="1" t="s">
        <v>4090</v>
      </c>
    </row>
    <row r="1256" spans="1:9" x14ac:dyDescent="0.25">
      <c r="A1256" s="3">
        <v>42958</v>
      </c>
      <c r="B1256" s="6" t="s">
        <v>1271</v>
      </c>
      <c r="C1256">
        <v>123228</v>
      </c>
      <c r="D1256" s="9" t="s">
        <v>3828</v>
      </c>
      <c r="E1256" s="2">
        <v>1530</v>
      </c>
      <c r="F1256" s="11">
        <v>42958</v>
      </c>
      <c r="G1256" s="2">
        <v>1530</v>
      </c>
      <c r="H1256" s="13">
        <f>Tabla1[[#This Row],[Importe]]-Tabla1[[#This Row],[Pagado]]</f>
        <v>0</v>
      </c>
      <c r="I1256" s="1" t="s">
        <v>4090</v>
      </c>
    </row>
    <row r="1257" spans="1:9" x14ac:dyDescent="0.25">
      <c r="A1257" s="3">
        <v>42958</v>
      </c>
      <c r="B1257" s="6" t="s">
        <v>1272</v>
      </c>
      <c r="C1257">
        <v>123229</v>
      </c>
      <c r="D1257" s="9" t="s">
        <v>3943</v>
      </c>
      <c r="E1257" s="2">
        <v>2843.5</v>
      </c>
      <c r="F1257" s="11">
        <v>42958</v>
      </c>
      <c r="G1257" s="2">
        <v>2843.5</v>
      </c>
      <c r="H1257" s="13">
        <f>Tabla1[[#This Row],[Importe]]-Tabla1[[#This Row],[Pagado]]</f>
        <v>0</v>
      </c>
      <c r="I1257" s="1" t="s">
        <v>4090</v>
      </c>
    </row>
    <row r="1258" spans="1:9" x14ac:dyDescent="0.25">
      <c r="A1258" s="3">
        <v>42958</v>
      </c>
      <c r="B1258" s="6" t="s">
        <v>1273</v>
      </c>
      <c r="C1258">
        <v>123230</v>
      </c>
      <c r="D1258" s="9" t="s">
        <v>3892</v>
      </c>
      <c r="E1258" s="2">
        <v>4685.28</v>
      </c>
      <c r="F1258" s="11">
        <v>42958</v>
      </c>
      <c r="G1258" s="2">
        <v>4685.28</v>
      </c>
      <c r="H1258" s="13">
        <f>Tabla1[[#This Row],[Importe]]-Tabla1[[#This Row],[Pagado]]</f>
        <v>0</v>
      </c>
      <c r="I1258" s="1" t="s">
        <v>4090</v>
      </c>
    </row>
    <row r="1259" spans="1:9" x14ac:dyDescent="0.25">
      <c r="A1259" s="3">
        <v>42958</v>
      </c>
      <c r="B1259" s="6" t="s">
        <v>1274</v>
      </c>
      <c r="C1259">
        <v>123231</v>
      </c>
      <c r="D1259" s="9" t="s">
        <v>3826</v>
      </c>
      <c r="E1259" s="2">
        <v>3670.1</v>
      </c>
      <c r="F1259" s="11">
        <v>42958</v>
      </c>
      <c r="G1259" s="2">
        <v>3670.1</v>
      </c>
      <c r="H1259" s="13">
        <f>Tabla1[[#This Row],[Importe]]-Tabla1[[#This Row],[Pagado]]</f>
        <v>0</v>
      </c>
      <c r="I1259" s="1" t="s">
        <v>4090</v>
      </c>
    </row>
    <row r="1260" spans="1:9" x14ac:dyDescent="0.25">
      <c r="A1260" s="3">
        <v>42958</v>
      </c>
      <c r="B1260" s="6" t="s">
        <v>1275</v>
      </c>
      <c r="C1260">
        <v>123232</v>
      </c>
      <c r="D1260" s="9" t="s">
        <v>3818</v>
      </c>
      <c r="E1260" s="2">
        <v>6606.2</v>
      </c>
      <c r="F1260" s="11">
        <v>42961</v>
      </c>
      <c r="G1260" s="2">
        <v>6606.2</v>
      </c>
      <c r="H1260" s="13">
        <f>Tabla1[[#This Row],[Importe]]-Tabla1[[#This Row],[Pagado]]</f>
        <v>0</v>
      </c>
      <c r="I1260" s="1" t="s">
        <v>4090</v>
      </c>
    </row>
    <row r="1261" spans="1:9" x14ac:dyDescent="0.25">
      <c r="A1261" s="3">
        <v>42958</v>
      </c>
      <c r="B1261" s="6" t="s">
        <v>1276</v>
      </c>
      <c r="C1261">
        <v>123233</v>
      </c>
      <c r="D1261" s="9" t="s">
        <v>3889</v>
      </c>
      <c r="E1261" s="2">
        <v>7835.7</v>
      </c>
      <c r="F1261" s="11">
        <v>42958</v>
      </c>
      <c r="G1261" s="2">
        <v>7835.7</v>
      </c>
      <c r="H1261" s="13">
        <f>Tabla1[[#This Row],[Importe]]-Tabla1[[#This Row],[Pagado]]</f>
        <v>0</v>
      </c>
      <c r="I1261" s="1" t="s">
        <v>4090</v>
      </c>
    </row>
    <row r="1262" spans="1:9" x14ac:dyDescent="0.25">
      <c r="A1262" s="3">
        <v>42958</v>
      </c>
      <c r="B1262" s="6" t="s">
        <v>1277</v>
      </c>
      <c r="C1262">
        <v>123234</v>
      </c>
      <c r="D1262" s="9" t="s">
        <v>3898</v>
      </c>
      <c r="E1262" s="2">
        <v>26142.3</v>
      </c>
      <c r="F1262" s="11">
        <v>42958</v>
      </c>
      <c r="G1262" s="2">
        <v>26142.3</v>
      </c>
      <c r="H1262" s="13">
        <f>Tabla1[[#This Row],[Importe]]-Tabla1[[#This Row],[Pagado]]</f>
        <v>0</v>
      </c>
      <c r="I1262" s="1" t="s">
        <v>4090</v>
      </c>
    </row>
    <row r="1263" spans="1:9" x14ac:dyDescent="0.25">
      <c r="A1263" s="3">
        <v>42958</v>
      </c>
      <c r="B1263" s="6" t="s">
        <v>1278</v>
      </c>
      <c r="C1263">
        <v>123235</v>
      </c>
      <c r="D1263" s="9" t="s">
        <v>3971</v>
      </c>
      <c r="E1263" s="2">
        <v>2348.3000000000002</v>
      </c>
      <c r="F1263" s="11">
        <v>42958</v>
      </c>
      <c r="G1263" s="2">
        <v>2348.3000000000002</v>
      </c>
      <c r="H1263" s="13">
        <f>Tabla1[[#This Row],[Importe]]-Tabla1[[#This Row],[Pagado]]</f>
        <v>0</v>
      </c>
      <c r="I1263" s="1" t="s">
        <v>4090</v>
      </c>
    </row>
    <row r="1264" spans="1:9" x14ac:dyDescent="0.25">
      <c r="A1264" s="3">
        <v>42958</v>
      </c>
      <c r="B1264" s="6" t="s">
        <v>1279</v>
      </c>
      <c r="C1264">
        <v>123236</v>
      </c>
      <c r="D1264" s="9" t="s">
        <v>3947</v>
      </c>
      <c r="E1264" s="2">
        <v>3535.6</v>
      </c>
      <c r="F1264" s="11">
        <v>42958</v>
      </c>
      <c r="G1264" s="2">
        <v>3535.6</v>
      </c>
      <c r="H1264" s="13">
        <f>Tabla1[[#This Row],[Importe]]-Tabla1[[#This Row],[Pagado]]</f>
        <v>0</v>
      </c>
      <c r="I1264" s="1" t="s">
        <v>4090</v>
      </c>
    </row>
    <row r="1265" spans="1:9" x14ac:dyDescent="0.25">
      <c r="A1265" s="3">
        <v>42958</v>
      </c>
      <c r="B1265" s="6" t="s">
        <v>1280</v>
      </c>
      <c r="C1265">
        <v>123237</v>
      </c>
      <c r="D1265" s="9" t="s">
        <v>3971</v>
      </c>
      <c r="E1265" s="2">
        <v>291.60000000000002</v>
      </c>
      <c r="F1265" s="11">
        <v>42958</v>
      </c>
      <c r="G1265" s="2">
        <v>291.60000000000002</v>
      </c>
      <c r="H1265" s="13">
        <f>Tabla1[[#This Row],[Importe]]-Tabla1[[#This Row],[Pagado]]</f>
        <v>0</v>
      </c>
      <c r="I1265" s="1" t="s">
        <v>4090</v>
      </c>
    </row>
    <row r="1266" spans="1:9" x14ac:dyDescent="0.25">
      <c r="A1266" s="3">
        <v>42958</v>
      </c>
      <c r="B1266" s="6" t="s">
        <v>1281</v>
      </c>
      <c r="C1266">
        <v>123238</v>
      </c>
      <c r="D1266" s="9" t="s">
        <v>3827</v>
      </c>
      <c r="E1266" s="2">
        <v>2497.8000000000002</v>
      </c>
      <c r="F1266" s="11">
        <v>42958</v>
      </c>
      <c r="G1266" s="2">
        <v>2497.8000000000002</v>
      </c>
      <c r="H1266" s="13">
        <f>Tabla1[[#This Row],[Importe]]-Tabla1[[#This Row],[Pagado]]</f>
        <v>0</v>
      </c>
      <c r="I1266" s="1" t="s">
        <v>4090</v>
      </c>
    </row>
    <row r="1267" spans="1:9" x14ac:dyDescent="0.25">
      <c r="A1267" s="3">
        <v>42958</v>
      </c>
      <c r="B1267" s="6" t="s">
        <v>1282</v>
      </c>
      <c r="C1267">
        <v>123239</v>
      </c>
      <c r="D1267" s="9" t="s">
        <v>3896</v>
      </c>
      <c r="E1267" s="2">
        <v>8015</v>
      </c>
      <c r="F1267" s="11">
        <v>42958</v>
      </c>
      <c r="G1267" s="2">
        <v>8015</v>
      </c>
      <c r="H1267" s="13">
        <f>Tabla1[[#This Row],[Importe]]-Tabla1[[#This Row],[Pagado]]</f>
        <v>0</v>
      </c>
      <c r="I1267" s="1" t="s">
        <v>4090</v>
      </c>
    </row>
    <row r="1268" spans="1:9" x14ac:dyDescent="0.25">
      <c r="A1268" s="3">
        <v>42958</v>
      </c>
      <c r="B1268" s="6" t="s">
        <v>1283</v>
      </c>
      <c r="C1268">
        <v>123240</v>
      </c>
      <c r="D1268" s="9" t="s">
        <v>3820</v>
      </c>
      <c r="E1268" s="2">
        <v>4996.7</v>
      </c>
      <c r="F1268" s="11">
        <v>42964</v>
      </c>
      <c r="G1268" s="2">
        <v>4996.7</v>
      </c>
      <c r="H1268" s="13">
        <f>Tabla1[[#This Row],[Importe]]-Tabla1[[#This Row],[Pagado]]</f>
        <v>0</v>
      </c>
      <c r="I1268" s="1" t="s">
        <v>4090</v>
      </c>
    </row>
    <row r="1269" spans="1:9" x14ac:dyDescent="0.25">
      <c r="A1269" s="3">
        <v>42958</v>
      </c>
      <c r="B1269" s="6" t="s">
        <v>1284</v>
      </c>
      <c r="C1269">
        <v>123241</v>
      </c>
      <c r="D1269" s="9" t="s">
        <v>3825</v>
      </c>
      <c r="E1269" s="2">
        <v>3464.3</v>
      </c>
      <c r="F1269" s="11">
        <v>42958</v>
      </c>
      <c r="G1269" s="2">
        <v>3464.3</v>
      </c>
      <c r="H1269" s="13">
        <f>Tabla1[[#This Row],[Importe]]-Tabla1[[#This Row],[Pagado]]</f>
        <v>0</v>
      </c>
      <c r="I1269" s="1" t="s">
        <v>4090</v>
      </c>
    </row>
    <row r="1270" spans="1:9" x14ac:dyDescent="0.25">
      <c r="A1270" s="3">
        <v>42958</v>
      </c>
      <c r="B1270" s="6" t="s">
        <v>1285</v>
      </c>
      <c r="C1270">
        <v>123242</v>
      </c>
      <c r="D1270" s="9" t="s">
        <v>3876</v>
      </c>
      <c r="E1270" s="2">
        <v>504</v>
      </c>
      <c r="F1270" s="11">
        <v>42958</v>
      </c>
      <c r="G1270" s="2">
        <v>504</v>
      </c>
      <c r="H1270" s="13">
        <f>Tabla1[[#This Row],[Importe]]-Tabla1[[#This Row],[Pagado]]</f>
        <v>0</v>
      </c>
      <c r="I1270" s="1" t="s">
        <v>4090</v>
      </c>
    </row>
    <row r="1271" spans="1:9" x14ac:dyDescent="0.25">
      <c r="A1271" s="3">
        <v>42958</v>
      </c>
      <c r="B1271" s="6" t="s">
        <v>1286</v>
      </c>
      <c r="C1271">
        <v>123243</v>
      </c>
      <c r="D1271" s="9" t="s">
        <v>3824</v>
      </c>
      <c r="E1271" s="2">
        <v>3736.8</v>
      </c>
      <c r="F1271" s="11">
        <v>42958</v>
      </c>
      <c r="G1271" s="2">
        <v>3736.8</v>
      </c>
      <c r="H1271" s="13">
        <f>Tabla1[[#This Row],[Importe]]-Tabla1[[#This Row],[Pagado]]</f>
        <v>0</v>
      </c>
      <c r="I1271" s="1" t="s">
        <v>4090</v>
      </c>
    </row>
    <row r="1272" spans="1:9" x14ac:dyDescent="0.25">
      <c r="A1272" s="3">
        <v>42958</v>
      </c>
      <c r="B1272" s="6" t="s">
        <v>1287</v>
      </c>
      <c r="C1272">
        <v>123244</v>
      </c>
      <c r="D1272" s="9" t="s">
        <v>3946</v>
      </c>
      <c r="E1272" s="2">
        <v>390</v>
      </c>
      <c r="F1272" s="11">
        <v>42958</v>
      </c>
      <c r="G1272" s="2">
        <v>390</v>
      </c>
      <c r="H1272" s="13">
        <f>Tabla1[[#This Row],[Importe]]-Tabla1[[#This Row],[Pagado]]</f>
        <v>0</v>
      </c>
      <c r="I1272" s="1" t="s">
        <v>4090</v>
      </c>
    </row>
    <row r="1273" spans="1:9" x14ac:dyDescent="0.25">
      <c r="A1273" s="3">
        <v>42958</v>
      </c>
      <c r="B1273" s="6" t="s">
        <v>1288</v>
      </c>
      <c r="C1273">
        <v>123245</v>
      </c>
      <c r="D1273" s="9" t="s">
        <v>3849</v>
      </c>
      <c r="E1273" s="2">
        <v>1706.6</v>
      </c>
      <c r="F1273" s="11">
        <v>42958</v>
      </c>
      <c r="G1273" s="2">
        <v>1706.6</v>
      </c>
      <c r="H1273" s="13">
        <f>Tabla1[[#This Row],[Importe]]-Tabla1[[#This Row],[Pagado]]</f>
        <v>0</v>
      </c>
      <c r="I1273" s="1" t="s">
        <v>4090</v>
      </c>
    </row>
    <row r="1274" spans="1:9" x14ac:dyDescent="0.25">
      <c r="A1274" s="3">
        <v>42958</v>
      </c>
      <c r="B1274" s="6" t="s">
        <v>1289</v>
      </c>
      <c r="C1274">
        <v>123246</v>
      </c>
      <c r="D1274" s="9" t="s">
        <v>3913</v>
      </c>
      <c r="E1274" s="2">
        <v>954.1</v>
      </c>
      <c r="F1274" s="11">
        <v>42958</v>
      </c>
      <c r="G1274" s="2">
        <v>954.1</v>
      </c>
      <c r="H1274" s="13">
        <f>Tabla1[[#This Row],[Importe]]-Tabla1[[#This Row],[Pagado]]</f>
        <v>0</v>
      </c>
      <c r="I1274" s="1" t="s">
        <v>4090</v>
      </c>
    </row>
    <row r="1275" spans="1:9" x14ac:dyDescent="0.25">
      <c r="A1275" s="3">
        <v>42958</v>
      </c>
      <c r="B1275" s="6" t="s">
        <v>1290</v>
      </c>
      <c r="C1275">
        <v>123247</v>
      </c>
      <c r="D1275" s="9" t="s">
        <v>3815</v>
      </c>
      <c r="E1275" s="2">
        <v>4165</v>
      </c>
      <c r="F1275" s="11">
        <v>42958</v>
      </c>
      <c r="G1275" s="2">
        <v>4165</v>
      </c>
      <c r="H1275" s="13">
        <f>Tabla1[[#This Row],[Importe]]-Tabla1[[#This Row],[Pagado]]</f>
        <v>0</v>
      </c>
      <c r="I1275" s="1" t="s">
        <v>4090</v>
      </c>
    </row>
    <row r="1276" spans="1:9" x14ac:dyDescent="0.25">
      <c r="A1276" s="3">
        <v>42958</v>
      </c>
      <c r="B1276" s="6" t="s">
        <v>1291</v>
      </c>
      <c r="C1276">
        <v>123248</v>
      </c>
      <c r="D1276" s="9" t="s">
        <v>3994</v>
      </c>
      <c r="E1276" s="2">
        <v>1866.6</v>
      </c>
      <c r="F1276" s="11">
        <v>42958</v>
      </c>
      <c r="G1276" s="2">
        <v>1866.6</v>
      </c>
      <c r="H1276" s="13">
        <f>Tabla1[[#This Row],[Importe]]-Tabla1[[#This Row],[Pagado]]</f>
        <v>0</v>
      </c>
      <c r="I1276" s="1" t="s">
        <v>4090</v>
      </c>
    </row>
    <row r="1277" spans="1:9" x14ac:dyDescent="0.25">
      <c r="A1277" s="3">
        <v>42958</v>
      </c>
      <c r="B1277" s="6" t="s">
        <v>1292</v>
      </c>
      <c r="C1277">
        <v>123249</v>
      </c>
      <c r="D1277" s="9" t="s">
        <v>3885</v>
      </c>
      <c r="E1277" s="2">
        <v>3793.2</v>
      </c>
      <c r="F1277" s="11">
        <v>42959</v>
      </c>
      <c r="G1277" s="2">
        <v>3793.2</v>
      </c>
      <c r="H1277" s="13">
        <f>Tabla1[[#This Row],[Importe]]-Tabla1[[#This Row],[Pagado]]</f>
        <v>0</v>
      </c>
      <c r="I1277" s="1" t="s">
        <v>4090</v>
      </c>
    </row>
    <row r="1278" spans="1:9" x14ac:dyDescent="0.25">
      <c r="A1278" s="3">
        <v>42958</v>
      </c>
      <c r="B1278" s="6" t="s">
        <v>1293</v>
      </c>
      <c r="C1278">
        <v>123250</v>
      </c>
      <c r="D1278" s="9" t="s">
        <v>4025</v>
      </c>
      <c r="E1278" s="2">
        <v>3681</v>
      </c>
      <c r="F1278" s="11">
        <v>42958</v>
      </c>
      <c r="G1278" s="2">
        <v>3681</v>
      </c>
      <c r="H1278" s="13">
        <f>Tabla1[[#This Row],[Importe]]-Tabla1[[#This Row],[Pagado]]</f>
        <v>0</v>
      </c>
      <c r="I1278" s="1" t="s">
        <v>4090</v>
      </c>
    </row>
    <row r="1279" spans="1:9" x14ac:dyDescent="0.25">
      <c r="A1279" s="3">
        <v>42958</v>
      </c>
      <c r="B1279" s="6" t="s">
        <v>1294</v>
      </c>
      <c r="C1279">
        <v>123251</v>
      </c>
      <c r="D1279" s="9" t="s">
        <v>4028</v>
      </c>
      <c r="E1279" s="2">
        <v>882</v>
      </c>
      <c r="F1279" s="11">
        <v>42958</v>
      </c>
      <c r="G1279" s="2">
        <v>882</v>
      </c>
      <c r="H1279" s="13">
        <f>Tabla1[[#This Row],[Importe]]-Tabla1[[#This Row],[Pagado]]</f>
        <v>0</v>
      </c>
      <c r="I1279" s="1" t="s">
        <v>4090</v>
      </c>
    </row>
    <row r="1280" spans="1:9" x14ac:dyDescent="0.25">
      <c r="A1280" s="3">
        <v>42958</v>
      </c>
      <c r="B1280" s="6" t="s">
        <v>1295</v>
      </c>
      <c r="C1280">
        <v>123252</v>
      </c>
      <c r="D1280" s="9" t="s">
        <v>4028</v>
      </c>
      <c r="E1280" s="2">
        <v>46</v>
      </c>
      <c r="F1280" s="11">
        <v>42958</v>
      </c>
      <c r="G1280" s="2">
        <v>46</v>
      </c>
      <c r="H1280" s="13">
        <f>Tabla1[[#This Row],[Importe]]-Tabla1[[#This Row],[Pagado]]</f>
        <v>0</v>
      </c>
      <c r="I1280" s="1" t="s">
        <v>4090</v>
      </c>
    </row>
    <row r="1281" spans="1:9" x14ac:dyDescent="0.25">
      <c r="A1281" s="3">
        <v>42958</v>
      </c>
      <c r="B1281" s="6" t="s">
        <v>1296</v>
      </c>
      <c r="C1281">
        <v>123253</v>
      </c>
      <c r="D1281" s="9" t="s">
        <v>3908</v>
      </c>
      <c r="E1281" s="2">
        <v>2409.1999999999998</v>
      </c>
      <c r="F1281" s="11">
        <v>42962</v>
      </c>
      <c r="G1281" s="2">
        <v>2409.1999999999998</v>
      </c>
      <c r="H1281" s="13">
        <f>Tabla1[[#This Row],[Importe]]-Tabla1[[#This Row],[Pagado]]</f>
        <v>0</v>
      </c>
      <c r="I1281" s="1" t="s">
        <v>4090</v>
      </c>
    </row>
    <row r="1282" spans="1:9" x14ac:dyDescent="0.25">
      <c r="A1282" s="3">
        <v>42958</v>
      </c>
      <c r="B1282" s="6" t="s">
        <v>1297</v>
      </c>
      <c r="C1282">
        <v>123254</v>
      </c>
      <c r="D1282" s="9" t="s">
        <v>3846</v>
      </c>
      <c r="E1282" s="2">
        <v>3405</v>
      </c>
      <c r="F1282" s="11">
        <v>42958</v>
      </c>
      <c r="G1282" s="2">
        <v>3405</v>
      </c>
      <c r="H1282" s="13">
        <f>Tabla1[[#This Row],[Importe]]-Tabla1[[#This Row],[Pagado]]</f>
        <v>0</v>
      </c>
      <c r="I1282" s="1" t="s">
        <v>4090</v>
      </c>
    </row>
    <row r="1283" spans="1:9" x14ac:dyDescent="0.25">
      <c r="A1283" s="3">
        <v>42958</v>
      </c>
      <c r="B1283" s="6" t="s">
        <v>1298</v>
      </c>
      <c r="C1283">
        <v>123255</v>
      </c>
      <c r="D1283" s="9" t="s">
        <v>3837</v>
      </c>
      <c r="E1283" s="2">
        <v>1197.7</v>
      </c>
      <c r="F1283" s="11">
        <v>42963</v>
      </c>
      <c r="G1283" s="2">
        <v>1197.7</v>
      </c>
      <c r="H1283" s="13">
        <f>Tabla1[[#This Row],[Importe]]-Tabla1[[#This Row],[Pagado]]</f>
        <v>0</v>
      </c>
      <c r="I1283" s="1" t="s">
        <v>4090</v>
      </c>
    </row>
    <row r="1284" spans="1:9" ht="15.75" x14ac:dyDescent="0.25">
      <c r="A1284" s="3">
        <v>42958</v>
      </c>
      <c r="B1284" s="6" t="s">
        <v>1299</v>
      </c>
      <c r="C1284">
        <v>123256</v>
      </c>
      <c r="D1284" s="7" t="s">
        <v>4091</v>
      </c>
      <c r="E1284" s="2">
        <v>0</v>
      </c>
      <c r="F1284" s="17" t="s">
        <v>4091</v>
      </c>
      <c r="G1284" s="2">
        <v>0</v>
      </c>
      <c r="H1284" s="13">
        <f>Tabla1[[#This Row],[Importe]]-Tabla1[[#This Row],[Pagado]]</f>
        <v>0</v>
      </c>
      <c r="I1284" s="1" t="s">
        <v>4091</v>
      </c>
    </row>
    <row r="1285" spans="1:9" ht="15.75" x14ac:dyDescent="0.25">
      <c r="A1285" s="3">
        <v>42958</v>
      </c>
      <c r="B1285" s="6" t="s">
        <v>1300</v>
      </c>
      <c r="C1285">
        <v>123257</v>
      </c>
      <c r="D1285" s="7" t="s">
        <v>4091</v>
      </c>
      <c r="E1285" s="2">
        <v>0</v>
      </c>
      <c r="F1285" s="17" t="s">
        <v>4091</v>
      </c>
      <c r="G1285" s="2">
        <v>0</v>
      </c>
      <c r="H1285" s="13">
        <f>Tabla1[[#This Row],[Importe]]-Tabla1[[#This Row],[Pagado]]</f>
        <v>0</v>
      </c>
      <c r="I1285" s="1" t="s">
        <v>4091</v>
      </c>
    </row>
    <row r="1286" spans="1:9" x14ac:dyDescent="0.25">
      <c r="A1286" s="3">
        <v>42958</v>
      </c>
      <c r="B1286" s="6" t="s">
        <v>1301</v>
      </c>
      <c r="C1286">
        <v>123258</v>
      </c>
      <c r="D1286" s="9" t="s">
        <v>3842</v>
      </c>
      <c r="E1286" s="2">
        <v>1386.8</v>
      </c>
      <c r="F1286" s="11">
        <v>42958</v>
      </c>
      <c r="G1286" s="2">
        <v>1386.8</v>
      </c>
      <c r="H1286" s="13">
        <f>Tabla1[[#This Row],[Importe]]-Tabla1[[#This Row],[Pagado]]</f>
        <v>0</v>
      </c>
      <c r="I1286" s="1" t="s">
        <v>4090</v>
      </c>
    </row>
    <row r="1287" spans="1:9" x14ac:dyDescent="0.25">
      <c r="A1287" s="3">
        <v>42958</v>
      </c>
      <c r="B1287" s="6" t="s">
        <v>1302</v>
      </c>
      <c r="C1287">
        <v>123259</v>
      </c>
      <c r="D1287" s="9" t="s">
        <v>3955</v>
      </c>
      <c r="E1287" s="2">
        <v>10209</v>
      </c>
      <c r="F1287" s="11">
        <v>42961</v>
      </c>
      <c r="G1287" s="2">
        <v>10209</v>
      </c>
      <c r="H1287" s="13">
        <f>Tabla1[[#This Row],[Importe]]-Tabla1[[#This Row],[Pagado]]</f>
        <v>0</v>
      </c>
      <c r="I1287" s="1" t="s">
        <v>4090</v>
      </c>
    </row>
    <row r="1288" spans="1:9" x14ac:dyDescent="0.25">
      <c r="A1288" s="3">
        <v>42958</v>
      </c>
      <c r="B1288" s="6" t="s">
        <v>1303</v>
      </c>
      <c r="C1288">
        <v>123260</v>
      </c>
      <c r="D1288" s="9" t="s">
        <v>3854</v>
      </c>
      <c r="E1288" s="2">
        <v>1396.5</v>
      </c>
      <c r="F1288" s="11">
        <v>42958</v>
      </c>
      <c r="G1288" s="2">
        <v>1396.5</v>
      </c>
      <c r="H1288" s="13">
        <f>Tabla1[[#This Row],[Importe]]-Tabla1[[#This Row],[Pagado]]</f>
        <v>0</v>
      </c>
      <c r="I1288" s="1" t="s">
        <v>4090</v>
      </c>
    </row>
    <row r="1289" spans="1:9" x14ac:dyDescent="0.25">
      <c r="A1289" s="3">
        <v>42958</v>
      </c>
      <c r="B1289" s="6" t="s">
        <v>1304</v>
      </c>
      <c r="C1289">
        <v>123261</v>
      </c>
      <c r="D1289" s="9" t="s">
        <v>3909</v>
      </c>
      <c r="E1289" s="2">
        <v>3608.3</v>
      </c>
      <c r="F1289" s="11">
        <v>42961</v>
      </c>
      <c r="G1289" s="2">
        <v>3608.3</v>
      </c>
      <c r="H1289" s="13">
        <f>Tabla1[[#This Row],[Importe]]-Tabla1[[#This Row],[Pagado]]</f>
        <v>0</v>
      </c>
      <c r="I1289" s="1" t="s">
        <v>4090</v>
      </c>
    </row>
    <row r="1290" spans="1:9" ht="30" x14ac:dyDescent="0.25">
      <c r="A1290" s="3">
        <v>42958</v>
      </c>
      <c r="B1290" s="6" t="s">
        <v>1305</v>
      </c>
      <c r="C1290">
        <v>123262</v>
      </c>
      <c r="D1290" s="9" t="s">
        <v>3868</v>
      </c>
      <c r="E1290" s="2">
        <v>31985.5</v>
      </c>
      <c r="F1290" s="11" t="s">
        <v>4191</v>
      </c>
      <c r="G1290" s="19">
        <f>27940.89+4044.61</f>
        <v>31985.5</v>
      </c>
      <c r="H1290" s="20">
        <f>Tabla1[[#This Row],[Importe]]-Tabla1[[#This Row],[Pagado]]</f>
        <v>0</v>
      </c>
      <c r="I1290" s="1" t="s">
        <v>4090</v>
      </c>
    </row>
    <row r="1291" spans="1:9" x14ac:dyDescent="0.25">
      <c r="A1291" s="3">
        <v>42958</v>
      </c>
      <c r="B1291" s="6" t="s">
        <v>1306</v>
      </c>
      <c r="C1291">
        <v>123263</v>
      </c>
      <c r="D1291" s="9" t="s">
        <v>3907</v>
      </c>
      <c r="E1291" s="2">
        <v>4358.8</v>
      </c>
      <c r="F1291" s="11">
        <v>42958</v>
      </c>
      <c r="G1291" s="2">
        <v>4358.8</v>
      </c>
      <c r="H1291" s="13">
        <f>Tabla1[[#This Row],[Importe]]-Tabla1[[#This Row],[Pagado]]</f>
        <v>0</v>
      </c>
      <c r="I1291" s="1" t="s">
        <v>4090</v>
      </c>
    </row>
    <row r="1292" spans="1:9" x14ac:dyDescent="0.25">
      <c r="A1292" s="3">
        <v>42958</v>
      </c>
      <c r="B1292" s="6" t="s">
        <v>1307</v>
      </c>
      <c r="C1292">
        <v>123264</v>
      </c>
      <c r="D1292" s="9" t="s">
        <v>3831</v>
      </c>
      <c r="E1292" s="2">
        <v>2262.6</v>
      </c>
      <c r="F1292" s="11">
        <v>42963</v>
      </c>
      <c r="G1292" s="2">
        <v>2262.6</v>
      </c>
      <c r="H1292" s="13">
        <f>Tabla1[[#This Row],[Importe]]-Tabla1[[#This Row],[Pagado]]</f>
        <v>0</v>
      </c>
      <c r="I1292" s="1" t="s">
        <v>4090</v>
      </c>
    </row>
    <row r="1293" spans="1:9" x14ac:dyDescent="0.25">
      <c r="A1293" s="3">
        <v>42958</v>
      </c>
      <c r="B1293" s="6" t="s">
        <v>1308</v>
      </c>
      <c r="C1293">
        <v>123265</v>
      </c>
      <c r="D1293" s="9" t="s">
        <v>3864</v>
      </c>
      <c r="E1293" s="2">
        <v>3562</v>
      </c>
      <c r="F1293" s="11">
        <v>42958</v>
      </c>
      <c r="G1293" s="2">
        <v>3562</v>
      </c>
      <c r="H1293" s="13">
        <f>Tabla1[[#This Row],[Importe]]-Tabla1[[#This Row],[Pagado]]</f>
        <v>0</v>
      </c>
      <c r="I1293" s="1" t="s">
        <v>4090</v>
      </c>
    </row>
    <row r="1294" spans="1:9" x14ac:dyDescent="0.25">
      <c r="A1294" s="3">
        <v>42958</v>
      </c>
      <c r="B1294" s="6" t="s">
        <v>1309</v>
      </c>
      <c r="C1294">
        <v>123266</v>
      </c>
      <c r="D1294" s="9" t="s">
        <v>4029</v>
      </c>
      <c r="E1294" s="2">
        <v>547.5</v>
      </c>
      <c r="F1294" s="11">
        <v>42958</v>
      </c>
      <c r="G1294" s="2">
        <v>547.5</v>
      </c>
      <c r="H1294" s="13">
        <f>Tabla1[[#This Row],[Importe]]-Tabla1[[#This Row],[Pagado]]</f>
        <v>0</v>
      </c>
      <c r="I1294" s="1" t="s">
        <v>4090</v>
      </c>
    </row>
    <row r="1295" spans="1:9" x14ac:dyDescent="0.25">
      <c r="A1295" s="3">
        <v>42958</v>
      </c>
      <c r="B1295" s="6" t="s">
        <v>1310</v>
      </c>
      <c r="C1295">
        <v>123267</v>
      </c>
      <c r="D1295" s="9" t="s">
        <v>3850</v>
      </c>
      <c r="E1295" s="2">
        <v>4700</v>
      </c>
      <c r="F1295" s="11">
        <v>42958</v>
      </c>
      <c r="G1295" s="2">
        <v>4700</v>
      </c>
      <c r="H1295" s="13">
        <f>Tabla1[[#This Row],[Importe]]-Tabla1[[#This Row],[Pagado]]</f>
        <v>0</v>
      </c>
      <c r="I1295" s="1" t="s">
        <v>4090</v>
      </c>
    </row>
    <row r="1296" spans="1:9" x14ac:dyDescent="0.25">
      <c r="A1296" s="3">
        <v>42958</v>
      </c>
      <c r="B1296" s="6" t="s">
        <v>1311</v>
      </c>
      <c r="C1296">
        <v>123268</v>
      </c>
      <c r="D1296" s="9" t="s">
        <v>3939</v>
      </c>
      <c r="E1296" s="2">
        <v>1748</v>
      </c>
      <c r="F1296" s="11">
        <v>42959</v>
      </c>
      <c r="G1296" s="2">
        <v>1748</v>
      </c>
      <c r="H1296" s="13">
        <f>Tabla1[[#This Row],[Importe]]-Tabla1[[#This Row],[Pagado]]</f>
        <v>0</v>
      </c>
      <c r="I1296" s="1" t="s">
        <v>4090</v>
      </c>
    </row>
    <row r="1297" spans="1:9" x14ac:dyDescent="0.25">
      <c r="A1297" s="3">
        <v>42958</v>
      </c>
      <c r="B1297" s="6" t="s">
        <v>1312</v>
      </c>
      <c r="C1297">
        <v>123269</v>
      </c>
      <c r="D1297" s="9" t="s">
        <v>3840</v>
      </c>
      <c r="E1297" s="2">
        <v>6207.8</v>
      </c>
      <c r="F1297" s="11">
        <v>42958</v>
      </c>
      <c r="G1297" s="2">
        <v>6207.8</v>
      </c>
      <c r="H1297" s="13">
        <f>Tabla1[[#This Row],[Importe]]-Tabla1[[#This Row],[Pagado]]</f>
        <v>0</v>
      </c>
      <c r="I1297" s="1" t="s">
        <v>4090</v>
      </c>
    </row>
    <row r="1298" spans="1:9" x14ac:dyDescent="0.25">
      <c r="A1298" s="3">
        <v>42958</v>
      </c>
      <c r="B1298" s="6" t="s">
        <v>1313</v>
      </c>
      <c r="C1298">
        <v>123270</v>
      </c>
      <c r="D1298" s="9" t="s">
        <v>3910</v>
      </c>
      <c r="E1298" s="2">
        <v>7486.9</v>
      </c>
      <c r="F1298" s="11">
        <v>42958</v>
      </c>
      <c r="G1298" s="2">
        <v>7486.9</v>
      </c>
      <c r="H1298" s="13">
        <f>Tabla1[[#This Row],[Importe]]-Tabla1[[#This Row],[Pagado]]</f>
        <v>0</v>
      </c>
      <c r="I1298" s="1" t="s">
        <v>4090</v>
      </c>
    </row>
    <row r="1299" spans="1:9" x14ac:dyDescent="0.25">
      <c r="A1299" s="3">
        <v>42958</v>
      </c>
      <c r="B1299" s="6" t="s">
        <v>1314</v>
      </c>
      <c r="C1299">
        <v>123271</v>
      </c>
      <c r="D1299" s="9" t="s">
        <v>3858</v>
      </c>
      <c r="E1299" s="2">
        <v>16172.55</v>
      </c>
      <c r="F1299" s="11">
        <v>42964</v>
      </c>
      <c r="G1299" s="2">
        <v>16172.55</v>
      </c>
      <c r="H1299" s="13">
        <f>Tabla1[[#This Row],[Importe]]-Tabla1[[#This Row],[Pagado]]</f>
        <v>0</v>
      </c>
      <c r="I1299" s="1" t="s">
        <v>4090</v>
      </c>
    </row>
    <row r="1300" spans="1:9" x14ac:dyDescent="0.25">
      <c r="A1300" s="3">
        <v>42958</v>
      </c>
      <c r="B1300" s="6" t="s">
        <v>1315</v>
      </c>
      <c r="C1300">
        <v>123272</v>
      </c>
      <c r="D1300" s="9" t="s">
        <v>3857</v>
      </c>
      <c r="E1300" s="2">
        <v>16857.3</v>
      </c>
      <c r="F1300" s="11">
        <v>42964</v>
      </c>
      <c r="G1300" s="2">
        <v>16857.3</v>
      </c>
      <c r="H1300" s="13">
        <f>Tabla1[[#This Row],[Importe]]-Tabla1[[#This Row],[Pagado]]</f>
        <v>0</v>
      </c>
      <c r="I1300" s="1" t="s">
        <v>4090</v>
      </c>
    </row>
    <row r="1301" spans="1:9" x14ac:dyDescent="0.25">
      <c r="A1301" s="3">
        <v>42958</v>
      </c>
      <c r="B1301" s="6" t="s">
        <v>1316</v>
      </c>
      <c r="C1301">
        <v>123273</v>
      </c>
      <c r="D1301" s="9" t="s">
        <v>3860</v>
      </c>
      <c r="E1301" s="2">
        <v>38909.35</v>
      </c>
      <c r="F1301" s="11">
        <v>42964</v>
      </c>
      <c r="G1301" s="2">
        <v>38909.35</v>
      </c>
      <c r="H1301" s="13">
        <f>Tabla1[[#This Row],[Importe]]-Tabla1[[#This Row],[Pagado]]</f>
        <v>0</v>
      </c>
      <c r="I1301" s="1" t="s">
        <v>4090</v>
      </c>
    </row>
    <row r="1302" spans="1:9" x14ac:dyDescent="0.25">
      <c r="A1302" s="3">
        <v>42958</v>
      </c>
      <c r="B1302" s="6" t="s">
        <v>1317</v>
      </c>
      <c r="C1302">
        <v>123274</v>
      </c>
      <c r="D1302" s="9" t="s">
        <v>3856</v>
      </c>
      <c r="E1302" s="2">
        <v>3918.45</v>
      </c>
      <c r="F1302" s="11">
        <v>42964</v>
      </c>
      <c r="G1302" s="2">
        <v>3918.45</v>
      </c>
      <c r="H1302" s="13">
        <f>Tabla1[[#This Row],[Importe]]-Tabla1[[#This Row],[Pagado]]</f>
        <v>0</v>
      </c>
      <c r="I1302" s="1" t="s">
        <v>4090</v>
      </c>
    </row>
    <row r="1303" spans="1:9" x14ac:dyDescent="0.25">
      <c r="A1303" s="3">
        <v>42958</v>
      </c>
      <c r="B1303" s="6" t="s">
        <v>1318</v>
      </c>
      <c r="C1303">
        <v>123275</v>
      </c>
      <c r="D1303" s="9" t="s">
        <v>3996</v>
      </c>
      <c r="E1303" s="2">
        <v>11606</v>
      </c>
      <c r="F1303" s="11">
        <v>42964</v>
      </c>
      <c r="G1303" s="2">
        <v>11606</v>
      </c>
      <c r="H1303" s="13">
        <f>Tabla1[[#This Row],[Importe]]-Tabla1[[#This Row],[Pagado]]</f>
        <v>0</v>
      </c>
      <c r="I1303" s="1" t="s">
        <v>4090</v>
      </c>
    </row>
    <row r="1304" spans="1:9" x14ac:dyDescent="0.25">
      <c r="A1304" s="3">
        <v>42958</v>
      </c>
      <c r="B1304" s="6" t="s">
        <v>1319</v>
      </c>
      <c r="C1304">
        <v>123276</v>
      </c>
      <c r="D1304" s="9" t="s">
        <v>3859</v>
      </c>
      <c r="E1304" s="2">
        <v>5265.6</v>
      </c>
      <c r="F1304" s="11">
        <v>42973</v>
      </c>
      <c r="G1304" s="2">
        <v>5265.6</v>
      </c>
      <c r="H1304" s="13">
        <f>Tabla1[[#This Row],[Importe]]-Tabla1[[#This Row],[Pagado]]</f>
        <v>0</v>
      </c>
      <c r="I1304" s="1" t="s">
        <v>4090</v>
      </c>
    </row>
    <row r="1305" spans="1:9" x14ac:dyDescent="0.25">
      <c r="A1305" s="3">
        <v>42958</v>
      </c>
      <c r="B1305" s="6" t="s">
        <v>1320</v>
      </c>
      <c r="C1305">
        <v>123277</v>
      </c>
      <c r="D1305" s="9" t="s">
        <v>3902</v>
      </c>
      <c r="E1305" s="2">
        <v>14440</v>
      </c>
      <c r="F1305" s="11">
        <v>42964</v>
      </c>
      <c r="G1305" s="2">
        <v>14440</v>
      </c>
      <c r="H1305" s="13">
        <f>Tabla1[[#This Row],[Importe]]-Tabla1[[#This Row],[Pagado]]</f>
        <v>0</v>
      </c>
      <c r="I1305" s="1" t="s">
        <v>4090</v>
      </c>
    </row>
    <row r="1306" spans="1:9" x14ac:dyDescent="0.25">
      <c r="A1306" s="3">
        <v>42958</v>
      </c>
      <c r="B1306" s="6" t="s">
        <v>1321</v>
      </c>
      <c r="C1306">
        <v>123278</v>
      </c>
      <c r="D1306" s="9" t="s">
        <v>3867</v>
      </c>
      <c r="E1306" s="2">
        <v>1854.6</v>
      </c>
      <c r="F1306" s="11">
        <v>42958</v>
      </c>
      <c r="G1306" s="2">
        <v>1854.6</v>
      </c>
      <c r="H1306" s="13">
        <f>Tabla1[[#This Row],[Importe]]-Tabla1[[#This Row],[Pagado]]</f>
        <v>0</v>
      </c>
      <c r="I1306" s="1" t="s">
        <v>4090</v>
      </c>
    </row>
    <row r="1307" spans="1:9" x14ac:dyDescent="0.25">
      <c r="A1307" s="3">
        <v>42958</v>
      </c>
      <c r="B1307" s="6" t="s">
        <v>1322</v>
      </c>
      <c r="C1307">
        <v>123279</v>
      </c>
      <c r="D1307" s="9" t="s">
        <v>3878</v>
      </c>
      <c r="E1307" s="2">
        <v>1630</v>
      </c>
      <c r="F1307" s="11">
        <v>42958</v>
      </c>
      <c r="G1307" s="2">
        <v>1630</v>
      </c>
      <c r="H1307" s="13">
        <f>Tabla1[[#This Row],[Importe]]-Tabla1[[#This Row],[Pagado]]</f>
        <v>0</v>
      </c>
      <c r="I1307" s="1" t="s">
        <v>4090</v>
      </c>
    </row>
    <row r="1308" spans="1:9" x14ac:dyDescent="0.25">
      <c r="A1308" s="3">
        <v>42958</v>
      </c>
      <c r="B1308" s="6" t="s">
        <v>1323</v>
      </c>
      <c r="C1308">
        <v>123280</v>
      </c>
      <c r="D1308" s="9" t="s">
        <v>3860</v>
      </c>
      <c r="E1308" s="2">
        <v>9677</v>
      </c>
      <c r="F1308" s="11">
        <v>42964</v>
      </c>
      <c r="G1308" s="2">
        <v>9677</v>
      </c>
      <c r="H1308" s="13">
        <f>Tabla1[[#This Row],[Importe]]-Tabla1[[#This Row],[Pagado]]</f>
        <v>0</v>
      </c>
      <c r="I1308" s="1" t="s">
        <v>4090</v>
      </c>
    </row>
    <row r="1309" spans="1:9" ht="30" x14ac:dyDescent="0.25">
      <c r="A1309" s="3">
        <v>42958</v>
      </c>
      <c r="B1309" s="6" t="s">
        <v>1324</v>
      </c>
      <c r="C1309">
        <v>123281</v>
      </c>
      <c r="D1309" s="9" t="s">
        <v>3906</v>
      </c>
      <c r="E1309" s="2">
        <v>15422.8</v>
      </c>
      <c r="F1309" s="11" t="s">
        <v>4130</v>
      </c>
      <c r="G1309" s="19">
        <f>665+14757.8</f>
        <v>15422.8</v>
      </c>
      <c r="H1309" s="20">
        <f>Tabla1[[#This Row],[Importe]]-Tabla1[[#This Row],[Pagado]]</f>
        <v>0</v>
      </c>
      <c r="I1309" s="1" t="s">
        <v>4090</v>
      </c>
    </row>
    <row r="1310" spans="1:9" x14ac:dyDescent="0.25">
      <c r="A1310" s="3">
        <v>42958</v>
      </c>
      <c r="B1310" s="6" t="s">
        <v>1325</v>
      </c>
      <c r="C1310">
        <v>123282</v>
      </c>
      <c r="D1310" s="9" t="s">
        <v>3860</v>
      </c>
      <c r="E1310" s="2">
        <v>500.8</v>
      </c>
      <c r="F1310" s="11">
        <v>42958</v>
      </c>
      <c r="G1310" s="2">
        <v>500.8</v>
      </c>
      <c r="H1310" s="13">
        <f>Tabla1[[#This Row],[Importe]]-Tabla1[[#This Row],[Pagado]]</f>
        <v>0</v>
      </c>
      <c r="I1310" s="1" t="s">
        <v>4090</v>
      </c>
    </row>
    <row r="1311" spans="1:9" x14ac:dyDescent="0.25">
      <c r="A1311" s="3">
        <v>42958</v>
      </c>
      <c r="B1311" s="6" t="s">
        <v>1326</v>
      </c>
      <c r="C1311">
        <v>123283</v>
      </c>
      <c r="D1311" s="9" t="s">
        <v>3905</v>
      </c>
      <c r="E1311" s="2">
        <v>27475.8</v>
      </c>
      <c r="F1311" s="11">
        <v>42972</v>
      </c>
      <c r="G1311" s="2">
        <v>27475.8</v>
      </c>
      <c r="H1311" s="13">
        <f>Tabla1[[#This Row],[Importe]]-Tabla1[[#This Row],[Pagado]]</f>
        <v>0</v>
      </c>
      <c r="I1311" s="1" t="s">
        <v>4090</v>
      </c>
    </row>
    <row r="1312" spans="1:9" x14ac:dyDescent="0.25">
      <c r="A1312" s="3">
        <v>42958</v>
      </c>
      <c r="B1312" s="6" t="s">
        <v>1327</v>
      </c>
      <c r="C1312">
        <v>123284</v>
      </c>
      <c r="D1312" s="9" t="s">
        <v>3862</v>
      </c>
      <c r="E1312" s="2">
        <v>8191.26</v>
      </c>
      <c r="F1312" s="11">
        <v>42958</v>
      </c>
      <c r="G1312" s="2">
        <v>8191.26</v>
      </c>
      <c r="H1312" s="13">
        <f>Tabla1[[#This Row],[Importe]]-Tabla1[[#This Row],[Pagado]]</f>
        <v>0</v>
      </c>
      <c r="I1312" s="1" t="s">
        <v>4090</v>
      </c>
    </row>
    <row r="1313" spans="1:9" x14ac:dyDescent="0.25">
      <c r="A1313" s="3">
        <v>42958</v>
      </c>
      <c r="B1313" s="6" t="s">
        <v>1328</v>
      </c>
      <c r="C1313">
        <v>123285</v>
      </c>
      <c r="D1313" s="9" t="s">
        <v>3860</v>
      </c>
      <c r="E1313" s="2">
        <v>9774.7999999999993</v>
      </c>
      <c r="F1313" s="11">
        <v>42964</v>
      </c>
      <c r="G1313" s="2">
        <v>9774.7999999999993</v>
      </c>
      <c r="H1313" s="13">
        <f>Tabla1[[#This Row],[Importe]]-Tabla1[[#This Row],[Pagado]]</f>
        <v>0</v>
      </c>
      <c r="I1313" s="1" t="s">
        <v>4090</v>
      </c>
    </row>
    <row r="1314" spans="1:9" x14ac:dyDescent="0.25">
      <c r="A1314" s="3">
        <v>42958</v>
      </c>
      <c r="B1314" s="6" t="s">
        <v>1329</v>
      </c>
      <c r="C1314">
        <v>123286</v>
      </c>
      <c r="D1314" s="9" t="s">
        <v>3860</v>
      </c>
      <c r="E1314" s="2">
        <v>927</v>
      </c>
      <c r="F1314" s="11">
        <v>42964</v>
      </c>
      <c r="G1314" s="2">
        <v>927</v>
      </c>
      <c r="H1314" s="13">
        <f>Tabla1[[#This Row],[Importe]]-Tabla1[[#This Row],[Pagado]]</f>
        <v>0</v>
      </c>
      <c r="I1314" s="1" t="s">
        <v>4090</v>
      </c>
    </row>
    <row r="1315" spans="1:9" x14ac:dyDescent="0.25">
      <c r="A1315" s="3">
        <v>42958</v>
      </c>
      <c r="B1315" s="6" t="s">
        <v>1330</v>
      </c>
      <c r="C1315">
        <v>123287</v>
      </c>
      <c r="D1315" s="9" t="s">
        <v>3911</v>
      </c>
      <c r="E1315" s="2">
        <v>47609.75</v>
      </c>
      <c r="F1315" s="11">
        <v>42972</v>
      </c>
      <c r="G1315" s="2">
        <v>47609.75</v>
      </c>
      <c r="H1315" s="13">
        <f>Tabla1[[#This Row],[Importe]]-Tabla1[[#This Row],[Pagado]]</f>
        <v>0</v>
      </c>
      <c r="I1315" s="1" t="s">
        <v>4090</v>
      </c>
    </row>
    <row r="1316" spans="1:9" x14ac:dyDescent="0.25">
      <c r="A1316" s="3">
        <v>42958</v>
      </c>
      <c r="B1316" s="6" t="s">
        <v>1331</v>
      </c>
      <c r="C1316">
        <v>123288</v>
      </c>
      <c r="D1316" s="9" t="s">
        <v>3914</v>
      </c>
      <c r="E1316" s="2">
        <v>17534.7</v>
      </c>
      <c r="F1316" s="11">
        <v>42965</v>
      </c>
      <c r="G1316" s="2">
        <v>17534.7</v>
      </c>
      <c r="H1316" s="13">
        <f>Tabla1[[#This Row],[Importe]]-Tabla1[[#This Row],[Pagado]]</f>
        <v>0</v>
      </c>
      <c r="I1316" s="1" t="s">
        <v>4090</v>
      </c>
    </row>
    <row r="1317" spans="1:9" x14ac:dyDescent="0.25">
      <c r="A1317" s="3">
        <v>42958</v>
      </c>
      <c r="B1317" s="6" t="s">
        <v>1332</v>
      </c>
      <c r="C1317">
        <v>123289</v>
      </c>
      <c r="D1317" s="9" t="s">
        <v>3974</v>
      </c>
      <c r="E1317" s="2">
        <v>6000</v>
      </c>
      <c r="F1317" s="11">
        <v>42959</v>
      </c>
      <c r="G1317" s="2">
        <v>6000</v>
      </c>
      <c r="H1317" s="13">
        <f>Tabla1[[#This Row],[Importe]]-Tabla1[[#This Row],[Pagado]]</f>
        <v>0</v>
      </c>
      <c r="I1317" s="1" t="s">
        <v>4090</v>
      </c>
    </row>
    <row r="1318" spans="1:9" x14ac:dyDescent="0.25">
      <c r="A1318" s="3">
        <v>42958</v>
      </c>
      <c r="B1318" s="6" t="s">
        <v>1333</v>
      </c>
      <c r="C1318">
        <v>123290</v>
      </c>
      <c r="D1318" s="9" t="s">
        <v>3915</v>
      </c>
      <c r="E1318" s="2">
        <v>10537.5</v>
      </c>
      <c r="F1318" s="11">
        <v>42965</v>
      </c>
      <c r="G1318" s="2">
        <v>10537.5</v>
      </c>
      <c r="H1318" s="13">
        <f>Tabla1[[#This Row],[Importe]]-Tabla1[[#This Row],[Pagado]]</f>
        <v>0</v>
      </c>
      <c r="I1318" s="1" t="s">
        <v>4090</v>
      </c>
    </row>
    <row r="1319" spans="1:9" x14ac:dyDescent="0.25">
      <c r="A1319" s="3">
        <v>42958</v>
      </c>
      <c r="B1319" s="6" t="s">
        <v>1334</v>
      </c>
      <c r="C1319">
        <v>123291</v>
      </c>
      <c r="D1319" s="9" t="s">
        <v>3978</v>
      </c>
      <c r="E1319" s="2">
        <v>28684.5</v>
      </c>
      <c r="F1319" s="11">
        <v>42973</v>
      </c>
      <c r="G1319" s="2">
        <v>28684.5</v>
      </c>
      <c r="H1319" s="13">
        <f>Tabla1[[#This Row],[Importe]]-Tabla1[[#This Row],[Pagado]]</f>
        <v>0</v>
      </c>
      <c r="I1319" s="1" t="s">
        <v>4090</v>
      </c>
    </row>
    <row r="1320" spans="1:9" x14ac:dyDescent="0.25">
      <c r="A1320" s="3">
        <v>42958</v>
      </c>
      <c r="B1320" s="6" t="s">
        <v>1335</v>
      </c>
      <c r="C1320">
        <v>123292</v>
      </c>
      <c r="D1320" s="9" t="s">
        <v>3866</v>
      </c>
      <c r="E1320" s="2">
        <v>3452.8</v>
      </c>
      <c r="F1320" s="11">
        <v>42958</v>
      </c>
      <c r="G1320" s="2">
        <v>3452.8</v>
      </c>
      <c r="H1320" s="13">
        <f>Tabla1[[#This Row],[Importe]]-Tabla1[[#This Row],[Pagado]]</f>
        <v>0</v>
      </c>
      <c r="I1320" s="1" t="s">
        <v>4090</v>
      </c>
    </row>
    <row r="1321" spans="1:9" x14ac:dyDescent="0.25">
      <c r="A1321" s="3">
        <v>42958</v>
      </c>
      <c r="B1321" s="6" t="s">
        <v>1336</v>
      </c>
      <c r="C1321">
        <v>123293</v>
      </c>
      <c r="D1321" s="9" t="s">
        <v>3874</v>
      </c>
      <c r="E1321" s="2">
        <v>4811.7</v>
      </c>
      <c r="F1321" s="11">
        <v>42958</v>
      </c>
      <c r="G1321" s="2">
        <v>4811.7</v>
      </c>
      <c r="H1321" s="13">
        <f>Tabla1[[#This Row],[Importe]]-Tabla1[[#This Row],[Pagado]]</f>
        <v>0</v>
      </c>
      <c r="I1321" s="1" t="s">
        <v>4090</v>
      </c>
    </row>
    <row r="1322" spans="1:9" x14ac:dyDescent="0.25">
      <c r="A1322" s="3">
        <v>42958</v>
      </c>
      <c r="B1322" s="6" t="s">
        <v>1337</v>
      </c>
      <c r="C1322">
        <v>123294</v>
      </c>
      <c r="D1322" s="9" t="s">
        <v>3979</v>
      </c>
      <c r="E1322" s="2">
        <v>9819.6</v>
      </c>
      <c r="F1322" s="11">
        <v>42958</v>
      </c>
      <c r="G1322" s="2">
        <v>9819.6</v>
      </c>
      <c r="H1322" s="13">
        <f>Tabla1[[#This Row],[Importe]]-Tabla1[[#This Row],[Pagado]]</f>
        <v>0</v>
      </c>
      <c r="I1322" s="1" t="s">
        <v>4090</v>
      </c>
    </row>
    <row r="1323" spans="1:9" x14ac:dyDescent="0.25">
      <c r="A1323" s="3">
        <v>42958</v>
      </c>
      <c r="B1323" s="6" t="s">
        <v>1338</v>
      </c>
      <c r="C1323">
        <v>123295</v>
      </c>
      <c r="D1323" s="9" t="s">
        <v>3860</v>
      </c>
      <c r="E1323" s="2">
        <v>6520.4</v>
      </c>
      <c r="F1323" s="11">
        <v>42964</v>
      </c>
      <c r="G1323" s="2">
        <v>6520.4</v>
      </c>
      <c r="H1323" s="13">
        <f>Tabla1[[#This Row],[Importe]]-Tabla1[[#This Row],[Pagado]]</f>
        <v>0</v>
      </c>
      <c r="I1323" s="1" t="s">
        <v>4090</v>
      </c>
    </row>
    <row r="1324" spans="1:9" x14ac:dyDescent="0.25">
      <c r="A1324" s="3">
        <v>42958</v>
      </c>
      <c r="B1324" s="6" t="s">
        <v>1339</v>
      </c>
      <c r="C1324">
        <v>123296</v>
      </c>
      <c r="D1324" s="9" t="s">
        <v>3870</v>
      </c>
      <c r="E1324" s="2">
        <v>2201</v>
      </c>
      <c r="F1324" s="11">
        <v>42958</v>
      </c>
      <c r="G1324" s="2">
        <v>2201</v>
      </c>
      <c r="H1324" s="13">
        <f>Tabla1[[#This Row],[Importe]]-Tabla1[[#This Row],[Pagado]]</f>
        <v>0</v>
      </c>
      <c r="I1324" s="1" t="s">
        <v>4090</v>
      </c>
    </row>
    <row r="1325" spans="1:9" x14ac:dyDescent="0.25">
      <c r="A1325" s="3">
        <v>42958</v>
      </c>
      <c r="B1325" s="6" t="s">
        <v>1340</v>
      </c>
      <c r="C1325">
        <v>123297</v>
      </c>
      <c r="D1325" s="9" t="s">
        <v>3933</v>
      </c>
      <c r="E1325" s="2">
        <v>11098.8</v>
      </c>
      <c r="F1325" s="11">
        <v>42958</v>
      </c>
      <c r="G1325" s="2">
        <v>11098.8</v>
      </c>
      <c r="H1325" s="13">
        <f>Tabla1[[#This Row],[Importe]]-Tabla1[[#This Row],[Pagado]]</f>
        <v>0</v>
      </c>
      <c r="I1325" s="1" t="s">
        <v>4090</v>
      </c>
    </row>
    <row r="1326" spans="1:9" x14ac:dyDescent="0.25">
      <c r="A1326" s="3">
        <v>42958</v>
      </c>
      <c r="B1326" s="6" t="s">
        <v>1341</v>
      </c>
      <c r="C1326">
        <v>123298</v>
      </c>
      <c r="D1326" s="9" t="s">
        <v>3888</v>
      </c>
      <c r="E1326" s="2">
        <v>14567.1</v>
      </c>
      <c r="F1326" s="11">
        <v>42960</v>
      </c>
      <c r="G1326" s="2">
        <v>14567.1</v>
      </c>
      <c r="H1326" s="13">
        <f>Tabla1[[#This Row],[Importe]]-Tabla1[[#This Row],[Pagado]]</f>
        <v>0</v>
      </c>
      <c r="I1326" s="1" t="s">
        <v>4090</v>
      </c>
    </row>
    <row r="1327" spans="1:9" x14ac:dyDescent="0.25">
      <c r="A1327" s="3">
        <v>42958</v>
      </c>
      <c r="B1327" s="6" t="s">
        <v>1342</v>
      </c>
      <c r="C1327">
        <v>123299</v>
      </c>
      <c r="D1327" s="9" t="s">
        <v>3821</v>
      </c>
      <c r="E1327" s="2">
        <v>2373</v>
      </c>
      <c r="F1327" s="11">
        <v>42958</v>
      </c>
      <c r="G1327" s="2">
        <v>2373</v>
      </c>
      <c r="H1327" s="13">
        <f>Tabla1[[#This Row],[Importe]]-Tabla1[[#This Row],[Pagado]]</f>
        <v>0</v>
      </c>
      <c r="I1327" s="1" t="s">
        <v>4090</v>
      </c>
    </row>
    <row r="1328" spans="1:9" x14ac:dyDescent="0.25">
      <c r="A1328" s="3">
        <v>42958</v>
      </c>
      <c r="B1328" s="6" t="s">
        <v>1343</v>
      </c>
      <c r="C1328">
        <v>123300</v>
      </c>
      <c r="D1328" s="9" t="s">
        <v>3877</v>
      </c>
      <c r="E1328" s="2">
        <v>633.9</v>
      </c>
      <c r="F1328" s="11">
        <v>42958</v>
      </c>
      <c r="G1328" s="2">
        <v>633.9</v>
      </c>
      <c r="H1328" s="13">
        <f>Tabla1[[#This Row],[Importe]]-Tabla1[[#This Row],[Pagado]]</f>
        <v>0</v>
      </c>
      <c r="I1328" s="1" t="s">
        <v>4090</v>
      </c>
    </row>
    <row r="1329" spans="1:9" x14ac:dyDescent="0.25">
      <c r="A1329" s="3">
        <v>42958</v>
      </c>
      <c r="B1329" s="6" t="s">
        <v>1344</v>
      </c>
      <c r="C1329">
        <v>123301</v>
      </c>
      <c r="D1329" s="9" t="s">
        <v>3844</v>
      </c>
      <c r="E1329" s="2">
        <v>1028.4000000000001</v>
      </c>
      <c r="F1329" s="11">
        <v>42958</v>
      </c>
      <c r="G1329" s="2">
        <v>1028.4000000000001</v>
      </c>
      <c r="H1329" s="13">
        <f>Tabla1[[#This Row],[Importe]]-Tabla1[[#This Row],[Pagado]]</f>
        <v>0</v>
      </c>
      <c r="I1329" s="1" t="s">
        <v>4090</v>
      </c>
    </row>
    <row r="1330" spans="1:9" x14ac:dyDescent="0.25">
      <c r="A1330" s="3">
        <v>42958</v>
      </c>
      <c r="B1330" s="6" t="s">
        <v>1345</v>
      </c>
      <c r="C1330">
        <v>123302</v>
      </c>
      <c r="D1330" s="9" t="s">
        <v>3877</v>
      </c>
      <c r="E1330" s="2">
        <v>134.4</v>
      </c>
      <c r="F1330" s="11">
        <v>42958</v>
      </c>
      <c r="G1330" s="2">
        <v>134.4</v>
      </c>
      <c r="H1330" s="13">
        <f>Tabla1[[#This Row],[Importe]]-Tabla1[[#This Row],[Pagado]]</f>
        <v>0</v>
      </c>
      <c r="I1330" s="1" t="s">
        <v>4090</v>
      </c>
    </row>
    <row r="1331" spans="1:9" x14ac:dyDescent="0.25">
      <c r="A1331" s="3">
        <v>42958</v>
      </c>
      <c r="B1331" s="6" t="s">
        <v>1346</v>
      </c>
      <c r="C1331">
        <v>123303</v>
      </c>
      <c r="D1331" s="9" t="s">
        <v>4030</v>
      </c>
      <c r="E1331" s="2">
        <v>14893.5</v>
      </c>
      <c r="F1331" s="11">
        <v>42958</v>
      </c>
      <c r="G1331" s="2">
        <v>14893.5</v>
      </c>
      <c r="H1331" s="13">
        <f>Tabla1[[#This Row],[Importe]]-Tabla1[[#This Row],[Pagado]]</f>
        <v>0</v>
      </c>
      <c r="I1331" s="1" t="s">
        <v>4090</v>
      </c>
    </row>
    <row r="1332" spans="1:9" x14ac:dyDescent="0.25">
      <c r="A1332" s="3">
        <v>42958</v>
      </c>
      <c r="B1332" s="6" t="s">
        <v>1347</v>
      </c>
      <c r="C1332">
        <v>123304</v>
      </c>
      <c r="D1332" s="9" t="s">
        <v>3860</v>
      </c>
      <c r="E1332" s="2">
        <v>1548.9</v>
      </c>
      <c r="F1332" s="11">
        <v>42958</v>
      </c>
      <c r="G1332" s="2">
        <v>1548.9</v>
      </c>
      <c r="H1332" s="13">
        <f>Tabla1[[#This Row],[Importe]]-Tabla1[[#This Row],[Pagado]]</f>
        <v>0</v>
      </c>
      <c r="I1332" s="1" t="s">
        <v>4090</v>
      </c>
    </row>
    <row r="1333" spans="1:9" x14ac:dyDescent="0.25">
      <c r="A1333" s="3">
        <v>42958</v>
      </c>
      <c r="B1333" s="6" t="s">
        <v>1348</v>
      </c>
      <c r="C1333">
        <v>123305</v>
      </c>
      <c r="D1333" s="9" t="s">
        <v>3926</v>
      </c>
      <c r="E1333" s="2">
        <v>2673.6</v>
      </c>
      <c r="F1333" s="11">
        <v>42958</v>
      </c>
      <c r="G1333" s="2">
        <v>2673.6</v>
      </c>
      <c r="H1333" s="13">
        <f>Tabla1[[#This Row],[Importe]]-Tabla1[[#This Row],[Pagado]]</f>
        <v>0</v>
      </c>
      <c r="I1333" s="1" t="s">
        <v>4090</v>
      </c>
    </row>
    <row r="1334" spans="1:9" x14ac:dyDescent="0.25">
      <c r="A1334" s="3">
        <v>42958</v>
      </c>
      <c r="B1334" s="6" t="s">
        <v>1349</v>
      </c>
      <c r="C1334">
        <v>123306</v>
      </c>
      <c r="D1334" s="9" t="s">
        <v>3926</v>
      </c>
      <c r="E1334" s="2">
        <v>2285.1999999999998</v>
      </c>
      <c r="F1334" s="11">
        <v>42958</v>
      </c>
      <c r="G1334" s="2">
        <v>2285.1999999999998</v>
      </c>
      <c r="H1334" s="13">
        <f>Tabla1[[#This Row],[Importe]]-Tabla1[[#This Row],[Pagado]]</f>
        <v>0</v>
      </c>
      <c r="I1334" s="1" t="s">
        <v>4090</v>
      </c>
    </row>
    <row r="1335" spans="1:9" x14ac:dyDescent="0.25">
      <c r="A1335" s="3">
        <v>42958</v>
      </c>
      <c r="B1335" s="6" t="s">
        <v>1350</v>
      </c>
      <c r="C1335">
        <v>123307</v>
      </c>
      <c r="D1335" s="9" t="s">
        <v>3936</v>
      </c>
      <c r="E1335" s="2">
        <v>3581.1</v>
      </c>
      <c r="F1335" s="11">
        <v>42958</v>
      </c>
      <c r="G1335" s="2">
        <v>3581.1</v>
      </c>
      <c r="H1335" s="13">
        <f>Tabla1[[#This Row],[Importe]]-Tabla1[[#This Row],[Pagado]]</f>
        <v>0</v>
      </c>
      <c r="I1335" s="1" t="s">
        <v>4090</v>
      </c>
    </row>
    <row r="1336" spans="1:9" x14ac:dyDescent="0.25">
      <c r="A1336" s="3">
        <v>42958</v>
      </c>
      <c r="B1336" s="6" t="s">
        <v>1351</v>
      </c>
      <c r="C1336">
        <v>123308</v>
      </c>
      <c r="D1336" s="9" t="s">
        <v>3936</v>
      </c>
      <c r="E1336" s="2">
        <v>144.9</v>
      </c>
      <c r="F1336" s="11">
        <v>42958</v>
      </c>
      <c r="G1336" s="2">
        <v>144.9</v>
      </c>
      <c r="H1336" s="13">
        <f>Tabla1[[#This Row],[Importe]]-Tabla1[[#This Row],[Pagado]]</f>
        <v>0</v>
      </c>
      <c r="I1336" s="1" t="s">
        <v>4090</v>
      </c>
    </row>
    <row r="1337" spans="1:9" x14ac:dyDescent="0.25">
      <c r="A1337" s="3">
        <v>42958</v>
      </c>
      <c r="B1337" s="6" t="s">
        <v>1352</v>
      </c>
      <c r="C1337">
        <v>123309</v>
      </c>
      <c r="D1337" s="9" t="s">
        <v>3904</v>
      </c>
      <c r="E1337" s="2">
        <v>11243.8</v>
      </c>
      <c r="F1337" s="11">
        <v>42962</v>
      </c>
      <c r="G1337" s="2">
        <v>11243.8</v>
      </c>
      <c r="H1337" s="13">
        <f>Tabla1[[#This Row],[Importe]]-Tabla1[[#This Row],[Pagado]]</f>
        <v>0</v>
      </c>
      <c r="I1337" s="1" t="s">
        <v>4090</v>
      </c>
    </row>
    <row r="1338" spans="1:9" x14ac:dyDescent="0.25">
      <c r="A1338" s="3">
        <v>42958</v>
      </c>
      <c r="B1338" s="6" t="s">
        <v>1353</v>
      </c>
      <c r="C1338">
        <v>123310</v>
      </c>
      <c r="D1338" s="9" t="s">
        <v>3822</v>
      </c>
      <c r="E1338" s="2">
        <v>2928</v>
      </c>
      <c r="F1338" s="11">
        <v>42961</v>
      </c>
      <c r="G1338" s="2">
        <v>2928</v>
      </c>
      <c r="H1338" s="13">
        <f>Tabla1[[#This Row],[Importe]]-Tabla1[[#This Row],[Pagado]]</f>
        <v>0</v>
      </c>
      <c r="I1338" s="1" t="s">
        <v>4090</v>
      </c>
    </row>
    <row r="1339" spans="1:9" x14ac:dyDescent="0.25">
      <c r="A1339" s="3">
        <v>42958</v>
      </c>
      <c r="B1339" s="6" t="s">
        <v>1354</v>
      </c>
      <c r="C1339">
        <v>123311</v>
      </c>
      <c r="D1339" s="9" t="s">
        <v>3956</v>
      </c>
      <c r="E1339" s="2">
        <v>24175.200000000001</v>
      </c>
      <c r="F1339" s="11">
        <v>42962</v>
      </c>
      <c r="G1339" s="2">
        <v>24175.200000000001</v>
      </c>
      <c r="H1339" s="13">
        <f>Tabla1[[#This Row],[Importe]]-Tabla1[[#This Row],[Pagado]]</f>
        <v>0</v>
      </c>
      <c r="I1339" s="1" t="s">
        <v>4090</v>
      </c>
    </row>
    <row r="1340" spans="1:9" x14ac:dyDescent="0.25">
      <c r="A1340" s="3">
        <v>42958</v>
      </c>
      <c r="B1340" s="6" t="s">
        <v>1355</v>
      </c>
      <c r="C1340">
        <v>123312</v>
      </c>
      <c r="D1340" s="9" t="s">
        <v>3880</v>
      </c>
      <c r="E1340" s="2">
        <v>3230.25</v>
      </c>
      <c r="F1340" s="11">
        <v>42958</v>
      </c>
      <c r="G1340" s="2">
        <v>3230.25</v>
      </c>
      <c r="H1340" s="13">
        <f>Tabla1[[#This Row],[Importe]]-Tabla1[[#This Row],[Pagado]]</f>
        <v>0</v>
      </c>
      <c r="I1340" s="1" t="s">
        <v>4090</v>
      </c>
    </row>
    <row r="1341" spans="1:9" x14ac:dyDescent="0.25">
      <c r="A1341" s="3">
        <v>42958</v>
      </c>
      <c r="B1341" s="6" t="s">
        <v>1356</v>
      </c>
      <c r="C1341">
        <v>123313</v>
      </c>
      <c r="D1341" s="9" t="s">
        <v>3928</v>
      </c>
      <c r="E1341" s="2">
        <v>10217.299999999999</v>
      </c>
      <c r="F1341" s="11">
        <v>42958</v>
      </c>
      <c r="G1341" s="2">
        <v>10217.299999999999</v>
      </c>
      <c r="H1341" s="13">
        <f>Tabla1[[#This Row],[Importe]]-Tabla1[[#This Row],[Pagado]]</f>
        <v>0</v>
      </c>
      <c r="I1341" s="1" t="s">
        <v>4090</v>
      </c>
    </row>
    <row r="1342" spans="1:9" x14ac:dyDescent="0.25">
      <c r="A1342" s="3">
        <v>42958</v>
      </c>
      <c r="B1342" s="6" t="s">
        <v>1357</v>
      </c>
      <c r="C1342">
        <v>123314</v>
      </c>
      <c r="D1342" s="9" t="s">
        <v>3839</v>
      </c>
      <c r="E1342" s="2">
        <v>798.6</v>
      </c>
      <c r="F1342" s="11">
        <v>42958</v>
      </c>
      <c r="G1342" s="2">
        <v>798.6</v>
      </c>
      <c r="H1342" s="13">
        <f>Tabla1[[#This Row],[Importe]]-Tabla1[[#This Row],[Pagado]]</f>
        <v>0</v>
      </c>
      <c r="I1342" s="1" t="s">
        <v>4090</v>
      </c>
    </row>
    <row r="1343" spans="1:9" x14ac:dyDescent="0.25">
      <c r="A1343" s="3">
        <v>42958</v>
      </c>
      <c r="B1343" s="6" t="s">
        <v>1358</v>
      </c>
      <c r="C1343">
        <v>123315</v>
      </c>
      <c r="D1343" s="9" t="s">
        <v>3924</v>
      </c>
      <c r="E1343" s="2">
        <v>1006.18</v>
      </c>
      <c r="F1343" s="11">
        <v>42958</v>
      </c>
      <c r="G1343" s="2">
        <v>1006.18</v>
      </c>
      <c r="H1343" s="13">
        <f>Tabla1[[#This Row],[Importe]]-Tabla1[[#This Row],[Pagado]]</f>
        <v>0</v>
      </c>
      <c r="I1343" s="1" t="s">
        <v>4090</v>
      </c>
    </row>
    <row r="1344" spans="1:9" x14ac:dyDescent="0.25">
      <c r="A1344" s="3">
        <v>42958</v>
      </c>
      <c r="B1344" s="6" t="s">
        <v>1359</v>
      </c>
      <c r="C1344">
        <v>123316</v>
      </c>
      <c r="D1344" s="9" t="s">
        <v>3901</v>
      </c>
      <c r="E1344" s="2">
        <v>3140</v>
      </c>
      <c r="F1344" s="11">
        <v>42958</v>
      </c>
      <c r="G1344" s="2">
        <v>3140</v>
      </c>
      <c r="H1344" s="13">
        <f>Tabla1[[#This Row],[Importe]]-Tabla1[[#This Row],[Pagado]]</f>
        <v>0</v>
      </c>
      <c r="I1344" s="1" t="s">
        <v>4090</v>
      </c>
    </row>
    <row r="1345" spans="1:9" x14ac:dyDescent="0.25">
      <c r="A1345" s="3">
        <v>42958</v>
      </c>
      <c r="B1345" s="6" t="s">
        <v>1360</v>
      </c>
      <c r="C1345">
        <v>123317</v>
      </c>
      <c r="D1345" s="9" t="s">
        <v>3835</v>
      </c>
      <c r="E1345" s="2">
        <v>6123.9</v>
      </c>
      <c r="F1345" s="11">
        <v>42963</v>
      </c>
      <c r="G1345" s="2">
        <v>6123.9</v>
      </c>
      <c r="H1345" s="13">
        <f>Tabla1[[#This Row],[Importe]]-Tabla1[[#This Row],[Pagado]]</f>
        <v>0</v>
      </c>
      <c r="I1345" s="1" t="s">
        <v>4090</v>
      </c>
    </row>
    <row r="1346" spans="1:9" x14ac:dyDescent="0.25">
      <c r="A1346" s="3">
        <v>42958</v>
      </c>
      <c r="B1346" s="6" t="s">
        <v>1361</v>
      </c>
      <c r="C1346">
        <v>123318</v>
      </c>
      <c r="D1346" s="9" t="s">
        <v>3832</v>
      </c>
      <c r="E1346" s="2">
        <v>931.2</v>
      </c>
      <c r="F1346" s="11">
        <v>42961</v>
      </c>
      <c r="G1346" s="2">
        <v>931.2</v>
      </c>
      <c r="H1346" s="13">
        <f>Tabla1[[#This Row],[Importe]]-Tabla1[[#This Row],[Pagado]]</f>
        <v>0</v>
      </c>
      <c r="I1346" s="1" t="s">
        <v>4090</v>
      </c>
    </row>
    <row r="1347" spans="1:9" x14ac:dyDescent="0.25">
      <c r="A1347" s="3">
        <v>42958</v>
      </c>
      <c r="B1347" s="6" t="s">
        <v>1362</v>
      </c>
      <c r="C1347">
        <v>123319</v>
      </c>
      <c r="D1347" s="9" t="s">
        <v>3980</v>
      </c>
      <c r="E1347" s="2">
        <v>914.4</v>
      </c>
      <c r="F1347" s="11">
        <v>42958</v>
      </c>
      <c r="G1347" s="2">
        <v>914.4</v>
      </c>
      <c r="H1347" s="13">
        <f>Tabla1[[#This Row],[Importe]]-Tabla1[[#This Row],[Pagado]]</f>
        <v>0</v>
      </c>
      <c r="I1347" s="1" t="s">
        <v>4090</v>
      </c>
    </row>
    <row r="1348" spans="1:9" x14ac:dyDescent="0.25">
      <c r="A1348" s="3">
        <v>42958</v>
      </c>
      <c r="B1348" s="6" t="s">
        <v>1363</v>
      </c>
      <c r="C1348">
        <v>123320</v>
      </c>
      <c r="D1348" s="9" t="s">
        <v>3869</v>
      </c>
      <c r="E1348" s="2">
        <v>11410</v>
      </c>
      <c r="F1348" s="11">
        <v>42960</v>
      </c>
      <c r="G1348" s="2">
        <v>11410</v>
      </c>
      <c r="H1348" s="13">
        <f>Tabla1[[#This Row],[Importe]]-Tabla1[[#This Row],[Pagado]]</f>
        <v>0</v>
      </c>
      <c r="I1348" s="1" t="s">
        <v>4090</v>
      </c>
    </row>
    <row r="1349" spans="1:9" x14ac:dyDescent="0.25">
      <c r="A1349" s="3">
        <v>42958</v>
      </c>
      <c r="B1349" s="6" t="s">
        <v>1364</v>
      </c>
      <c r="C1349">
        <v>123321</v>
      </c>
      <c r="D1349" s="9" t="s">
        <v>3926</v>
      </c>
      <c r="E1349" s="2">
        <v>20764.8</v>
      </c>
      <c r="F1349" s="11">
        <v>42960</v>
      </c>
      <c r="G1349" s="2">
        <v>20764.8</v>
      </c>
      <c r="H1349" s="13">
        <f>Tabla1[[#This Row],[Importe]]-Tabla1[[#This Row],[Pagado]]</f>
        <v>0</v>
      </c>
      <c r="I1349" s="1" t="s">
        <v>4090</v>
      </c>
    </row>
    <row r="1350" spans="1:9" x14ac:dyDescent="0.25">
      <c r="A1350" s="3">
        <v>42958</v>
      </c>
      <c r="B1350" s="6" t="s">
        <v>1365</v>
      </c>
      <c r="C1350">
        <v>123322</v>
      </c>
      <c r="D1350" s="9" t="s">
        <v>3980</v>
      </c>
      <c r="E1350" s="2">
        <v>343</v>
      </c>
      <c r="F1350" s="11">
        <v>42958</v>
      </c>
      <c r="G1350" s="2">
        <v>343</v>
      </c>
      <c r="H1350" s="13">
        <f>Tabla1[[#This Row],[Importe]]-Tabla1[[#This Row],[Pagado]]</f>
        <v>0</v>
      </c>
      <c r="I1350" s="1" t="s">
        <v>4090</v>
      </c>
    </row>
    <row r="1351" spans="1:9" x14ac:dyDescent="0.25">
      <c r="A1351" s="3">
        <v>42958</v>
      </c>
      <c r="B1351" s="6" t="s">
        <v>1366</v>
      </c>
      <c r="C1351">
        <v>123323</v>
      </c>
      <c r="D1351" s="9" t="s">
        <v>4031</v>
      </c>
      <c r="E1351" s="2">
        <v>14544.7</v>
      </c>
      <c r="F1351" s="11">
        <v>42959</v>
      </c>
      <c r="G1351" s="2">
        <v>14544.7</v>
      </c>
      <c r="H1351" s="13">
        <f>Tabla1[[#This Row],[Importe]]-Tabla1[[#This Row],[Pagado]]</f>
        <v>0</v>
      </c>
      <c r="I1351" s="1" t="s">
        <v>4090</v>
      </c>
    </row>
    <row r="1352" spans="1:9" x14ac:dyDescent="0.25">
      <c r="A1352" s="3">
        <v>42958</v>
      </c>
      <c r="B1352" s="6" t="s">
        <v>1367</v>
      </c>
      <c r="C1352">
        <v>123324</v>
      </c>
      <c r="D1352" s="9" t="s">
        <v>3871</v>
      </c>
      <c r="E1352" s="2">
        <v>2520.98</v>
      </c>
      <c r="F1352" s="11">
        <v>42958</v>
      </c>
      <c r="G1352" s="2">
        <v>2520.98</v>
      </c>
      <c r="H1352" s="13">
        <f>Tabla1[[#This Row],[Importe]]-Tabla1[[#This Row],[Pagado]]</f>
        <v>0</v>
      </c>
      <c r="I1352" s="1" t="s">
        <v>4090</v>
      </c>
    </row>
    <row r="1353" spans="1:9" x14ac:dyDescent="0.25">
      <c r="A1353" s="3">
        <v>42958</v>
      </c>
      <c r="B1353" s="6" t="s">
        <v>1368</v>
      </c>
      <c r="C1353">
        <v>123325</v>
      </c>
      <c r="D1353" s="9" t="s">
        <v>4011</v>
      </c>
      <c r="E1353" s="2">
        <v>1568.8</v>
      </c>
      <c r="F1353" s="11">
        <v>42961</v>
      </c>
      <c r="G1353" s="2">
        <v>1568.8</v>
      </c>
      <c r="H1353" s="13">
        <f>Tabla1[[#This Row],[Importe]]-Tabla1[[#This Row],[Pagado]]</f>
        <v>0</v>
      </c>
      <c r="I1353" s="1" t="s">
        <v>4090</v>
      </c>
    </row>
    <row r="1354" spans="1:9" x14ac:dyDescent="0.25">
      <c r="A1354" s="3">
        <v>42958</v>
      </c>
      <c r="B1354" s="6" t="s">
        <v>1369</v>
      </c>
      <c r="C1354">
        <v>123326</v>
      </c>
      <c r="D1354" s="9" t="s">
        <v>3860</v>
      </c>
      <c r="E1354" s="2">
        <v>1809.5</v>
      </c>
      <c r="F1354" s="11">
        <v>42958</v>
      </c>
      <c r="G1354" s="2">
        <v>1809.5</v>
      </c>
      <c r="H1354" s="13">
        <f>Tabla1[[#This Row],[Importe]]-Tabla1[[#This Row],[Pagado]]</f>
        <v>0</v>
      </c>
      <c r="I1354" s="1" t="s">
        <v>4090</v>
      </c>
    </row>
    <row r="1355" spans="1:9" x14ac:dyDescent="0.25">
      <c r="A1355" s="3">
        <v>42958</v>
      </c>
      <c r="B1355" s="6" t="s">
        <v>1370</v>
      </c>
      <c r="C1355">
        <v>123327</v>
      </c>
      <c r="D1355" s="9" t="s">
        <v>3863</v>
      </c>
      <c r="E1355" s="2">
        <v>20694.8</v>
      </c>
      <c r="F1355" s="11">
        <v>42958</v>
      </c>
      <c r="G1355" s="2">
        <v>20694.8</v>
      </c>
      <c r="H1355" s="13">
        <f>Tabla1[[#This Row],[Importe]]-Tabla1[[#This Row],[Pagado]]</f>
        <v>0</v>
      </c>
      <c r="I1355" s="1" t="s">
        <v>4090</v>
      </c>
    </row>
    <row r="1356" spans="1:9" x14ac:dyDescent="0.25">
      <c r="A1356" s="3">
        <v>42958</v>
      </c>
      <c r="B1356" s="6" t="s">
        <v>1371</v>
      </c>
      <c r="C1356">
        <v>123328</v>
      </c>
      <c r="D1356" s="9" t="s">
        <v>3982</v>
      </c>
      <c r="E1356" s="2">
        <v>739.1</v>
      </c>
      <c r="F1356" s="11">
        <v>42958</v>
      </c>
      <c r="G1356" s="2">
        <v>739.1</v>
      </c>
      <c r="H1356" s="13">
        <f>Tabla1[[#This Row],[Importe]]-Tabla1[[#This Row],[Pagado]]</f>
        <v>0</v>
      </c>
      <c r="I1356" s="1" t="s">
        <v>4090</v>
      </c>
    </row>
    <row r="1357" spans="1:9" x14ac:dyDescent="0.25">
      <c r="A1357" s="3">
        <v>42958</v>
      </c>
      <c r="B1357" s="6" t="s">
        <v>1372</v>
      </c>
      <c r="C1357">
        <v>123329</v>
      </c>
      <c r="D1357" s="9" t="s">
        <v>3860</v>
      </c>
      <c r="E1357" s="2">
        <v>643.20000000000005</v>
      </c>
      <c r="F1357" s="11">
        <v>42958</v>
      </c>
      <c r="G1357" s="2">
        <v>643.20000000000005</v>
      </c>
      <c r="H1357" s="13">
        <f>Tabla1[[#This Row],[Importe]]-Tabla1[[#This Row],[Pagado]]</f>
        <v>0</v>
      </c>
      <c r="I1357" s="1" t="s">
        <v>4090</v>
      </c>
    </row>
    <row r="1358" spans="1:9" x14ac:dyDescent="0.25">
      <c r="A1358" s="3">
        <v>42958</v>
      </c>
      <c r="B1358" s="6" t="s">
        <v>1373</v>
      </c>
      <c r="C1358">
        <v>123330</v>
      </c>
      <c r="D1358" s="9" t="s">
        <v>3860</v>
      </c>
      <c r="E1358" s="2">
        <v>328.5</v>
      </c>
      <c r="F1358" s="11">
        <v>42958</v>
      </c>
      <c r="G1358" s="2">
        <v>328.5</v>
      </c>
      <c r="H1358" s="13">
        <f>Tabla1[[#This Row],[Importe]]-Tabla1[[#This Row],[Pagado]]</f>
        <v>0</v>
      </c>
      <c r="I1358" s="1" t="s">
        <v>4090</v>
      </c>
    </row>
    <row r="1359" spans="1:9" x14ac:dyDescent="0.25">
      <c r="A1359" s="3">
        <v>42958</v>
      </c>
      <c r="B1359" s="6" t="s">
        <v>1374</v>
      </c>
      <c r="C1359">
        <v>123331</v>
      </c>
      <c r="D1359" s="9" t="s">
        <v>3889</v>
      </c>
      <c r="E1359" s="2">
        <v>2343.6</v>
      </c>
      <c r="F1359" s="11">
        <v>42958</v>
      </c>
      <c r="G1359" s="2">
        <v>2343.6</v>
      </c>
      <c r="H1359" s="13">
        <f>Tabla1[[#This Row],[Importe]]-Tabla1[[#This Row],[Pagado]]</f>
        <v>0</v>
      </c>
      <c r="I1359" s="1" t="s">
        <v>4090</v>
      </c>
    </row>
    <row r="1360" spans="1:9" x14ac:dyDescent="0.25">
      <c r="A1360" s="3">
        <v>42958</v>
      </c>
      <c r="B1360" s="6" t="s">
        <v>1375</v>
      </c>
      <c r="C1360">
        <v>123332</v>
      </c>
      <c r="D1360" s="9" t="s">
        <v>3848</v>
      </c>
      <c r="E1360" s="2">
        <v>2527.1999999999998</v>
      </c>
      <c r="F1360" s="11">
        <v>42958</v>
      </c>
      <c r="G1360" s="2">
        <v>2527.1999999999998</v>
      </c>
      <c r="H1360" s="13">
        <f>Tabla1[[#This Row],[Importe]]-Tabla1[[#This Row],[Pagado]]</f>
        <v>0</v>
      </c>
      <c r="I1360" s="1" t="s">
        <v>4090</v>
      </c>
    </row>
    <row r="1361" spans="1:9" x14ac:dyDescent="0.25">
      <c r="A1361" s="3">
        <v>42958</v>
      </c>
      <c r="B1361" s="6" t="s">
        <v>1376</v>
      </c>
      <c r="C1361">
        <v>123333</v>
      </c>
      <c r="D1361" s="9" t="s">
        <v>3976</v>
      </c>
      <c r="E1361" s="2">
        <v>6502.3</v>
      </c>
      <c r="F1361" s="11">
        <v>42958</v>
      </c>
      <c r="G1361" s="2">
        <v>6502.3</v>
      </c>
      <c r="H1361" s="13">
        <f>Tabla1[[#This Row],[Importe]]-Tabla1[[#This Row],[Pagado]]</f>
        <v>0</v>
      </c>
      <c r="I1361" s="1" t="s">
        <v>4090</v>
      </c>
    </row>
    <row r="1362" spans="1:9" x14ac:dyDescent="0.25">
      <c r="A1362" s="3">
        <v>42958</v>
      </c>
      <c r="B1362" s="6" t="s">
        <v>1377</v>
      </c>
      <c r="C1362">
        <v>123334</v>
      </c>
      <c r="D1362" s="9" t="s">
        <v>3937</v>
      </c>
      <c r="E1362" s="2">
        <v>5503.7</v>
      </c>
      <c r="F1362" s="11">
        <v>42958</v>
      </c>
      <c r="G1362" s="2">
        <v>5503.7</v>
      </c>
      <c r="H1362" s="13">
        <f>Tabla1[[#This Row],[Importe]]-Tabla1[[#This Row],[Pagado]]</f>
        <v>0</v>
      </c>
      <c r="I1362" s="1" t="s">
        <v>4090</v>
      </c>
    </row>
    <row r="1363" spans="1:9" x14ac:dyDescent="0.25">
      <c r="A1363" s="3">
        <v>42958</v>
      </c>
      <c r="B1363" s="6" t="s">
        <v>1378</v>
      </c>
      <c r="C1363">
        <v>123335</v>
      </c>
      <c r="D1363" s="9" t="s">
        <v>3832</v>
      </c>
      <c r="E1363" s="2">
        <v>261192.64</v>
      </c>
      <c r="F1363" s="11">
        <v>42961</v>
      </c>
      <c r="G1363" s="2">
        <v>261192.64</v>
      </c>
      <c r="H1363" s="13">
        <f>Tabla1[[#This Row],[Importe]]-Tabla1[[#This Row],[Pagado]]</f>
        <v>0</v>
      </c>
      <c r="I1363" s="1" t="s">
        <v>4090</v>
      </c>
    </row>
    <row r="1364" spans="1:9" x14ac:dyDescent="0.25">
      <c r="A1364" s="3">
        <v>42958</v>
      </c>
      <c r="B1364" s="6" t="s">
        <v>1379</v>
      </c>
      <c r="C1364">
        <v>123336</v>
      </c>
      <c r="D1364" s="9" t="s">
        <v>3937</v>
      </c>
      <c r="E1364" s="2">
        <v>96.6</v>
      </c>
      <c r="F1364" s="11">
        <v>42958</v>
      </c>
      <c r="G1364" s="2">
        <v>96.6</v>
      </c>
      <c r="H1364" s="13">
        <f>Tabla1[[#This Row],[Importe]]-Tabla1[[#This Row],[Pagado]]</f>
        <v>0</v>
      </c>
      <c r="I1364" s="1" t="s">
        <v>4090</v>
      </c>
    </row>
    <row r="1365" spans="1:9" x14ac:dyDescent="0.25">
      <c r="A1365" s="3">
        <v>42958</v>
      </c>
      <c r="B1365" s="6" t="s">
        <v>1380</v>
      </c>
      <c r="C1365">
        <v>123337</v>
      </c>
      <c r="D1365" s="9" t="s">
        <v>3860</v>
      </c>
      <c r="E1365" s="2">
        <v>183.6</v>
      </c>
      <c r="F1365" s="11">
        <v>42958</v>
      </c>
      <c r="G1365" s="2">
        <v>183.6</v>
      </c>
      <c r="H1365" s="13">
        <f>Tabla1[[#This Row],[Importe]]-Tabla1[[#This Row],[Pagado]]</f>
        <v>0</v>
      </c>
      <c r="I1365" s="1" t="s">
        <v>4090</v>
      </c>
    </row>
    <row r="1366" spans="1:9" x14ac:dyDescent="0.25">
      <c r="A1366" s="3">
        <v>42958</v>
      </c>
      <c r="B1366" s="6" t="s">
        <v>1381</v>
      </c>
      <c r="C1366">
        <v>123338</v>
      </c>
      <c r="D1366" s="9" t="s">
        <v>3860</v>
      </c>
      <c r="E1366" s="2">
        <v>10397.5</v>
      </c>
      <c r="F1366" s="11">
        <v>42958</v>
      </c>
      <c r="G1366" s="2">
        <v>10397.5</v>
      </c>
      <c r="H1366" s="13">
        <f>Tabla1[[#This Row],[Importe]]-Tabla1[[#This Row],[Pagado]]</f>
        <v>0</v>
      </c>
      <c r="I1366" s="1" t="s">
        <v>4090</v>
      </c>
    </row>
    <row r="1367" spans="1:9" x14ac:dyDescent="0.25">
      <c r="A1367" s="3">
        <v>42958</v>
      </c>
      <c r="B1367" s="6" t="s">
        <v>1382</v>
      </c>
      <c r="C1367">
        <v>123339</v>
      </c>
      <c r="D1367" s="9" t="s">
        <v>3983</v>
      </c>
      <c r="E1367" s="2">
        <v>1242</v>
      </c>
      <c r="F1367" s="11">
        <v>42959</v>
      </c>
      <c r="G1367" s="2">
        <v>1242</v>
      </c>
      <c r="H1367" s="13">
        <f>Tabla1[[#This Row],[Importe]]-Tabla1[[#This Row],[Pagado]]</f>
        <v>0</v>
      </c>
      <c r="I1367" s="1" t="s">
        <v>4090</v>
      </c>
    </row>
    <row r="1368" spans="1:9" x14ac:dyDescent="0.25">
      <c r="A1368" s="3">
        <v>42958</v>
      </c>
      <c r="B1368" s="6" t="s">
        <v>1383</v>
      </c>
      <c r="C1368">
        <v>123340</v>
      </c>
      <c r="D1368" s="9" t="s">
        <v>3832</v>
      </c>
      <c r="E1368" s="2">
        <v>33223.699999999997</v>
      </c>
      <c r="F1368" s="11">
        <v>42961</v>
      </c>
      <c r="G1368" s="2">
        <v>33223.699999999997</v>
      </c>
      <c r="H1368" s="13">
        <f>Tabla1[[#This Row],[Importe]]-Tabla1[[#This Row],[Pagado]]</f>
        <v>0</v>
      </c>
      <c r="I1368" s="1" t="s">
        <v>4090</v>
      </c>
    </row>
    <row r="1369" spans="1:9" x14ac:dyDescent="0.25">
      <c r="A1369" s="3">
        <v>42958</v>
      </c>
      <c r="B1369" s="6" t="s">
        <v>1384</v>
      </c>
      <c r="C1369">
        <v>123341</v>
      </c>
      <c r="D1369" s="9" t="s">
        <v>3860</v>
      </c>
      <c r="E1369" s="2">
        <v>133.4</v>
      </c>
      <c r="F1369" s="11">
        <v>42958</v>
      </c>
      <c r="G1369" s="2">
        <v>133.4</v>
      </c>
      <c r="H1369" s="13">
        <f>Tabla1[[#This Row],[Importe]]-Tabla1[[#This Row],[Pagado]]</f>
        <v>0</v>
      </c>
      <c r="I1369" s="1" t="s">
        <v>4090</v>
      </c>
    </row>
    <row r="1370" spans="1:9" x14ac:dyDescent="0.25">
      <c r="A1370" s="3">
        <v>42958</v>
      </c>
      <c r="B1370" s="6" t="s">
        <v>1385</v>
      </c>
      <c r="C1370">
        <v>123342</v>
      </c>
      <c r="D1370" s="9" t="s">
        <v>3842</v>
      </c>
      <c r="E1370" s="2">
        <v>388.8</v>
      </c>
      <c r="F1370" s="11">
        <v>42958</v>
      </c>
      <c r="G1370" s="2">
        <v>388.8</v>
      </c>
      <c r="H1370" s="13">
        <f>Tabla1[[#This Row],[Importe]]-Tabla1[[#This Row],[Pagado]]</f>
        <v>0</v>
      </c>
      <c r="I1370" s="1" t="s">
        <v>4090</v>
      </c>
    </row>
    <row r="1371" spans="1:9" x14ac:dyDescent="0.25">
      <c r="A1371" s="3">
        <v>42958</v>
      </c>
      <c r="B1371" s="6" t="s">
        <v>1386</v>
      </c>
      <c r="C1371">
        <v>123343</v>
      </c>
      <c r="D1371" s="9" t="s">
        <v>4032</v>
      </c>
      <c r="E1371" s="2">
        <v>30438.16</v>
      </c>
      <c r="F1371" s="11">
        <v>42959</v>
      </c>
      <c r="G1371" s="2">
        <v>30438.16</v>
      </c>
      <c r="H1371" s="13">
        <f>Tabla1[[#This Row],[Importe]]-Tabla1[[#This Row],[Pagado]]</f>
        <v>0</v>
      </c>
      <c r="I1371" s="1" t="s">
        <v>4090</v>
      </c>
    </row>
    <row r="1372" spans="1:9" x14ac:dyDescent="0.25">
      <c r="A1372" s="3">
        <v>42958</v>
      </c>
      <c r="B1372" s="6" t="s">
        <v>1387</v>
      </c>
      <c r="C1372">
        <v>123344</v>
      </c>
      <c r="D1372" s="9" t="s">
        <v>3985</v>
      </c>
      <c r="E1372" s="2">
        <v>5752.8</v>
      </c>
      <c r="F1372" s="11">
        <v>42965</v>
      </c>
      <c r="G1372" s="2">
        <v>5752.8</v>
      </c>
      <c r="H1372" s="13">
        <f>Tabla1[[#This Row],[Importe]]-Tabla1[[#This Row],[Pagado]]</f>
        <v>0</v>
      </c>
      <c r="I1372" s="1" t="s">
        <v>4090</v>
      </c>
    </row>
    <row r="1373" spans="1:9" x14ac:dyDescent="0.25">
      <c r="A1373" s="3">
        <v>42958</v>
      </c>
      <c r="B1373" s="6" t="s">
        <v>1388</v>
      </c>
      <c r="C1373">
        <v>123345</v>
      </c>
      <c r="D1373" s="9" t="s">
        <v>3888</v>
      </c>
      <c r="E1373" s="2">
        <v>442733.5</v>
      </c>
      <c r="F1373" s="11">
        <v>42965</v>
      </c>
      <c r="G1373" s="2">
        <v>442733.5</v>
      </c>
      <c r="H1373" s="13">
        <f>Tabla1[[#This Row],[Importe]]-Tabla1[[#This Row],[Pagado]]</f>
        <v>0</v>
      </c>
      <c r="I1373" s="1" t="s">
        <v>4090</v>
      </c>
    </row>
    <row r="1374" spans="1:9" x14ac:dyDescent="0.25">
      <c r="A1374" s="3">
        <v>42958</v>
      </c>
      <c r="B1374" s="6" t="s">
        <v>1389</v>
      </c>
      <c r="C1374">
        <v>123346</v>
      </c>
      <c r="D1374" s="9" t="s">
        <v>3844</v>
      </c>
      <c r="E1374" s="2">
        <v>2264.8000000000002</v>
      </c>
      <c r="F1374" s="11">
        <v>42958</v>
      </c>
      <c r="G1374" s="2">
        <v>2264.8000000000002</v>
      </c>
      <c r="H1374" s="13">
        <f>Tabla1[[#This Row],[Importe]]-Tabla1[[#This Row],[Pagado]]</f>
        <v>0</v>
      </c>
      <c r="I1374" s="1" t="s">
        <v>4090</v>
      </c>
    </row>
    <row r="1375" spans="1:9" x14ac:dyDescent="0.25">
      <c r="A1375" s="3">
        <v>42958</v>
      </c>
      <c r="B1375" s="6" t="s">
        <v>1390</v>
      </c>
      <c r="C1375">
        <v>123347</v>
      </c>
      <c r="D1375" s="9" t="s">
        <v>3852</v>
      </c>
      <c r="E1375" s="2">
        <v>3220.4</v>
      </c>
      <c r="F1375" s="11">
        <v>42958</v>
      </c>
      <c r="G1375" s="2">
        <v>3220.4</v>
      </c>
      <c r="H1375" s="13">
        <f>Tabla1[[#This Row],[Importe]]-Tabla1[[#This Row],[Pagado]]</f>
        <v>0</v>
      </c>
      <c r="I1375" s="1" t="s">
        <v>4090</v>
      </c>
    </row>
    <row r="1376" spans="1:9" x14ac:dyDescent="0.25">
      <c r="A1376" s="3">
        <v>42958</v>
      </c>
      <c r="B1376" s="6" t="s">
        <v>1391</v>
      </c>
      <c r="C1376">
        <v>123348</v>
      </c>
      <c r="D1376" s="9" t="s">
        <v>3984</v>
      </c>
      <c r="E1376" s="2">
        <v>1410</v>
      </c>
      <c r="F1376" s="11">
        <v>42958</v>
      </c>
      <c r="G1376" s="2">
        <v>1410</v>
      </c>
      <c r="H1376" s="13">
        <f>Tabla1[[#This Row],[Importe]]-Tabla1[[#This Row],[Pagado]]</f>
        <v>0</v>
      </c>
      <c r="I1376" s="1" t="s">
        <v>4090</v>
      </c>
    </row>
    <row r="1377" spans="1:9" x14ac:dyDescent="0.25">
      <c r="A1377" s="3">
        <v>42958</v>
      </c>
      <c r="B1377" s="6" t="s">
        <v>1392</v>
      </c>
      <c r="C1377">
        <v>123349</v>
      </c>
      <c r="D1377" s="9" t="s">
        <v>3984</v>
      </c>
      <c r="E1377" s="2">
        <v>150.80000000000001</v>
      </c>
      <c r="F1377" s="11">
        <v>42958</v>
      </c>
      <c r="G1377" s="2">
        <v>150.80000000000001</v>
      </c>
      <c r="H1377" s="13">
        <f>Tabla1[[#This Row],[Importe]]-Tabla1[[#This Row],[Pagado]]</f>
        <v>0</v>
      </c>
      <c r="I1377" s="1" t="s">
        <v>4090</v>
      </c>
    </row>
    <row r="1378" spans="1:9" x14ac:dyDescent="0.25">
      <c r="A1378" s="3">
        <v>42958</v>
      </c>
      <c r="B1378" s="6" t="s">
        <v>1393</v>
      </c>
      <c r="C1378">
        <v>123350</v>
      </c>
      <c r="D1378" s="9" t="s">
        <v>3863</v>
      </c>
      <c r="E1378" s="2">
        <v>8986.4</v>
      </c>
      <c r="F1378" s="11">
        <v>42959</v>
      </c>
      <c r="G1378" s="2">
        <v>8986.4</v>
      </c>
      <c r="H1378" s="13">
        <f>Tabla1[[#This Row],[Importe]]-Tabla1[[#This Row],[Pagado]]</f>
        <v>0</v>
      </c>
      <c r="I1378" s="1" t="s">
        <v>4090</v>
      </c>
    </row>
    <row r="1379" spans="1:9" x14ac:dyDescent="0.25">
      <c r="A1379" s="3">
        <v>42958</v>
      </c>
      <c r="B1379" s="6" t="s">
        <v>1394</v>
      </c>
      <c r="C1379">
        <v>123351</v>
      </c>
      <c r="D1379" s="9" t="s">
        <v>3891</v>
      </c>
      <c r="E1379" s="2">
        <v>8990.1</v>
      </c>
      <c r="F1379" s="11">
        <v>42958</v>
      </c>
      <c r="G1379" s="2">
        <v>8990.1</v>
      </c>
      <c r="H1379" s="13">
        <f>Tabla1[[#This Row],[Importe]]-Tabla1[[#This Row],[Pagado]]</f>
        <v>0</v>
      </c>
      <c r="I1379" s="1" t="s">
        <v>4090</v>
      </c>
    </row>
    <row r="1380" spans="1:9" x14ac:dyDescent="0.25">
      <c r="A1380" s="3">
        <v>42958</v>
      </c>
      <c r="B1380" s="6" t="s">
        <v>1395</v>
      </c>
      <c r="C1380">
        <v>123352</v>
      </c>
      <c r="D1380" s="9" t="s">
        <v>3860</v>
      </c>
      <c r="E1380" s="2">
        <v>122.4</v>
      </c>
      <c r="F1380" s="11">
        <v>42958</v>
      </c>
      <c r="G1380" s="2">
        <v>122.4</v>
      </c>
      <c r="H1380" s="13">
        <f>Tabla1[[#This Row],[Importe]]-Tabla1[[#This Row],[Pagado]]</f>
        <v>0</v>
      </c>
      <c r="I1380" s="1" t="s">
        <v>4090</v>
      </c>
    </row>
    <row r="1381" spans="1:9" x14ac:dyDescent="0.25">
      <c r="A1381" s="3">
        <v>42958</v>
      </c>
      <c r="B1381" s="6" t="s">
        <v>1396</v>
      </c>
      <c r="C1381">
        <v>123353</v>
      </c>
      <c r="D1381" s="9" t="s">
        <v>3918</v>
      </c>
      <c r="E1381" s="2">
        <v>1003.2</v>
      </c>
      <c r="F1381" s="11">
        <v>42958</v>
      </c>
      <c r="G1381" s="2">
        <v>1003.2</v>
      </c>
      <c r="H1381" s="13">
        <f>Tabla1[[#This Row],[Importe]]-Tabla1[[#This Row],[Pagado]]</f>
        <v>0</v>
      </c>
      <c r="I1381" s="1" t="s">
        <v>4090</v>
      </c>
    </row>
    <row r="1382" spans="1:9" x14ac:dyDescent="0.25">
      <c r="A1382" s="3">
        <v>42958</v>
      </c>
      <c r="B1382" s="6" t="s">
        <v>1397</v>
      </c>
      <c r="C1382">
        <v>123354</v>
      </c>
      <c r="D1382" s="9" t="s">
        <v>4033</v>
      </c>
      <c r="E1382" s="2">
        <v>2893</v>
      </c>
      <c r="F1382" s="11">
        <v>42958</v>
      </c>
      <c r="G1382" s="2">
        <v>2893</v>
      </c>
      <c r="H1382" s="13">
        <f>Tabla1[[#This Row],[Importe]]-Tabla1[[#This Row],[Pagado]]</f>
        <v>0</v>
      </c>
      <c r="I1382" s="1" t="s">
        <v>4090</v>
      </c>
    </row>
    <row r="1383" spans="1:9" x14ac:dyDescent="0.25">
      <c r="A1383" s="3">
        <v>42958</v>
      </c>
      <c r="B1383" s="6" t="s">
        <v>1398</v>
      </c>
      <c r="C1383">
        <v>123355</v>
      </c>
      <c r="D1383" s="9" t="s">
        <v>3843</v>
      </c>
      <c r="E1383" s="2">
        <v>17204.400000000001</v>
      </c>
      <c r="F1383" s="11">
        <v>42963</v>
      </c>
      <c r="G1383" s="2">
        <v>17204.400000000001</v>
      </c>
      <c r="H1383" s="13">
        <f>Tabla1[[#This Row],[Importe]]-Tabla1[[#This Row],[Pagado]]</f>
        <v>0</v>
      </c>
      <c r="I1383" s="1" t="s">
        <v>4090</v>
      </c>
    </row>
    <row r="1384" spans="1:9" x14ac:dyDescent="0.25">
      <c r="A1384" s="3">
        <v>42958</v>
      </c>
      <c r="B1384" s="6" t="s">
        <v>1399</v>
      </c>
      <c r="C1384">
        <v>123356</v>
      </c>
      <c r="D1384" s="9" t="s">
        <v>3969</v>
      </c>
      <c r="E1384" s="2">
        <v>1074.2</v>
      </c>
      <c r="F1384" s="11">
        <v>42958</v>
      </c>
      <c r="G1384" s="2">
        <v>1074.2</v>
      </c>
      <c r="H1384" s="13">
        <f>Tabla1[[#This Row],[Importe]]-Tabla1[[#This Row],[Pagado]]</f>
        <v>0</v>
      </c>
      <c r="I1384" s="1" t="s">
        <v>4090</v>
      </c>
    </row>
    <row r="1385" spans="1:9" x14ac:dyDescent="0.25">
      <c r="A1385" s="3">
        <v>42958</v>
      </c>
      <c r="B1385" s="6" t="s">
        <v>1400</v>
      </c>
      <c r="C1385">
        <v>123357</v>
      </c>
      <c r="D1385" s="9" t="s">
        <v>3886</v>
      </c>
      <c r="E1385" s="2">
        <v>2602.8000000000002</v>
      </c>
      <c r="F1385" s="11">
        <v>42959</v>
      </c>
      <c r="G1385" s="2">
        <v>2602.8000000000002</v>
      </c>
      <c r="H1385" s="13">
        <f>Tabla1[[#This Row],[Importe]]-Tabla1[[#This Row],[Pagado]]</f>
        <v>0</v>
      </c>
      <c r="I1385" s="1" t="s">
        <v>4090</v>
      </c>
    </row>
    <row r="1386" spans="1:9" x14ac:dyDescent="0.25">
      <c r="A1386" s="3">
        <v>42958</v>
      </c>
      <c r="B1386" s="6" t="s">
        <v>1401</v>
      </c>
      <c r="C1386">
        <v>123358</v>
      </c>
      <c r="D1386" s="9" t="s">
        <v>3932</v>
      </c>
      <c r="E1386" s="2">
        <v>2156</v>
      </c>
      <c r="F1386" s="11">
        <v>42959</v>
      </c>
      <c r="G1386" s="2">
        <v>2156</v>
      </c>
      <c r="H1386" s="13">
        <f>Tabla1[[#This Row],[Importe]]-Tabla1[[#This Row],[Pagado]]</f>
        <v>0</v>
      </c>
      <c r="I1386" s="1" t="s">
        <v>4090</v>
      </c>
    </row>
    <row r="1387" spans="1:9" x14ac:dyDescent="0.25">
      <c r="A1387" s="3">
        <v>42958</v>
      </c>
      <c r="B1387" s="6" t="s">
        <v>1402</v>
      </c>
      <c r="C1387">
        <v>123359</v>
      </c>
      <c r="D1387" s="9" t="s">
        <v>3847</v>
      </c>
      <c r="E1387" s="2">
        <v>39050.22</v>
      </c>
      <c r="F1387" s="11">
        <v>42970</v>
      </c>
      <c r="G1387" s="2">
        <v>39050.22</v>
      </c>
      <c r="H1387" s="13">
        <f>Tabla1[[#This Row],[Importe]]-Tabla1[[#This Row],[Pagado]]</f>
        <v>0</v>
      </c>
      <c r="I1387" s="1" t="s">
        <v>4090</v>
      </c>
    </row>
    <row r="1388" spans="1:9" x14ac:dyDescent="0.25">
      <c r="A1388" s="3">
        <v>42958</v>
      </c>
      <c r="B1388" s="6" t="s">
        <v>1403</v>
      </c>
      <c r="C1388">
        <v>123360</v>
      </c>
      <c r="D1388" s="9" t="s">
        <v>3940</v>
      </c>
      <c r="E1388" s="2">
        <v>7822.8</v>
      </c>
      <c r="F1388" s="11">
        <v>42958</v>
      </c>
      <c r="G1388" s="2">
        <v>7822.8</v>
      </c>
      <c r="H1388" s="13">
        <f>Tabla1[[#This Row],[Importe]]-Tabla1[[#This Row],[Pagado]]</f>
        <v>0</v>
      </c>
      <c r="I1388" s="1" t="s">
        <v>4090</v>
      </c>
    </row>
    <row r="1389" spans="1:9" x14ac:dyDescent="0.25">
      <c r="A1389" s="3">
        <v>42958</v>
      </c>
      <c r="B1389" s="6" t="s">
        <v>1404</v>
      </c>
      <c r="C1389">
        <v>123361</v>
      </c>
      <c r="D1389" s="9" t="s">
        <v>3847</v>
      </c>
      <c r="E1389" s="2">
        <v>2419.1999999999998</v>
      </c>
      <c r="F1389" s="11">
        <v>42970</v>
      </c>
      <c r="G1389" s="2">
        <v>2419.1999999999998</v>
      </c>
      <c r="H1389" s="13">
        <f>Tabla1[[#This Row],[Importe]]-Tabla1[[#This Row],[Pagado]]</f>
        <v>0</v>
      </c>
      <c r="I1389" s="1" t="s">
        <v>4090</v>
      </c>
    </row>
    <row r="1390" spans="1:9" x14ac:dyDescent="0.25">
      <c r="A1390" s="3">
        <v>42958</v>
      </c>
      <c r="B1390" s="6" t="s">
        <v>1405</v>
      </c>
      <c r="C1390">
        <v>123362</v>
      </c>
      <c r="D1390" s="9" t="s">
        <v>3832</v>
      </c>
      <c r="E1390" s="2">
        <v>4426.5</v>
      </c>
      <c r="F1390" s="11">
        <v>42961</v>
      </c>
      <c r="G1390" s="2">
        <v>4426.5</v>
      </c>
      <c r="H1390" s="13">
        <f>Tabla1[[#This Row],[Importe]]-Tabla1[[#This Row],[Pagado]]</f>
        <v>0</v>
      </c>
      <c r="I1390" s="1" t="s">
        <v>4090</v>
      </c>
    </row>
    <row r="1391" spans="1:9" x14ac:dyDescent="0.25">
      <c r="A1391" s="3">
        <v>42958</v>
      </c>
      <c r="B1391" s="6" t="s">
        <v>1406</v>
      </c>
      <c r="C1391">
        <v>123363</v>
      </c>
      <c r="D1391" s="9" t="s">
        <v>3884</v>
      </c>
      <c r="E1391" s="2">
        <v>3332</v>
      </c>
      <c r="F1391" s="11">
        <v>42959</v>
      </c>
      <c r="G1391" s="2">
        <v>3332</v>
      </c>
      <c r="H1391" s="13">
        <f>Tabla1[[#This Row],[Importe]]-Tabla1[[#This Row],[Pagado]]</f>
        <v>0</v>
      </c>
      <c r="I1391" s="1" t="s">
        <v>4090</v>
      </c>
    </row>
    <row r="1392" spans="1:9" x14ac:dyDescent="0.25">
      <c r="A1392" s="3">
        <v>42958</v>
      </c>
      <c r="B1392" s="6" t="s">
        <v>1407</v>
      </c>
      <c r="C1392">
        <v>123364</v>
      </c>
      <c r="D1392" s="9" t="s">
        <v>3930</v>
      </c>
      <c r="E1392" s="2">
        <v>6578.3</v>
      </c>
      <c r="F1392" s="11">
        <v>42959</v>
      </c>
      <c r="G1392" s="2">
        <v>6578.3</v>
      </c>
      <c r="H1392" s="13">
        <f>Tabla1[[#This Row],[Importe]]-Tabla1[[#This Row],[Pagado]]</f>
        <v>0</v>
      </c>
      <c r="I1392" s="1" t="s">
        <v>4090</v>
      </c>
    </row>
    <row r="1393" spans="1:9" x14ac:dyDescent="0.25">
      <c r="A1393" s="3">
        <v>42959</v>
      </c>
      <c r="B1393" s="6" t="s">
        <v>1408</v>
      </c>
      <c r="C1393">
        <v>123365</v>
      </c>
      <c r="D1393" s="9" t="s">
        <v>3805</v>
      </c>
      <c r="E1393" s="2">
        <v>10640.6</v>
      </c>
      <c r="F1393" s="11">
        <v>42961</v>
      </c>
      <c r="G1393" s="2">
        <v>10640.6</v>
      </c>
      <c r="H1393" s="13">
        <f>Tabla1[[#This Row],[Importe]]-Tabla1[[#This Row],[Pagado]]</f>
        <v>0</v>
      </c>
      <c r="I1393" s="1" t="s">
        <v>4090</v>
      </c>
    </row>
    <row r="1394" spans="1:9" x14ac:dyDescent="0.25">
      <c r="A1394" s="3">
        <v>42959</v>
      </c>
      <c r="B1394" s="6" t="s">
        <v>1409</v>
      </c>
      <c r="C1394">
        <v>123366</v>
      </c>
      <c r="D1394" s="9" t="s">
        <v>3806</v>
      </c>
      <c r="E1394" s="2">
        <v>45691.5</v>
      </c>
      <c r="F1394" s="11">
        <v>42961</v>
      </c>
      <c r="G1394" s="2">
        <v>45691.5</v>
      </c>
      <c r="H1394" s="13">
        <f>Tabla1[[#This Row],[Importe]]-Tabla1[[#This Row],[Pagado]]</f>
        <v>0</v>
      </c>
      <c r="I1394" s="1" t="s">
        <v>4090</v>
      </c>
    </row>
    <row r="1395" spans="1:9" x14ac:dyDescent="0.25">
      <c r="A1395" s="3">
        <v>42959</v>
      </c>
      <c r="B1395" s="6" t="s">
        <v>1410</v>
      </c>
      <c r="C1395">
        <v>123367</v>
      </c>
      <c r="D1395" s="9" t="s">
        <v>3847</v>
      </c>
      <c r="E1395" s="2">
        <v>101045.86</v>
      </c>
      <c r="F1395" s="11">
        <v>42970</v>
      </c>
      <c r="G1395" s="2">
        <v>101045.86</v>
      </c>
      <c r="H1395" s="13">
        <f>Tabla1[[#This Row],[Importe]]-Tabla1[[#This Row],[Pagado]]</f>
        <v>0</v>
      </c>
      <c r="I1395" s="1" t="s">
        <v>4090</v>
      </c>
    </row>
    <row r="1396" spans="1:9" x14ac:dyDescent="0.25">
      <c r="A1396" s="3">
        <v>42959</v>
      </c>
      <c r="B1396" s="6" t="s">
        <v>1411</v>
      </c>
      <c r="C1396">
        <v>123368</v>
      </c>
      <c r="D1396" s="9" t="s">
        <v>4018</v>
      </c>
      <c r="E1396" s="2">
        <v>30777.48</v>
      </c>
      <c r="F1396" s="11">
        <v>42959</v>
      </c>
      <c r="G1396" s="2">
        <v>30777.48</v>
      </c>
      <c r="H1396" s="13">
        <f>Tabla1[[#This Row],[Importe]]-Tabla1[[#This Row],[Pagado]]</f>
        <v>0</v>
      </c>
      <c r="I1396" s="1" t="s">
        <v>4090</v>
      </c>
    </row>
    <row r="1397" spans="1:9" x14ac:dyDescent="0.25">
      <c r="A1397" s="3">
        <v>42959</v>
      </c>
      <c r="B1397" s="6" t="s">
        <v>1412</v>
      </c>
      <c r="C1397">
        <v>123369</v>
      </c>
      <c r="D1397" s="9" t="s">
        <v>3807</v>
      </c>
      <c r="E1397" s="2">
        <v>5405</v>
      </c>
      <c r="F1397" s="11">
        <v>42959</v>
      </c>
      <c r="G1397" s="2">
        <v>5405</v>
      </c>
      <c r="H1397" s="13">
        <f>Tabla1[[#This Row],[Importe]]-Tabla1[[#This Row],[Pagado]]</f>
        <v>0</v>
      </c>
      <c r="I1397" s="1" t="s">
        <v>4090</v>
      </c>
    </row>
    <row r="1398" spans="1:9" x14ac:dyDescent="0.25">
      <c r="A1398" s="3">
        <v>42959</v>
      </c>
      <c r="B1398" s="6" t="s">
        <v>1413</v>
      </c>
      <c r="C1398">
        <v>123370</v>
      </c>
      <c r="D1398" s="9" t="s">
        <v>3808</v>
      </c>
      <c r="E1398" s="2">
        <v>1175</v>
      </c>
      <c r="F1398" s="11">
        <v>42959</v>
      </c>
      <c r="G1398" s="2">
        <v>1175</v>
      </c>
      <c r="H1398" s="13">
        <f>Tabla1[[#This Row],[Importe]]-Tabla1[[#This Row],[Pagado]]</f>
        <v>0</v>
      </c>
      <c r="I1398" s="1" t="s">
        <v>4090</v>
      </c>
    </row>
    <row r="1399" spans="1:9" x14ac:dyDescent="0.25">
      <c r="A1399" s="3">
        <v>42959</v>
      </c>
      <c r="B1399" s="6" t="s">
        <v>1414</v>
      </c>
      <c r="C1399">
        <v>123371</v>
      </c>
      <c r="D1399" s="9" t="s">
        <v>3822</v>
      </c>
      <c r="E1399" s="2">
        <v>1708.8</v>
      </c>
      <c r="F1399" s="11">
        <v>42961</v>
      </c>
      <c r="G1399" s="2">
        <v>1708.8</v>
      </c>
      <c r="H1399" s="13">
        <f>Tabla1[[#This Row],[Importe]]-Tabla1[[#This Row],[Pagado]]</f>
        <v>0</v>
      </c>
      <c r="I1399" s="1" t="s">
        <v>4090</v>
      </c>
    </row>
    <row r="1400" spans="1:9" x14ac:dyDescent="0.25">
      <c r="A1400" s="3">
        <v>42959</v>
      </c>
      <c r="B1400" s="6" t="s">
        <v>1415</v>
      </c>
      <c r="C1400">
        <v>123372</v>
      </c>
      <c r="D1400" s="9" t="s">
        <v>3860</v>
      </c>
      <c r="E1400" s="2">
        <v>1788.3</v>
      </c>
      <c r="F1400" s="11">
        <v>42960</v>
      </c>
      <c r="G1400" s="2">
        <v>1788.3</v>
      </c>
      <c r="H1400" s="13">
        <f>Tabla1[[#This Row],[Importe]]-Tabla1[[#This Row],[Pagado]]</f>
        <v>0</v>
      </c>
      <c r="I1400" s="1" t="s">
        <v>4090</v>
      </c>
    </row>
    <row r="1401" spans="1:9" x14ac:dyDescent="0.25">
      <c r="A1401" s="3">
        <v>42959</v>
      </c>
      <c r="B1401" s="6" t="s">
        <v>1416</v>
      </c>
      <c r="C1401">
        <v>123373</v>
      </c>
      <c r="D1401" s="9" t="s">
        <v>3828</v>
      </c>
      <c r="E1401" s="2">
        <v>3576</v>
      </c>
      <c r="F1401" s="11">
        <v>42959</v>
      </c>
      <c r="G1401" s="2">
        <v>3576</v>
      </c>
      <c r="H1401" s="13">
        <f>Tabla1[[#This Row],[Importe]]-Tabla1[[#This Row],[Pagado]]</f>
        <v>0</v>
      </c>
      <c r="I1401" s="1" t="s">
        <v>4090</v>
      </c>
    </row>
    <row r="1402" spans="1:9" x14ac:dyDescent="0.25">
      <c r="A1402" s="3">
        <v>42959</v>
      </c>
      <c r="B1402" s="6" t="s">
        <v>1417</v>
      </c>
      <c r="C1402">
        <v>123374</v>
      </c>
      <c r="D1402" s="9" t="s">
        <v>3812</v>
      </c>
      <c r="E1402" s="2">
        <v>27013</v>
      </c>
      <c r="F1402" s="11">
        <v>42962</v>
      </c>
      <c r="G1402" s="2">
        <v>27013</v>
      </c>
      <c r="H1402" s="13">
        <f>Tabla1[[#This Row],[Importe]]-Tabla1[[#This Row],[Pagado]]</f>
        <v>0</v>
      </c>
      <c r="I1402" s="1" t="s">
        <v>4090</v>
      </c>
    </row>
    <row r="1403" spans="1:9" x14ac:dyDescent="0.25">
      <c r="A1403" s="3">
        <v>42959</v>
      </c>
      <c r="B1403" s="6" t="s">
        <v>1418</v>
      </c>
      <c r="C1403">
        <v>123375</v>
      </c>
      <c r="D1403" s="9" t="s">
        <v>3819</v>
      </c>
      <c r="E1403" s="2">
        <v>27647.5</v>
      </c>
      <c r="F1403" s="11">
        <v>42959</v>
      </c>
      <c r="G1403" s="2">
        <v>27647.5</v>
      </c>
      <c r="H1403" s="13">
        <f>Tabla1[[#This Row],[Importe]]-Tabla1[[#This Row],[Pagado]]</f>
        <v>0</v>
      </c>
      <c r="I1403" s="1" t="s">
        <v>4090</v>
      </c>
    </row>
    <row r="1404" spans="1:9" x14ac:dyDescent="0.25">
      <c r="A1404" s="3">
        <v>42959</v>
      </c>
      <c r="B1404" s="6" t="s">
        <v>1419</v>
      </c>
      <c r="C1404">
        <v>123376</v>
      </c>
      <c r="D1404" s="9" t="s">
        <v>3869</v>
      </c>
      <c r="E1404" s="2">
        <v>9576</v>
      </c>
      <c r="F1404" s="11">
        <v>42961</v>
      </c>
      <c r="G1404" s="2">
        <v>9576</v>
      </c>
      <c r="H1404" s="13">
        <f>Tabla1[[#This Row],[Importe]]-Tabla1[[#This Row],[Pagado]]</f>
        <v>0</v>
      </c>
      <c r="I1404" s="1" t="s">
        <v>4090</v>
      </c>
    </row>
    <row r="1405" spans="1:9" x14ac:dyDescent="0.25">
      <c r="A1405" s="3">
        <v>42959</v>
      </c>
      <c r="B1405" s="6" t="s">
        <v>1420</v>
      </c>
      <c r="C1405">
        <v>123377</v>
      </c>
      <c r="D1405" s="9" t="s">
        <v>3820</v>
      </c>
      <c r="E1405" s="2">
        <v>17497.25</v>
      </c>
      <c r="F1405" s="11">
        <v>42964</v>
      </c>
      <c r="G1405" s="2">
        <v>17497.25</v>
      </c>
      <c r="H1405" s="13">
        <f>Tabla1[[#This Row],[Importe]]-Tabla1[[#This Row],[Pagado]]</f>
        <v>0</v>
      </c>
      <c r="I1405" s="1" t="s">
        <v>4090</v>
      </c>
    </row>
    <row r="1406" spans="1:9" x14ac:dyDescent="0.25">
      <c r="A1406" s="3">
        <v>42959</v>
      </c>
      <c r="B1406" s="6" t="s">
        <v>1421</v>
      </c>
      <c r="C1406">
        <v>123378</v>
      </c>
      <c r="D1406" s="9" t="s">
        <v>3857</v>
      </c>
      <c r="E1406" s="2">
        <v>15637.2</v>
      </c>
      <c r="F1406" s="11">
        <v>42964</v>
      </c>
      <c r="G1406" s="2">
        <v>15637.2</v>
      </c>
      <c r="H1406" s="13">
        <f>Tabla1[[#This Row],[Importe]]-Tabla1[[#This Row],[Pagado]]</f>
        <v>0</v>
      </c>
      <c r="I1406" s="1" t="s">
        <v>4090</v>
      </c>
    </row>
    <row r="1407" spans="1:9" x14ac:dyDescent="0.25">
      <c r="A1407" s="3">
        <v>42959</v>
      </c>
      <c r="B1407" s="6" t="s">
        <v>1422</v>
      </c>
      <c r="C1407">
        <v>123379</v>
      </c>
      <c r="D1407" s="9" t="s">
        <v>3817</v>
      </c>
      <c r="E1407" s="2">
        <v>7013.5</v>
      </c>
      <c r="F1407" s="11">
        <v>42962</v>
      </c>
      <c r="G1407" s="2">
        <v>7013.5</v>
      </c>
      <c r="H1407" s="13">
        <f>Tabla1[[#This Row],[Importe]]-Tabla1[[#This Row],[Pagado]]</f>
        <v>0</v>
      </c>
      <c r="I1407" s="1" t="s">
        <v>4090</v>
      </c>
    </row>
    <row r="1408" spans="1:9" ht="45" x14ac:dyDescent="0.25">
      <c r="A1408" s="3">
        <v>42959</v>
      </c>
      <c r="B1408" s="6" t="s">
        <v>1423</v>
      </c>
      <c r="C1408">
        <v>123380</v>
      </c>
      <c r="D1408" s="9" t="s">
        <v>3893</v>
      </c>
      <c r="E1408" s="2">
        <v>11044.2</v>
      </c>
      <c r="F1408" s="11" t="s">
        <v>4142</v>
      </c>
      <c r="G1408" s="28">
        <f>3244+800+5500+1500.2</f>
        <v>11044.2</v>
      </c>
      <c r="H1408" s="29">
        <f>Tabla1[[#This Row],[Importe]]-Tabla1[[#This Row],[Pagado]]</f>
        <v>0</v>
      </c>
      <c r="I1408" s="1" t="s">
        <v>4090</v>
      </c>
    </row>
    <row r="1409" spans="1:9" x14ac:dyDescent="0.25">
      <c r="A1409" s="3">
        <v>42959</v>
      </c>
      <c r="B1409" s="6" t="s">
        <v>1424</v>
      </c>
      <c r="C1409">
        <v>123381</v>
      </c>
      <c r="D1409" s="9" t="s">
        <v>3930</v>
      </c>
      <c r="E1409" s="2">
        <v>5970.8</v>
      </c>
      <c r="F1409" s="11">
        <v>42959</v>
      </c>
      <c r="G1409" s="2">
        <v>5970.8</v>
      </c>
      <c r="H1409" s="13">
        <f>Tabla1[[#This Row],[Importe]]-Tabla1[[#This Row],[Pagado]]</f>
        <v>0</v>
      </c>
      <c r="I1409" s="1" t="s">
        <v>4090</v>
      </c>
    </row>
    <row r="1410" spans="1:9" x14ac:dyDescent="0.25">
      <c r="A1410" s="3">
        <v>42959</v>
      </c>
      <c r="B1410" s="6" t="s">
        <v>1425</v>
      </c>
      <c r="C1410">
        <v>123382</v>
      </c>
      <c r="D1410" s="9" t="s">
        <v>3972</v>
      </c>
      <c r="E1410" s="2">
        <v>8244.2999999999993</v>
      </c>
      <c r="F1410" s="11">
        <v>42961</v>
      </c>
      <c r="G1410" s="2">
        <v>8244.2999999999993</v>
      </c>
      <c r="H1410" s="13">
        <f>Tabla1[[#This Row],[Importe]]-Tabla1[[#This Row],[Pagado]]</f>
        <v>0</v>
      </c>
      <c r="I1410" s="1" t="s">
        <v>4090</v>
      </c>
    </row>
    <row r="1411" spans="1:9" x14ac:dyDescent="0.25">
      <c r="A1411" s="3">
        <v>42959</v>
      </c>
      <c r="B1411" s="6" t="s">
        <v>1426</v>
      </c>
      <c r="C1411">
        <v>123383</v>
      </c>
      <c r="D1411" s="9" t="s">
        <v>3894</v>
      </c>
      <c r="E1411" s="2">
        <v>1164</v>
      </c>
      <c r="F1411" s="11">
        <v>42959</v>
      </c>
      <c r="G1411" s="2">
        <v>1164</v>
      </c>
      <c r="H1411" s="13">
        <f>Tabla1[[#This Row],[Importe]]-Tabla1[[#This Row],[Pagado]]</f>
        <v>0</v>
      </c>
      <c r="I1411" s="1" t="s">
        <v>4090</v>
      </c>
    </row>
    <row r="1412" spans="1:9" x14ac:dyDescent="0.25">
      <c r="A1412" s="3">
        <v>42959</v>
      </c>
      <c r="B1412" s="6" t="s">
        <v>1427</v>
      </c>
      <c r="C1412">
        <v>123384</v>
      </c>
      <c r="D1412" s="9" t="s">
        <v>3860</v>
      </c>
      <c r="E1412" s="2">
        <v>3319.25</v>
      </c>
      <c r="F1412" s="11">
        <v>42964</v>
      </c>
      <c r="G1412" s="2">
        <v>3319.25</v>
      </c>
      <c r="H1412" s="13">
        <f>Tabla1[[#This Row],[Importe]]-Tabla1[[#This Row],[Pagado]]</f>
        <v>0</v>
      </c>
      <c r="I1412" s="1" t="s">
        <v>4090</v>
      </c>
    </row>
    <row r="1413" spans="1:9" x14ac:dyDescent="0.25">
      <c r="A1413" s="3">
        <v>42959</v>
      </c>
      <c r="B1413" s="6" t="s">
        <v>1428</v>
      </c>
      <c r="C1413">
        <v>123385</v>
      </c>
      <c r="D1413" s="9" t="s">
        <v>3889</v>
      </c>
      <c r="E1413" s="2">
        <v>9549.5</v>
      </c>
      <c r="F1413" s="11">
        <v>42959</v>
      </c>
      <c r="G1413" s="2">
        <v>9549.5</v>
      </c>
      <c r="H1413" s="13">
        <f>Tabla1[[#This Row],[Importe]]-Tabla1[[#This Row],[Pagado]]</f>
        <v>0</v>
      </c>
      <c r="I1413" s="1" t="s">
        <v>4090</v>
      </c>
    </row>
    <row r="1414" spans="1:9" x14ac:dyDescent="0.25">
      <c r="A1414" s="3">
        <v>42959</v>
      </c>
      <c r="B1414" s="6" t="s">
        <v>1429</v>
      </c>
      <c r="C1414">
        <v>123386</v>
      </c>
      <c r="D1414" s="9" t="s">
        <v>3810</v>
      </c>
      <c r="E1414" s="2">
        <v>84877.02</v>
      </c>
      <c r="F1414" s="11">
        <v>42969</v>
      </c>
      <c r="G1414" s="2">
        <v>84877.02</v>
      </c>
      <c r="H1414" s="13">
        <f>Tabla1[[#This Row],[Importe]]-Tabla1[[#This Row],[Pagado]]</f>
        <v>0</v>
      </c>
      <c r="I1414" s="1" t="s">
        <v>4090</v>
      </c>
    </row>
    <row r="1415" spans="1:9" ht="45" x14ac:dyDescent="0.25">
      <c r="A1415" s="3">
        <v>42959</v>
      </c>
      <c r="B1415" s="6" t="s">
        <v>1430</v>
      </c>
      <c r="C1415">
        <v>123387</v>
      </c>
      <c r="D1415" s="9" t="s">
        <v>3813</v>
      </c>
      <c r="E1415" s="2">
        <v>29802.9</v>
      </c>
      <c r="F1415" s="11" t="s">
        <v>4136</v>
      </c>
      <c r="G1415" s="19">
        <f>10000+5000+14802.9</f>
        <v>29802.9</v>
      </c>
      <c r="H1415" s="20">
        <f>Tabla1[[#This Row],[Importe]]-Tabla1[[#This Row],[Pagado]]</f>
        <v>0</v>
      </c>
      <c r="I1415" s="1" t="s">
        <v>4090</v>
      </c>
    </row>
    <row r="1416" spans="1:9" x14ac:dyDescent="0.25">
      <c r="A1416" s="3">
        <v>42959</v>
      </c>
      <c r="B1416" s="6" t="s">
        <v>1431</v>
      </c>
      <c r="C1416">
        <v>123388</v>
      </c>
      <c r="D1416" s="9" t="s">
        <v>3859</v>
      </c>
      <c r="E1416" s="2">
        <v>32501.15</v>
      </c>
      <c r="F1416" s="11" t="s">
        <v>4162</v>
      </c>
      <c r="G1416" s="2">
        <v>32501.15</v>
      </c>
      <c r="H1416" s="13">
        <f>Tabla1[[#This Row],[Importe]]-Tabla1[[#This Row],[Pagado]]</f>
        <v>0</v>
      </c>
      <c r="I1416" s="1" t="s">
        <v>4090</v>
      </c>
    </row>
    <row r="1417" spans="1:9" x14ac:dyDescent="0.25">
      <c r="A1417" s="3">
        <v>42959</v>
      </c>
      <c r="B1417" s="6" t="s">
        <v>1432</v>
      </c>
      <c r="C1417">
        <v>123389</v>
      </c>
      <c r="D1417" s="9" t="s">
        <v>3811</v>
      </c>
      <c r="E1417" s="2">
        <v>6947.1</v>
      </c>
      <c r="F1417" s="11">
        <v>42963</v>
      </c>
      <c r="G1417" s="2">
        <v>6947.1</v>
      </c>
      <c r="H1417" s="13">
        <f>Tabla1[[#This Row],[Importe]]-Tabla1[[#This Row],[Pagado]]</f>
        <v>0</v>
      </c>
      <c r="I1417" s="1" t="s">
        <v>4090</v>
      </c>
    </row>
    <row r="1418" spans="1:9" x14ac:dyDescent="0.25">
      <c r="A1418" s="3">
        <v>42959</v>
      </c>
      <c r="B1418" s="6" t="s">
        <v>1433</v>
      </c>
      <c r="C1418">
        <v>123390</v>
      </c>
      <c r="D1418" s="9" t="s">
        <v>3927</v>
      </c>
      <c r="E1418" s="2">
        <v>16186.73</v>
      </c>
      <c r="F1418" s="11">
        <v>42964</v>
      </c>
      <c r="G1418" s="2">
        <v>16186.73</v>
      </c>
      <c r="H1418" s="13">
        <f>Tabla1[[#This Row],[Importe]]-Tabla1[[#This Row],[Pagado]]</f>
        <v>0</v>
      </c>
      <c r="I1418" s="1" t="s">
        <v>4090</v>
      </c>
    </row>
    <row r="1419" spans="1:9" ht="39" x14ac:dyDescent="0.25">
      <c r="A1419" s="3">
        <v>42959</v>
      </c>
      <c r="B1419" s="6" t="s">
        <v>1434</v>
      </c>
      <c r="C1419">
        <v>123391</v>
      </c>
      <c r="D1419" s="9" t="s">
        <v>3919</v>
      </c>
      <c r="E1419" s="2">
        <v>32170.46</v>
      </c>
      <c r="F1419" s="25" t="s">
        <v>4131</v>
      </c>
      <c r="G1419" s="19">
        <f>8000+12000+6500+4500+1170.46</f>
        <v>32170.46</v>
      </c>
      <c r="H1419" s="20">
        <f>Tabla1[[#This Row],[Importe]]-Tabla1[[#This Row],[Pagado]]</f>
        <v>0</v>
      </c>
      <c r="I1419" s="1" t="s">
        <v>4090</v>
      </c>
    </row>
    <row r="1420" spans="1:9" x14ac:dyDescent="0.25">
      <c r="A1420" s="3">
        <v>42959</v>
      </c>
      <c r="B1420" s="6" t="s">
        <v>1435</v>
      </c>
      <c r="C1420">
        <v>123392</v>
      </c>
      <c r="D1420" s="9" t="s">
        <v>3858</v>
      </c>
      <c r="E1420" s="2">
        <v>21177.1</v>
      </c>
      <c r="F1420" s="11">
        <v>42966</v>
      </c>
      <c r="G1420" s="2">
        <v>21177.1</v>
      </c>
      <c r="H1420" s="13">
        <f>Tabla1[[#This Row],[Importe]]-Tabla1[[#This Row],[Pagado]]</f>
        <v>0</v>
      </c>
      <c r="I1420" s="1" t="s">
        <v>4090</v>
      </c>
    </row>
    <row r="1421" spans="1:9" x14ac:dyDescent="0.25">
      <c r="A1421" s="3">
        <v>42959</v>
      </c>
      <c r="B1421" s="6" t="s">
        <v>1436</v>
      </c>
      <c r="C1421">
        <v>123393</v>
      </c>
      <c r="D1421" s="9" t="s">
        <v>3814</v>
      </c>
      <c r="E1421" s="2">
        <v>13446</v>
      </c>
      <c r="F1421" s="11">
        <v>42961</v>
      </c>
      <c r="G1421" s="2">
        <v>13446</v>
      </c>
      <c r="H1421" s="13">
        <f>Tabla1[[#This Row],[Importe]]-Tabla1[[#This Row],[Pagado]]</f>
        <v>0</v>
      </c>
      <c r="I1421" s="1" t="s">
        <v>4090</v>
      </c>
    </row>
    <row r="1422" spans="1:9" ht="30" x14ac:dyDescent="0.25">
      <c r="A1422" s="3">
        <v>42959</v>
      </c>
      <c r="B1422" s="6" t="s">
        <v>1437</v>
      </c>
      <c r="C1422">
        <v>123394</v>
      </c>
      <c r="D1422" s="9" t="s">
        <v>3829</v>
      </c>
      <c r="E1422" s="2">
        <v>12077.5</v>
      </c>
      <c r="F1422" s="11" t="s">
        <v>4132</v>
      </c>
      <c r="G1422" s="19">
        <f>3000+9077.5</f>
        <v>12077.5</v>
      </c>
      <c r="H1422" s="20">
        <f>Tabla1[[#This Row],[Importe]]-Tabla1[[#This Row],[Pagado]]</f>
        <v>0</v>
      </c>
      <c r="I1422" s="1" t="s">
        <v>4090</v>
      </c>
    </row>
    <row r="1423" spans="1:9" x14ac:dyDescent="0.25">
      <c r="A1423" s="3">
        <v>42959</v>
      </c>
      <c r="B1423" s="6" t="s">
        <v>1438</v>
      </c>
      <c r="C1423">
        <v>123395</v>
      </c>
      <c r="D1423" s="9" t="s">
        <v>3882</v>
      </c>
      <c r="E1423" s="2">
        <v>20128</v>
      </c>
      <c r="F1423" s="11">
        <v>42959</v>
      </c>
      <c r="G1423" s="2">
        <v>20128</v>
      </c>
      <c r="H1423" s="13">
        <f>Tabla1[[#This Row],[Importe]]-Tabla1[[#This Row],[Pagado]]</f>
        <v>0</v>
      </c>
      <c r="I1423" s="1" t="s">
        <v>4090</v>
      </c>
    </row>
    <row r="1424" spans="1:9" x14ac:dyDescent="0.25">
      <c r="A1424" s="3">
        <v>42959</v>
      </c>
      <c r="B1424" s="6" t="s">
        <v>1439</v>
      </c>
      <c r="C1424">
        <v>123396</v>
      </c>
      <c r="D1424" s="9" t="s">
        <v>3883</v>
      </c>
      <c r="E1424" s="2">
        <v>3447.6</v>
      </c>
      <c r="F1424" s="11">
        <v>42961</v>
      </c>
      <c r="G1424" s="2">
        <v>3447.6</v>
      </c>
      <c r="H1424" s="13">
        <f>Tabla1[[#This Row],[Importe]]-Tabla1[[#This Row],[Pagado]]</f>
        <v>0</v>
      </c>
      <c r="I1424" s="1" t="s">
        <v>4090</v>
      </c>
    </row>
    <row r="1425" spans="1:9" x14ac:dyDescent="0.25">
      <c r="A1425" s="3">
        <v>42959</v>
      </c>
      <c r="B1425" s="6" t="s">
        <v>1440</v>
      </c>
      <c r="C1425">
        <v>123397</v>
      </c>
      <c r="D1425" s="9" t="s">
        <v>3901</v>
      </c>
      <c r="E1425" s="2">
        <v>3655</v>
      </c>
      <c r="F1425" s="11">
        <v>42959</v>
      </c>
      <c r="G1425" s="2">
        <v>3655</v>
      </c>
      <c r="H1425" s="13">
        <f>Tabla1[[#This Row],[Importe]]-Tabla1[[#This Row],[Pagado]]</f>
        <v>0</v>
      </c>
      <c r="I1425" s="1" t="s">
        <v>4090</v>
      </c>
    </row>
    <row r="1426" spans="1:9" x14ac:dyDescent="0.25">
      <c r="A1426" s="3">
        <v>42959</v>
      </c>
      <c r="B1426" s="6" t="s">
        <v>1441</v>
      </c>
      <c r="C1426">
        <v>123398</v>
      </c>
      <c r="D1426" s="9" t="s">
        <v>3860</v>
      </c>
      <c r="E1426" s="2">
        <v>12428.6</v>
      </c>
      <c r="F1426" s="11">
        <v>42973</v>
      </c>
      <c r="G1426" s="2">
        <v>12428.6</v>
      </c>
      <c r="H1426" s="13">
        <f>Tabla1[[#This Row],[Importe]]-Tabla1[[#This Row],[Pagado]]</f>
        <v>0</v>
      </c>
      <c r="I1426" s="1" t="s">
        <v>4090</v>
      </c>
    </row>
    <row r="1427" spans="1:9" x14ac:dyDescent="0.25">
      <c r="A1427" s="3">
        <v>42959</v>
      </c>
      <c r="B1427" s="6" t="s">
        <v>1442</v>
      </c>
      <c r="C1427">
        <v>123399</v>
      </c>
      <c r="D1427" s="9" t="s">
        <v>3818</v>
      </c>
      <c r="E1427" s="2">
        <v>13566.3</v>
      </c>
      <c r="F1427" s="11">
        <v>42962</v>
      </c>
      <c r="G1427" s="2">
        <v>13566.3</v>
      </c>
      <c r="H1427" s="13">
        <f>Tabla1[[#This Row],[Importe]]-Tabla1[[#This Row],[Pagado]]</f>
        <v>0</v>
      </c>
      <c r="I1427" s="1" t="s">
        <v>4090</v>
      </c>
    </row>
    <row r="1428" spans="1:9" x14ac:dyDescent="0.25">
      <c r="A1428" s="3">
        <v>42959</v>
      </c>
      <c r="B1428" s="6" t="s">
        <v>1443</v>
      </c>
      <c r="C1428">
        <v>123400</v>
      </c>
      <c r="D1428" s="9" t="s">
        <v>3943</v>
      </c>
      <c r="E1428" s="2">
        <v>4700</v>
      </c>
      <c r="F1428" s="11">
        <v>42959</v>
      </c>
      <c r="G1428" s="2">
        <v>4700</v>
      </c>
      <c r="H1428" s="13">
        <f>Tabla1[[#This Row],[Importe]]-Tabla1[[#This Row],[Pagado]]</f>
        <v>0</v>
      </c>
      <c r="I1428" s="1" t="s">
        <v>4090</v>
      </c>
    </row>
    <row r="1429" spans="1:9" x14ac:dyDescent="0.25">
      <c r="A1429" s="3">
        <v>42959</v>
      </c>
      <c r="B1429" s="6" t="s">
        <v>1444</v>
      </c>
      <c r="C1429">
        <v>123401</v>
      </c>
      <c r="D1429" s="9" t="s">
        <v>3846</v>
      </c>
      <c r="E1429" s="2">
        <v>2270</v>
      </c>
      <c r="F1429" s="11">
        <v>42959</v>
      </c>
      <c r="G1429" s="2">
        <v>2270</v>
      </c>
      <c r="H1429" s="13">
        <f>Tabla1[[#This Row],[Importe]]-Tabla1[[#This Row],[Pagado]]</f>
        <v>0</v>
      </c>
      <c r="I1429" s="1" t="s">
        <v>4090</v>
      </c>
    </row>
    <row r="1430" spans="1:9" x14ac:dyDescent="0.25">
      <c r="A1430" s="3">
        <v>42959</v>
      </c>
      <c r="B1430" s="6" t="s">
        <v>1445</v>
      </c>
      <c r="C1430">
        <v>123402</v>
      </c>
      <c r="D1430" s="9" t="s">
        <v>3944</v>
      </c>
      <c r="E1430" s="2">
        <v>5782.1</v>
      </c>
      <c r="F1430" s="11">
        <v>42959</v>
      </c>
      <c r="G1430" s="2">
        <v>5782.1</v>
      </c>
      <c r="H1430" s="13">
        <f>Tabla1[[#This Row],[Importe]]-Tabla1[[#This Row],[Pagado]]</f>
        <v>0</v>
      </c>
      <c r="I1430" s="1" t="s">
        <v>4090</v>
      </c>
    </row>
    <row r="1431" spans="1:9" x14ac:dyDescent="0.25">
      <c r="A1431" s="3">
        <v>42959</v>
      </c>
      <c r="B1431" s="6" t="s">
        <v>1446</v>
      </c>
      <c r="C1431">
        <v>123403</v>
      </c>
      <c r="D1431" s="9" t="s">
        <v>3860</v>
      </c>
      <c r="E1431" s="2">
        <v>19235.25</v>
      </c>
      <c r="F1431" s="11">
        <v>42964</v>
      </c>
      <c r="G1431" s="2">
        <v>19235.25</v>
      </c>
      <c r="H1431" s="13">
        <f>Tabla1[[#This Row],[Importe]]-Tabla1[[#This Row],[Pagado]]</f>
        <v>0</v>
      </c>
      <c r="I1431" s="1" t="s">
        <v>4090</v>
      </c>
    </row>
    <row r="1432" spans="1:9" x14ac:dyDescent="0.25">
      <c r="A1432" s="3">
        <v>42959</v>
      </c>
      <c r="B1432" s="6" t="s">
        <v>1447</v>
      </c>
      <c r="C1432">
        <v>123404</v>
      </c>
      <c r="D1432" s="9" t="s">
        <v>3832</v>
      </c>
      <c r="E1432" s="2">
        <v>61396.3</v>
      </c>
      <c r="F1432" s="11">
        <v>42961</v>
      </c>
      <c r="G1432" s="2">
        <v>61396.3</v>
      </c>
      <c r="H1432" s="13">
        <f>Tabla1[[#This Row],[Importe]]-Tabla1[[#This Row],[Pagado]]</f>
        <v>0</v>
      </c>
      <c r="I1432" s="1" t="s">
        <v>4090</v>
      </c>
    </row>
    <row r="1433" spans="1:9" x14ac:dyDescent="0.25">
      <c r="A1433" s="3">
        <v>42959</v>
      </c>
      <c r="B1433" s="6" t="s">
        <v>1448</v>
      </c>
      <c r="C1433">
        <v>123405</v>
      </c>
      <c r="D1433" s="9" t="s">
        <v>3816</v>
      </c>
      <c r="E1433" s="2">
        <v>4180.3</v>
      </c>
      <c r="F1433" s="11">
        <v>42959</v>
      </c>
      <c r="G1433" s="2">
        <v>4180.3</v>
      </c>
      <c r="H1433" s="13">
        <f>Tabla1[[#This Row],[Importe]]-Tabla1[[#This Row],[Pagado]]</f>
        <v>0</v>
      </c>
      <c r="I1433" s="1" t="s">
        <v>4090</v>
      </c>
    </row>
    <row r="1434" spans="1:9" x14ac:dyDescent="0.25">
      <c r="A1434" s="3">
        <v>42959</v>
      </c>
      <c r="B1434" s="6" t="s">
        <v>1449</v>
      </c>
      <c r="C1434">
        <v>123406</v>
      </c>
      <c r="D1434" s="9" t="s">
        <v>3860</v>
      </c>
      <c r="E1434" s="2">
        <v>1965.6</v>
      </c>
      <c r="F1434" s="11">
        <v>42964</v>
      </c>
      <c r="G1434" s="2">
        <v>1965.6</v>
      </c>
      <c r="H1434" s="13">
        <f>Tabla1[[#This Row],[Importe]]-Tabla1[[#This Row],[Pagado]]</f>
        <v>0</v>
      </c>
      <c r="I1434" s="1" t="s">
        <v>4090</v>
      </c>
    </row>
    <row r="1435" spans="1:9" x14ac:dyDescent="0.25">
      <c r="A1435" s="3">
        <v>42959</v>
      </c>
      <c r="B1435" s="6" t="s">
        <v>1450</v>
      </c>
      <c r="C1435">
        <v>123407</v>
      </c>
      <c r="D1435" s="9" t="s">
        <v>3899</v>
      </c>
      <c r="E1435" s="2">
        <v>21093.119999999999</v>
      </c>
      <c r="F1435" s="11">
        <v>42959</v>
      </c>
      <c r="G1435" s="2">
        <v>21093.119999999999</v>
      </c>
      <c r="H1435" s="13">
        <f>Tabla1[[#This Row],[Importe]]-Tabla1[[#This Row],[Pagado]]</f>
        <v>0</v>
      </c>
      <c r="I1435" s="1" t="s">
        <v>4090</v>
      </c>
    </row>
    <row r="1436" spans="1:9" x14ac:dyDescent="0.25">
      <c r="A1436" s="3">
        <v>42959</v>
      </c>
      <c r="B1436" s="6" t="s">
        <v>1451</v>
      </c>
      <c r="C1436">
        <v>123408</v>
      </c>
      <c r="D1436" s="9" t="s">
        <v>3842</v>
      </c>
      <c r="E1436" s="2">
        <v>2747.2</v>
      </c>
      <c r="F1436" s="11">
        <v>42959</v>
      </c>
      <c r="G1436" s="2">
        <v>2747.2</v>
      </c>
      <c r="H1436" s="13">
        <f>Tabla1[[#This Row],[Importe]]-Tabla1[[#This Row],[Pagado]]</f>
        <v>0</v>
      </c>
      <c r="I1436" s="1" t="s">
        <v>4090</v>
      </c>
    </row>
    <row r="1437" spans="1:9" x14ac:dyDescent="0.25">
      <c r="A1437" s="3">
        <v>42959</v>
      </c>
      <c r="B1437" s="6" t="s">
        <v>1452</v>
      </c>
      <c r="C1437">
        <v>123409</v>
      </c>
      <c r="D1437" s="9" t="s">
        <v>3917</v>
      </c>
      <c r="E1437" s="2">
        <v>1175</v>
      </c>
      <c r="F1437" s="11">
        <v>42959</v>
      </c>
      <c r="G1437" s="2">
        <v>1175</v>
      </c>
      <c r="H1437" s="13">
        <f>Tabla1[[#This Row],[Importe]]-Tabla1[[#This Row],[Pagado]]</f>
        <v>0</v>
      </c>
      <c r="I1437" s="1" t="s">
        <v>4090</v>
      </c>
    </row>
    <row r="1438" spans="1:9" x14ac:dyDescent="0.25">
      <c r="A1438" s="3">
        <v>42959</v>
      </c>
      <c r="B1438" s="6" t="s">
        <v>1453</v>
      </c>
      <c r="C1438">
        <v>123410</v>
      </c>
      <c r="D1438" s="9" t="s">
        <v>3916</v>
      </c>
      <c r="E1438" s="2">
        <v>4047.2</v>
      </c>
      <c r="F1438" s="11">
        <v>42959</v>
      </c>
      <c r="G1438" s="2">
        <v>4047.2</v>
      </c>
      <c r="H1438" s="13">
        <f>Tabla1[[#This Row],[Importe]]-Tabla1[[#This Row],[Pagado]]</f>
        <v>0</v>
      </c>
      <c r="I1438" s="1" t="s">
        <v>4090</v>
      </c>
    </row>
    <row r="1439" spans="1:9" x14ac:dyDescent="0.25">
      <c r="A1439" s="3">
        <v>42959</v>
      </c>
      <c r="B1439" s="6" t="s">
        <v>1454</v>
      </c>
      <c r="C1439">
        <v>123411</v>
      </c>
      <c r="D1439" s="9" t="s">
        <v>3860</v>
      </c>
      <c r="E1439" s="2">
        <v>2311.1999999999998</v>
      </c>
      <c r="F1439" s="11">
        <v>42964</v>
      </c>
      <c r="G1439" s="2">
        <v>2311.1999999999998</v>
      </c>
      <c r="H1439" s="13">
        <f>Tabla1[[#This Row],[Importe]]-Tabla1[[#This Row],[Pagado]]</f>
        <v>0</v>
      </c>
      <c r="I1439" s="1" t="s">
        <v>4090</v>
      </c>
    </row>
    <row r="1440" spans="1:9" x14ac:dyDescent="0.25">
      <c r="A1440" s="3">
        <v>42959</v>
      </c>
      <c r="B1440" s="6" t="s">
        <v>1455</v>
      </c>
      <c r="C1440">
        <v>123412</v>
      </c>
      <c r="D1440" s="9" t="s">
        <v>3908</v>
      </c>
      <c r="E1440" s="2">
        <v>3080.4</v>
      </c>
      <c r="F1440" s="11">
        <v>42962</v>
      </c>
      <c r="G1440" s="2">
        <v>3080.4</v>
      </c>
      <c r="H1440" s="13">
        <f>Tabla1[[#This Row],[Importe]]-Tabla1[[#This Row],[Pagado]]</f>
        <v>0</v>
      </c>
      <c r="I1440" s="1" t="s">
        <v>4090</v>
      </c>
    </row>
    <row r="1441" spans="1:9" x14ac:dyDescent="0.25">
      <c r="A1441" s="3">
        <v>42959</v>
      </c>
      <c r="B1441" s="6" t="s">
        <v>1456</v>
      </c>
      <c r="C1441">
        <v>123413</v>
      </c>
      <c r="D1441" s="9" t="s">
        <v>3913</v>
      </c>
      <c r="E1441" s="2">
        <v>752</v>
      </c>
      <c r="F1441" s="11">
        <v>42959</v>
      </c>
      <c r="G1441" s="2">
        <v>752</v>
      </c>
      <c r="H1441" s="13">
        <f>Tabla1[[#This Row],[Importe]]-Tabla1[[#This Row],[Pagado]]</f>
        <v>0</v>
      </c>
      <c r="I1441" s="1" t="s">
        <v>4090</v>
      </c>
    </row>
    <row r="1442" spans="1:9" ht="30" x14ac:dyDescent="0.25">
      <c r="A1442" s="3">
        <v>42959</v>
      </c>
      <c r="B1442" s="6" t="s">
        <v>1457</v>
      </c>
      <c r="C1442">
        <v>123414</v>
      </c>
      <c r="D1442" s="9" t="s">
        <v>3898</v>
      </c>
      <c r="E1442" s="2">
        <v>40964.620000000003</v>
      </c>
      <c r="F1442" s="11" t="s">
        <v>4123</v>
      </c>
      <c r="G1442" s="19">
        <f>30000+10964.62</f>
        <v>40964.620000000003</v>
      </c>
      <c r="H1442" s="20">
        <f>Tabla1[[#This Row],[Importe]]-Tabla1[[#This Row],[Pagado]]</f>
        <v>0</v>
      </c>
      <c r="I1442" s="1" t="s">
        <v>4090</v>
      </c>
    </row>
    <row r="1443" spans="1:9" x14ac:dyDescent="0.25">
      <c r="A1443" s="3">
        <v>42959</v>
      </c>
      <c r="B1443" s="6" t="s">
        <v>1458</v>
      </c>
      <c r="C1443">
        <v>123415</v>
      </c>
      <c r="D1443" s="9" t="s">
        <v>4025</v>
      </c>
      <c r="E1443" s="2">
        <v>2354.6999999999998</v>
      </c>
      <c r="F1443" s="11">
        <v>42959</v>
      </c>
      <c r="G1443" s="2">
        <v>2354.6999999999998</v>
      </c>
      <c r="H1443" s="13">
        <f>Tabla1[[#This Row],[Importe]]-Tabla1[[#This Row],[Pagado]]</f>
        <v>0</v>
      </c>
      <c r="I1443" s="1" t="s">
        <v>4090</v>
      </c>
    </row>
    <row r="1444" spans="1:9" x14ac:dyDescent="0.25">
      <c r="A1444" s="3">
        <v>42959</v>
      </c>
      <c r="B1444" s="6" t="s">
        <v>1459</v>
      </c>
      <c r="C1444">
        <v>123416</v>
      </c>
      <c r="D1444" s="9" t="s">
        <v>3988</v>
      </c>
      <c r="E1444" s="2">
        <v>8776.76</v>
      </c>
      <c r="F1444" s="11">
        <v>42959</v>
      </c>
      <c r="G1444" s="2">
        <v>8776.76</v>
      </c>
      <c r="H1444" s="13">
        <f>Tabla1[[#This Row],[Importe]]-Tabla1[[#This Row],[Pagado]]</f>
        <v>0</v>
      </c>
      <c r="I1444" s="1" t="s">
        <v>4090</v>
      </c>
    </row>
    <row r="1445" spans="1:9" x14ac:dyDescent="0.25">
      <c r="A1445" s="3">
        <v>42959</v>
      </c>
      <c r="B1445" s="6" t="s">
        <v>1460</v>
      </c>
      <c r="C1445">
        <v>123417</v>
      </c>
      <c r="D1445" s="9" t="s">
        <v>3901</v>
      </c>
      <c r="E1445" s="2">
        <v>276</v>
      </c>
      <c r="F1445" s="11">
        <v>42959</v>
      </c>
      <c r="G1445" s="2">
        <v>276</v>
      </c>
      <c r="H1445" s="13">
        <f>Tabla1[[#This Row],[Importe]]-Tabla1[[#This Row],[Pagado]]</f>
        <v>0</v>
      </c>
      <c r="I1445" s="1" t="s">
        <v>4090</v>
      </c>
    </row>
    <row r="1446" spans="1:9" x14ac:dyDescent="0.25">
      <c r="A1446" s="3">
        <v>42959</v>
      </c>
      <c r="B1446" s="6" t="s">
        <v>1461</v>
      </c>
      <c r="C1446">
        <v>123418</v>
      </c>
      <c r="D1446" s="9" t="s">
        <v>3832</v>
      </c>
      <c r="E1446" s="2">
        <v>3477.6</v>
      </c>
      <c r="F1446" s="11">
        <v>42961</v>
      </c>
      <c r="G1446" s="2">
        <v>3477.6</v>
      </c>
      <c r="H1446" s="13">
        <f>Tabla1[[#This Row],[Importe]]-Tabla1[[#This Row],[Pagado]]</f>
        <v>0</v>
      </c>
      <c r="I1446" s="1" t="s">
        <v>4090</v>
      </c>
    </row>
    <row r="1447" spans="1:9" x14ac:dyDescent="0.25">
      <c r="A1447" s="3">
        <v>42959</v>
      </c>
      <c r="B1447" s="6" t="s">
        <v>1462</v>
      </c>
      <c r="C1447">
        <v>123419</v>
      </c>
      <c r="D1447" s="9" t="s">
        <v>3837</v>
      </c>
      <c r="E1447" s="2">
        <v>9248.85</v>
      </c>
      <c r="F1447" s="11">
        <v>42963</v>
      </c>
      <c r="G1447" s="2">
        <v>9248.85</v>
      </c>
      <c r="H1447" s="13">
        <f>Tabla1[[#This Row],[Importe]]-Tabla1[[#This Row],[Pagado]]</f>
        <v>0</v>
      </c>
      <c r="I1447" s="1" t="s">
        <v>4090</v>
      </c>
    </row>
    <row r="1448" spans="1:9" x14ac:dyDescent="0.25">
      <c r="A1448" s="3">
        <v>42959</v>
      </c>
      <c r="B1448" s="6" t="s">
        <v>1463</v>
      </c>
      <c r="C1448">
        <v>123420</v>
      </c>
      <c r="D1448" s="9" t="s">
        <v>3853</v>
      </c>
      <c r="E1448" s="2">
        <v>3587</v>
      </c>
      <c r="F1448" s="11">
        <v>42959</v>
      </c>
      <c r="G1448" s="2">
        <v>3587</v>
      </c>
      <c r="H1448" s="13">
        <f>Tabla1[[#This Row],[Importe]]-Tabla1[[#This Row],[Pagado]]</f>
        <v>0</v>
      </c>
      <c r="I1448" s="1" t="s">
        <v>4090</v>
      </c>
    </row>
    <row r="1449" spans="1:9" x14ac:dyDescent="0.25">
      <c r="A1449" s="3">
        <v>42959</v>
      </c>
      <c r="B1449" s="6" t="s">
        <v>1464</v>
      </c>
      <c r="C1449">
        <v>123421</v>
      </c>
      <c r="D1449" s="9" t="s">
        <v>3835</v>
      </c>
      <c r="E1449" s="2">
        <v>19800.349999999999</v>
      </c>
      <c r="F1449" s="11">
        <v>42968</v>
      </c>
      <c r="G1449" s="2">
        <v>19800.349999999999</v>
      </c>
      <c r="H1449" s="13">
        <f>Tabla1[[#This Row],[Importe]]-Tabla1[[#This Row],[Pagado]]</f>
        <v>0</v>
      </c>
      <c r="I1449" s="1" t="s">
        <v>4090</v>
      </c>
    </row>
    <row r="1450" spans="1:9" x14ac:dyDescent="0.25">
      <c r="A1450" s="3">
        <v>42959</v>
      </c>
      <c r="B1450" s="6" t="s">
        <v>1465</v>
      </c>
      <c r="C1450">
        <v>123422</v>
      </c>
      <c r="D1450" s="9" t="s">
        <v>3860</v>
      </c>
      <c r="E1450" s="2">
        <v>2990.4</v>
      </c>
      <c r="F1450" s="11">
        <v>42959</v>
      </c>
      <c r="G1450" s="2">
        <v>2990.4</v>
      </c>
      <c r="H1450" s="13">
        <f>Tabla1[[#This Row],[Importe]]-Tabla1[[#This Row],[Pagado]]</f>
        <v>0</v>
      </c>
      <c r="I1450" s="1" t="s">
        <v>4090</v>
      </c>
    </row>
    <row r="1451" spans="1:9" x14ac:dyDescent="0.25">
      <c r="A1451" s="3">
        <v>42959</v>
      </c>
      <c r="B1451" s="6" t="s">
        <v>1466</v>
      </c>
      <c r="C1451">
        <v>123423</v>
      </c>
      <c r="D1451" s="9" t="s">
        <v>3838</v>
      </c>
      <c r="E1451" s="2">
        <v>9539.2000000000007</v>
      </c>
      <c r="F1451" s="11">
        <v>42959</v>
      </c>
      <c r="G1451" s="2">
        <v>9539.2000000000007</v>
      </c>
      <c r="H1451" s="13">
        <f>Tabla1[[#This Row],[Importe]]-Tabla1[[#This Row],[Pagado]]</f>
        <v>0</v>
      </c>
      <c r="I1451" s="1" t="s">
        <v>4090</v>
      </c>
    </row>
    <row r="1452" spans="1:9" x14ac:dyDescent="0.25">
      <c r="A1452" s="3">
        <v>42959</v>
      </c>
      <c r="B1452" s="6" t="s">
        <v>1467</v>
      </c>
      <c r="C1452">
        <v>123424</v>
      </c>
      <c r="D1452" s="9" t="s">
        <v>3860</v>
      </c>
      <c r="E1452" s="2">
        <v>1454.4</v>
      </c>
      <c r="F1452" s="11">
        <v>42959</v>
      </c>
      <c r="G1452" s="2">
        <v>1454.4</v>
      </c>
      <c r="H1452" s="13">
        <f>Tabla1[[#This Row],[Importe]]-Tabla1[[#This Row],[Pagado]]</f>
        <v>0</v>
      </c>
      <c r="I1452" s="1" t="s">
        <v>4090</v>
      </c>
    </row>
    <row r="1453" spans="1:9" x14ac:dyDescent="0.25">
      <c r="A1453" s="3">
        <v>42959</v>
      </c>
      <c r="B1453" s="6" t="s">
        <v>1468</v>
      </c>
      <c r="C1453">
        <v>123425</v>
      </c>
      <c r="D1453" s="9" t="s">
        <v>3825</v>
      </c>
      <c r="E1453" s="2">
        <v>4898.8999999999996</v>
      </c>
      <c r="F1453" s="11">
        <v>42959</v>
      </c>
      <c r="G1453" s="2">
        <v>4898.8999999999996</v>
      </c>
      <c r="H1453" s="13">
        <f>Tabla1[[#This Row],[Importe]]-Tabla1[[#This Row],[Pagado]]</f>
        <v>0</v>
      </c>
      <c r="I1453" s="1" t="s">
        <v>4090</v>
      </c>
    </row>
    <row r="1454" spans="1:9" x14ac:dyDescent="0.25">
      <c r="A1454" s="3">
        <v>42959</v>
      </c>
      <c r="B1454" s="6" t="s">
        <v>1469</v>
      </c>
      <c r="C1454">
        <v>123426</v>
      </c>
      <c r="D1454" s="9" t="s">
        <v>3989</v>
      </c>
      <c r="E1454" s="2">
        <v>2652.3</v>
      </c>
      <c r="F1454" s="11">
        <v>42959</v>
      </c>
      <c r="G1454" s="2">
        <v>2652.3</v>
      </c>
      <c r="H1454" s="13">
        <f>Tabla1[[#This Row],[Importe]]-Tabla1[[#This Row],[Pagado]]</f>
        <v>0</v>
      </c>
      <c r="I1454" s="1" t="s">
        <v>4090</v>
      </c>
    </row>
    <row r="1455" spans="1:9" x14ac:dyDescent="0.25">
      <c r="A1455" s="3">
        <v>42959</v>
      </c>
      <c r="B1455" s="6" t="s">
        <v>1470</v>
      </c>
      <c r="C1455">
        <v>123427</v>
      </c>
      <c r="D1455" s="9" t="s">
        <v>3830</v>
      </c>
      <c r="E1455" s="2">
        <v>2184</v>
      </c>
      <c r="F1455" s="11">
        <v>42959</v>
      </c>
      <c r="G1455" s="2">
        <v>2184</v>
      </c>
      <c r="H1455" s="13">
        <f>Tabla1[[#This Row],[Importe]]-Tabla1[[#This Row],[Pagado]]</f>
        <v>0</v>
      </c>
      <c r="I1455" s="1" t="s">
        <v>4090</v>
      </c>
    </row>
    <row r="1456" spans="1:9" x14ac:dyDescent="0.25">
      <c r="A1456" s="3">
        <v>42959</v>
      </c>
      <c r="B1456" s="6" t="s">
        <v>1471</v>
      </c>
      <c r="C1456">
        <v>123428</v>
      </c>
      <c r="D1456" s="9" t="s">
        <v>3860</v>
      </c>
      <c r="E1456" s="2">
        <v>1024.7</v>
      </c>
      <c r="F1456" s="11" t="s">
        <v>4073</v>
      </c>
      <c r="G1456" s="2">
        <v>1024.7</v>
      </c>
      <c r="H1456" s="13">
        <f>Tabla1[[#This Row],[Importe]]-Tabla1[[#This Row],[Pagado]]</f>
        <v>0</v>
      </c>
      <c r="I1456" s="1" t="s">
        <v>4090</v>
      </c>
    </row>
    <row r="1457" spans="1:9" x14ac:dyDescent="0.25">
      <c r="A1457" s="3">
        <v>42959</v>
      </c>
      <c r="B1457" s="6" t="s">
        <v>1472</v>
      </c>
      <c r="C1457">
        <v>123429</v>
      </c>
      <c r="D1457" s="9" t="s">
        <v>3939</v>
      </c>
      <c r="E1457" s="2">
        <v>2515.1999999999998</v>
      </c>
      <c r="F1457" s="11">
        <v>42959</v>
      </c>
      <c r="G1457" s="2">
        <v>2515.1999999999998</v>
      </c>
      <c r="H1457" s="13">
        <f>Tabla1[[#This Row],[Importe]]-Tabla1[[#This Row],[Pagado]]</f>
        <v>0</v>
      </c>
      <c r="I1457" s="1" t="s">
        <v>4090</v>
      </c>
    </row>
    <row r="1458" spans="1:9" x14ac:dyDescent="0.25">
      <c r="A1458" s="3">
        <v>42959</v>
      </c>
      <c r="B1458" s="6" t="s">
        <v>1473</v>
      </c>
      <c r="C1458">
        <v>123430</v>
      </c>
      <c r="D1458" s="9" t="s">
        <v>3810</v>
      </c>
      <c r="E1458" s="2">
        <v>989.7</v>
      </c>
      <c r="F1458" s="11">
        <v>42969</v>
      </c>
      <c r="G1458" s="2">
        <v>989.7</v>
      </c>
      <c r="H1458" s="13">
        <f>Tabla1[[#This Row],[Importe]]-Tabla1[[#This Row],[Pagado]]</f>
        <v>0</v>
      </c>
      <c r="I1458" s="1" t="s">
        <v>4090</v>
      </c>
    </row>
    <row r="1459" spans="1:9" x14ac:dyDescent="0.25">
      <c r="A1459" s="3">
        <v>42959</v>
      </c>
      <c r="B1459" s="6" t="s">
        <v>1474</v>
      </c>
      <c r="C1459">
        <v>123431</v>
      </c>
      <c r="D1459" s="9" t="s">
        <v>3827</v>
      </c>
      <c r="E1459" s="2">
        <v>2764.6</v>
      </c>
      <c r="F1459" s="11">
        <v>42959</v>
      </c>
      <c r="G1459" s="2">
        <v>2764.6</v>
      </c>
      <c r="H1459" s="13">
        <f>Tabla1[[#This Row],[Importe]]-Tabla1[[#This Row],[Pagado]]</f>
        <v>0</v>
      </c>
      <c r="I1459" s="1" t="s">
        <v>4090</v>
      </c>
    </row>
    <row r="1460" spans="1:9" x14ac:dyDescent="0.25">
      <c r="A1460" s="3">
        <v>42959</v>
      </c>
      <c r="B1460" s="6" t="s">
        <v>1475</v>
      </c>
      <c r="C1460">
        <v>123432</v>
      </c>
      <c r="D1460" s="9" t="s">
        <v>3948</v>
      </c>
      <c r="E1460" s="2">
        <v>3162.45</v>
      </c>
      <c r="F1460" s="11">
        <v>42959</v>
      </c>
      <c r="G1460" s="2">
        <v>3162.45</v>
      </c>
      <c r="H1460" s="13">
        <f>Tabla1[[#This Row],[Importe]]-Tabla1[[#This Row],[Pagado]]</f>
        <v>0</v>
      </c>
      <c r="I1460" s="1" t="s">
        <v>4090</v>
      </c>
    </row>
    <row r="1461" spans="1:9" x14ac:dyDescent="0.25">
      <c r="A1461" s="3">
        <v>42959</v>
      </c>
      <c r="B1461" s="6" t="s">
        <v>1476</v>
      </c>
      <c r="C1461">
        <v>123433</v>
      </c>
      <c r="D1461" s="9" t="s">
        <v>3910</v>
      </c>
      <c r="E1461" s="2">
        <v>4063.8</v>
      </c>
      <c r="F1461" s="11">
        <v>42959</v>
      </c>
      <c r="G1461" s="2">
        <v>4063.8</v>
      </c>
      <c r="H1461" s="13">
        <f>Tabla1[[#This Row],[Importe]]-Tabla1[[#This Row],[Pagado]]</f>
        <v>0</v>
      </c>
      <c r="I1461" s="1" t="s">
        <v>4090</v>
      </c>
    </row>
    <row r="1462" spans="1:9" x14ac:dyDescent="0.25">
      <c r="A1462" s="3">
        <v>42959</v>
      </c>
      <c r="B1462" s="6" t="s">
        <v>1477</v>
      </c>
      <c r="C1462">
        <v>123434</v>
      </c>
      <c r="D1462" s="9" t="s">
        <v>3896</v>
      </c>
      <c r="E1462" s="2">
        <v>10708.8</v>
      </c>
      <c r="F1462" s="11">
        <v>42959</v>
      </c>
      <c r="G1462" s="2">
        <v>10708.8</v>
      </c>
      <c r="H1462" s="13">
        <f>Tabla1[[#This Row],[Importe]]-Tabla1[[#This Row],[Pagado]]</f>
        <v>0</v>
      </c>
      <c r="I1462" s="1" t="s">
        <v>4090</v>
      </c>
    </row>
    <row r="1463" spans="1:9" x14ac:dyDescent="0.25">
      <c r="A1463" s="3">
        <v>42959</v>
      </c>
      <c r="B1463" s="6" t="s">
        <v>1478</v>
      </c>
      <c r="C1463">
        <v>123435</v>
      </c>
      <c r="D1463" s="9" t="s">
        <v>3947</v>
      </c>
      <c r="E1463" s="2">
        <v>1852.2</v>
      </c>
      <c r="F1463" s="11">
        <v>42959</v>
      </c>
      <c r="G1463" s="2">
        <v>1852.2</v>
      </c>
      <c r="H1463" s="13">
        <f>Tabla1[[#This Row],[Importe]]-Tabla1[[#This Row],[Pagado]]</f>
        <v>0</v>
      </c>
      <c r="I1463" s="1" t="s">
        <v>4090</v>
      </c>
    </row>
    <row r="1464" spans="1:9" x14ac:dyDescent="0.25">
      <c r="A1464" s="3">
        <v>42959</v>
      </c>
      <c r="B1464" s="6" t="s">
        <v>1479</v>
      </c>
      <c r="C1464">
        <v>123436</v>
      </c>
      <c r="D1464" s="9" t="s">
        <v>3824</v>
      </c>
      <c r="E1464" s="2">
        <v>5155.2</v>
      </c>
      <c r="F1464" s="11">
        <v>42959</v>
      </c>
      <c r="G1464" s="2">
        <v>5155.2</v>
      </c>
      <c r="H1464" s="13">
        <f>Tabla1[[#This Row],[Importe]]-Tabla1[[#This Row],[Pagado]]</f>
        <v>0</v>
      </c>
      <c r="I1464" s="1" t="s">
        <v>4090</v>
      </c>
    </row>
    <row r="1465" spans="1:9" x14ac:dyDescent="0.25">
      <c r="A1465" s="3">
        <v>42959</v>
      </c>
      <c r="B1465" s="6" t="s">
        <v>1480</v>
      </c>
      <c r="C1465">
        <v>123437</v>
      </c>
      <c r="D1465" s="9" t="s">
        <v>3840</v>
      </c>
      <c r="E1465" s="2">
        <v>6269</v>
      </c>
      <c r="F1465" s="11">
        <v>42959</v>
      </c>
      <c r="G1465" s="2">
        <v>6269</v>
      </c>
      <c r="H1465" s="13">
        <f>Tabla1[[#This Row],[Importe]]-Tabla1[[#This Row],[Pagado]]</f>
        <v>0</v>
      </c>
      <c r="I1465" s="1" t="s">
        <v>4090</v>
      </c>
    </row>
    <row r="1466" spans="1:9" x14ac:dyDescent="0.25">
      <c r="A1466" s="3">
        <v>42959</v>
      </c>
      <c r="B1466" s="6" t="s">
        <v>1481</v>
      </c>
      <c r="C1466">
        <v>123438</v>
      </c>
      <c r="D1466" s="9" t="s">
        <v>3995</v>
      </c>
      <c r="E1466" s="2">
        <v>3165</v>
      </c>
      <c r="F1466" s="11">
        <v>42959</v>
      </c>
      <c r="G1466" s="2">
        <v>3165</v>
      </c>
      <c r="H1466" s="13">
        <f>Tabla1[[#This Row],[Importe]]-Tabla1[[#This Row],[Pagado]]</f>
        <v>0</v>
      </c>
      <c r="I1466" s="1" t="s">
        <v>4090</v>
      </c>
    </row>
    <row r="1467" spans="1:9" x14ac:dyDescent="0.25">
      <c r="A1467" s="3">
        <v>42959</v>
      </c>
      <c r="B1467" s="6" t="s">
        <v>1482</v>
      </c>
      <c r="C1467">
        <v>123439</v>
      </c>
      <c r="D1467" s="9" t="s">
        <v>3912</v>
      </c>
      <c r="E1467" s="2">
        <v>2969.6</v>
      </c>
      <c r="F1467" s="11">
        <v>42959</v>
      </c>
      <c r="G1467" s="2">
        <v>2969.6</v>
      </c>
      <c r="H1467" s="13">
        <f>Tabla1[[#This Row],[Importe]]-Tabla1[[#This Row],[Pagado]]</f>
        <v>0</v>
      </c>
      <c r="I1467" s="1" t="s">
        <v>4090</v>
      </c>
    </row>
    <row r="1468" spans="1:9" ht="30" x14ac:dyDescent="0.25">
      <c r="A1468" s="3">
        <v>42959</v>
      </c>
      <c r="B1468" s="6" t="s">
        <v>1483</v>
      </c>
      <c r="C1468">
        <v>123440</v>
      </c>
      <c r="D1468" s="9" t="s">
        <v>3870</v>
      </c>
      <c r="E1468" s="2">
        <v>3220.4</v>
      </c>
      <c r="F1468" s="11" t="s">
        <v>4127</v>
      </c>
      <c r="G1468" s="19">
        <f>2900+320.4</f>
        <v>3220.4</v>
      </c>
      <c r="H1468" s="20">
        <f>Tabla1[[#This Row],[Importe]]-Tabla1[[#This Row],[Pagado]]</f>
        <v>0</v>
      </c>
      <c r="I1468" s="1" t="s">
        <v>4090</v>
      </c>
    </row>
    <row r="1469" spans="1:9" x14ac:dyDescent="0.25">
      <c r="A1469" s="3">
        <v>42959</v>
      </c>
      <c r="B1469" s="6" t="s">
        <v>1484</v>
      </c>
      <c r="C1469">
        <v>123441</v>
      </c>
      <c r="D1469" s="9" t="s">
        <v>3810</v>
      </c>
      <c r="E1469" s="2">
        <v>2128</v>
      </c>
      <c r="F1469" s="11">
        <v>42969</v>
      </c>
      <c r="G1469" s="2">
        <v>2128</v>
      </c>
      <c r="H1469" s="13">
        <f>Tabla1[[#This Row],[Importe]]-Tabla1[[#This Row],[Pagado]]</f>
        <v>0</v>
      </c>
      <c r="I1469" s="1" t="s">
        <v>4090</v>
      </c>
    </row>
    <row r="1470" spans="1:9" x14ac:dyDescent="0.25">
      <c r="A1470" s="3">
        <v>42959</v>
      </c>
      <c r="B1470" s="6" t="s">
        <v>1485</v>
      </c>
      <c r="C1470">
        <v>123442</v>
      </c>
      <c r="D1470" s="9" t="s">
        <v>3833</v>
      </c>
      <c r="E1470" s="2">
        <v>3331.2</v>
      </c>
      <c r="F1470" s="11">
        <v>42959</v>
      </c>
      <c r="G1470" s="2">
        <v>3331.2</v>
      </c>
      <c r="H1470" s="13">
        <f>Tabla1[[#This Row],[Importe]]-Tabla1[[#This Row],[Pagado]]</f>
        <v>0</v>
      </c>
      <c r="I1470" s="1" t="s">
        <v>4090</v>
      </c>
    </row>
    <row r="1471" spans="1:9" x14ac:dyDescent="0.25">
      <c r="A1471" s="3">
        <v>42959</v>
      </c>
      <c r="B1471" s="6" t="s">
        <v>1486</v>
      </c>
      <c r="C1471">
        <v>123443</v>
      </c>
      <c r="D1471" s="9" t="s">
        <v>3973</v>
      </c>
      <c r="E1471" s="2">
        <v>148.80000000000001</v>
      </c>
      <c r="F1471" s="11">
        <v>42959</v>
      </c>
      <c r="G1471" s="2">
        <v>148.80000000000001</v>
      </c>
      <c r="H1471" s="13">
        <f>Tabla1[[#This Row],[Importe]]-Tabla1[[#This Row],[Pagado]]</f>
        <v>0</v>
      </c>
      <c r="I1471" s="1" t="s">
        <v>4090</v>
      </c>
    </row>
    <row r="1472" spans="1:9" x14ac:dyDescent="0.25">
      <c r="A1472" s="3">
        <v>42959</v>
      </c>
      <c r="B1472" s="6" t="s">
        <v>1487</v>
      </c>
      <c r="C1472">
        <v>123444</v>
      </c>
      <c r="D1472" s="9" t="s">
        <v>3867</v>
      </c>
      <c r="E1472" s="2">
        <v>3326.8</v>
      </c>
      <c r="F1472" s="11">
        <v>42959</v>
      </c>
      <c r="G1472" s="2">
        <v>3326.8</v>
      </c>
      <c r="H1472" s="13">
        <f>Tabla1[[#This Row],[Importe]]-Tabla1[[#This Row],[Pagado]]</f>
        <v>0</v>
      </c>
      <c r="I1472" s="1" t="s">
        <v>4090</v>
      </c>
    </row>
    <row r="1473" spans="1:9" x14ac:dyDescent="0.25">
      <c r="A1473" s="3">
        <v>42959</v>
      </c>
      <c r="B1473" s="6" t="s">
        <v>1488</v>
      </c>
      <c r="C1473">
        <v>123445</v>
      </c>
      <c r="D1473" s="9" t="s">
        <v>3862</v>
      </c>
      <c r="E1473" s="2">
        <v>7669.04</v>
      </c>
      <c r="F1473" s="11">
        <v>42959</v>
      </c>
      <c r="G1473" s="2">
        <v>7669.04</v>
      </c>
      <c r="H1473" s="13">
        <f>Tabla1[[#This Row],[Importe]]-Tabla1[[#This Row],[Pagado]]</f>
        <v>0</v>
      </c>
      <c r="I1473" s="1" t="s">
        <v>4090</v>
      </c>
    </row>
    <row r="1474" spans="1:9" x14ac:dyDescent="0.25">
      <c r="A1474" s="3">
        <v>42959</v>
      </c>
      <c r="B1474" s="6" t="s">
        <v>1489</v>
      </c>
      <c r="C1474">
        <v>123446</v>
      </c>
      <c r="D1474" s="9" t="s">
        <v>3845</v>
      </c>
      <c r="E1474" s="2">
        <v>52716.4</v>
      </c>
      <c r="F1474" s="11" t="s">
        <v>4069</v>
      </c>
      <c r="G1474" s="2">
        <v>52716.4</v>
      </c>
      <c r="H1474" s="13">
        <f>Tabla1[[#This Row],[Importe]]-Tabla1[[#This Row],[Pagado]]</f>
        <v>0</v>
      </c>
      <c r="I1474" s="1" t="s">
        <v>4090</v>
      </c>
    </row>
    <row r="1475" spans="1:9" x14ac:dyDescent="0.25">
      <c r="A1475" s="3">
        <v>42959</v>
      </c>
      <c r="B1475" s="6" t="s">
        <v>1490</v>
      </c>
      <c r="C1475">
        <v>123447</v>
      </c>
      <c r="D1475" s="9" t="s">
        <v>3821</v>
      </c>
      <c r="E1475" s="2">
        <v>3862.8</v>
      </c>
      <c r="F1475" s="11">
        <v>42960</v>
      </c>
      <c r="G1475" s="2">
        <v>3862.8</v>
      </c>
      <c r="H1475" s="13">
        <f>Tabla1[[#This Row],[Importe]]-Tabla1[[#This Row],[Pagado]]</f>
        <v>0</v>
      </c>
      <c r="I1475" s="1" t="s">
        <v>4090</v>
      </c>
    </row>
    <row r="1476" spans="1:9" x14ac:dyDescent="0.25">
      <c r="A1476" s="3">
        <v>42959</v>
      </c>
      <c r="B1476" s="6" t="s">
        <v>1491</v>
      </c>
      <c r="C1476">
        <v>123448</v>
      </c>
      <c r="D1476" s="9" t="s">
        <v>3844</v>
      </c>
      <c r="E1476" s="2">
        <v>2083.6</v>
      </c>
      <c r="F1476" s="11">
        <v>42959</v>
      </c>
      <c r="G1476" s="2">
        <v>2083.6</v>
      </c>
      <c r="H1476" s="13">
        <f>Tabla1[[#This Row],[Importe]]-Tabla1[[#This Row],[Pagado]]</f>
        <v>0</v>
      </c>
      <c r="I1476" s="1" t="s">
        <v>4090</v>
      </c>
    </row>
    <row r="1477" spans="1:9" x14ac:dyDescent="0.25">
      <c r="A1477" s="3">
        <v>42959</v>
      </c>
      <c r="B1477" s="6" t="s">
        <v>1492</v>
      </c>
      <c r="C1477">
        <v>123449</v>
      </c>
      <c r="D1477" s="9" t="s">
        <v>3918</v>
      </c>
      <c r="E1477" s="2">
        <v>882</v>
      </c>
      <c r="F1477" s="11">
        <v>42959</v>
      </c>
      <c r="G1477" s="2">
        <v>882</v>
      </c>
      <c r="H1477" s="13">
        <f>Tabla1[[#This Row],[Importe]]-Tabla1[[#This Row],[Pagado]]</f>
        <v>0</v>
      </c>
      <c r="I1477" s="1" t="s">
        <v>4090</v>
      </c>
    </row>
    <row r="1478" spans="1:9" x14ac:dyDescent="0.25">
      <c r="A1478" s="3">
        <v>42959</v>
      </c>
      <c r="B1478" s="6" t="s">
        <v>1493</v>
      </c>
      <c r="C1478">
        <v>123450</v>
      </c>
      <c r="D1478" s="9" t="s">
        <v>3840</v>
      </c>
      <c r="E1478" s="2">
        <v>954</v>
      </c>
      <c r="F1478" s="11">
        <v>42959</v>
      </c>
      <c r="G1478" s="2">
        <v>954</v>
      </c>
      <c r="H1478" s="13">
        <f>Tabla1[[#This Row],[Importe]]-Tabla1[[#This Row],[Pagado]]</f>
        <v>0</v>
      </c>
      <c r="I1478" s="1" t="s">
        <v>4090</v>
      </c>
    </row>
    <row r="1479" spans="1:9" x14ac:dyDescent="0.25">
      <c r="A1479" s="3">
        <v>42959</v>
      </c>
      <c r="B1479" s="6" t="s">
        <v>1494</v>
      </c>
      <c r="C1479">
        <v>123451</v>
      </c>
      <c r="D1479" s="9" t="s">
        <v>3860</v>
      </c>
      <c r="E1479" s="2">
        <v>2524.8000000000002</v>
      </c>
      <c r="F1479" s="11">
        <v>42959</v>
      </c>
      <c r="G1479" s="2">
        <v>2524.8000000000002</v>
      </c>
      <c r="H1479" s="13">
        <f>Tabla1[[#This Row],[Importe]]-Tabla1[[#This Row],[Pagado]]</f>
        <v>0</v>
      </c>
      <c r="I1479" s="1" t="s">
        <v>4090</v>
      </c>
    </row>
    <row r="1480" spans="1:9" x14ac:dyDescent="0.25">
      <c r="A1480" s="3">
        <v>42959</v>
      </c>
      <c r="B1480" s="6" t="s">
        <v>1495</v>
      </c>
      <c r="C1480">
        <v>123452</v>
      </c>
      <c r="D1480" s="9" t="s">
        <v>3860</v>
      </c>
      <c r="E1480" s="2">
        <v>1025.2</v>
      </c>
      <c r="F1480" s="11">
        <v>42959</v>
      </c>
      <c r="G1480" s="2">
        <v>1025.2</v>
      </c>
      <c r="H1480" s="13">
        <f>Tabla1[[#This Row],[Importe]]-Tabla1[[#This Row],[Pagado]]</f>
        <v>0</v>
      </c>
      <c r="I1480" s="1" t="s">
        <v>4090</v>
      </c>
    </row>
    <row r="1481" spans="1:9" x14ac:dyDescent="0.25">
      <c r="A1481" s="3">
        <v>42959</v>
      </c>
      <c r="B1481" s="6" t="s">
        <v>1496</v>
      </c>
      <c r="C1481">
        <v>123453</v>
      </c>
      <c r="D1481" s="9" t="s">
        <v>3815</v>
      </c>
      <c r="E1481" s="2">
        <v>7922</v>
      </c>
      <c r="F1481" s="11">
        <v>42959</v>
      </c>
      <c r="G1481" s="2">
        <v>7922</v>
      </c>
      <c r="H1481" s="13">
        <f>Tabla1[[#This Row],[Importe]]-Tabla1[[#This Row],[Pagado]]</f>
        <v>0</v>
      </c>
      <c r="I1481" s="1" t="s">
        <v>4090</v>
      </c>
    </row>
    <row r="1482" spans="1:9" x14ac:dyDescent="0.25">
      <c r="A1482" s="3">
        <v>42959</v>
      </c>
      <c r="B1482" s="6" t="s">
        <v>1497</v>
      </c>
      <c r="C1482">
        <v>123454</v>
      </c>
      <c r="D1482" s="9" t="s">
        <v>3832</v>
      </c>
      <c r="E1482" s="2">
        <v>3529.04</v>
      </c>
      <c r="F1482" s="11">
        <v>42961</v>
      </c>
      <c r="G1482" s="2">
        <v>3529.04</v>
      </c>
      <c r="H1482" s="13">
        <f>Tabla1[[#This Row],[Importe]]-Tabla1[[#This Row],[Pagado]]</f>
        <v>0</v>
      </c>
      <c r="I1482" s="1" t="s">
        <v>4090</v>
      </c>
    </row>
    <row r="1483" spans="1:9" x14ac:dyDescent="0.25">
      <c r="A1483" s="3">
        <v>42959</v>
      </c>
      <c r="B1483" s="6" t="s">
        <v>1498</v>
      </c>
      <c r="C1483">
        <v>123455</v>
      </c>
      <c r="D1483" s="9" t="s">
        <v>3985</v>
      </c>
      <c r="E1483" s="2">
        <v>390</v>
      </c>
      <c r="F1483" s="11">
        <v>42959</v>
      </c>
      <c r="G1483" s="2">
        <v>390</v>
      </c>
      <c r="H1483" s="13">
        <f>Tabla1[[#This Row],[Importe]]-Tabla1[[#This Row],[Pagado]]</f>
        <v>0</v>
      </c>
      <c r="I1483" s="1" t="s">
        <v>4090</v>
      </c>
    </row>
    <row r="1484" spans="1:9" x14ac:dyDescent="0.25">
      <c r="A1484" s="3">
        <v>42959</v>
      </c>
      <c r="B1484" s="6" t="s">
        <v>1499</v>
      </c>
      <c r="C1484">
        <v>123456</v>
      </c>
      <c r="D1484" s="9" t="s">
        <v>3871</v>
      </c>
      <c r="E1484" s="2">
        <v>2474.8000000000002</v>
      </c>
      <c r="F1484" s="11">
        <v>42960</v>
      </c>
      <c r="G1484" s="2">
        <v>2474.8000000000002</v>
      </c>
      <c r="H1484" s="13">
        <f>Tabla1[[#This Row],[Importe]]-Tabla1[[#This Row],[Pagado]]</f>
        <v>0</v>
      </c>
      <c r="I1484" s="1" t="s">
        <v>4090</v>
      </c>
    </row>
    <row r="1485" spans="1:9" x14ac:dyDescent="0.25">
      <c r="A1485" s="3">
        <v>42959</v>
      </c>
      <c r="B1485" s="6" t="s">
        <v>1500</v>
      </c>
      <c r="C1485">
        <v>123457</v>
      </c>
      <c r="D1485" s="9" t="s">
        <v>3994</v>
      </c>
      <c r="E1485" s="2">
        <v>2932.5</v>
      </c>
      <c r="F1485" s="11">
        <v>42959</v>
      </c>
      <c r="G1485" s="2">
        <v>2932.5</v>
      </c>
      <c r="H1485" s="13">
        <f>Tabla1[[#This Row],[Importe]]-Tabla1[[#This Row],[Pagado]]</f>
        <v>0</v>
      </c>
      <c r="I1485" s="1" t="s">
        <v>4090</v>
      </c>
    </row>
    <row r="1486" spans="1:9" x14ac:dyDescent="0.25">
      <c r="A1486" s="3">
        <v>42959</v>
      </c>
      <c r="B1486" s="6" t="s">
        <v>1501</v>
      </c>
      <c r="C1486">
        <v>123458</v>
      </c>
      <c r="D1486" s="9" t="s">
        <v>3890</v>
      </c>
      <c r="E1486" s="2">
        <v>780</v>
      </c>
      <c r="F1486" s="11">
        <v>42959</v>
      </c>
      <c r="G1486" s="2">
        <v>780</v>
      </c>
      <c r="H1486" s="13">
        <f>Tabla1[[#This Row],[Importe]]-Tabla1[[#This Row],[Pagado]]</f>
        <v>0</v>
      </c>
      <c r="I1486" s="1" t="s">
        <v>4090</v>
      </c>
    </row>
    <row r="1487" spans="1:9" x14ac:dyDescent="0.25">
      <c r="A1487" s="3">
        <v>42959</v>
      </c>
      <c r="B1487" s="6" t="s">
        <v>1502</v>
      </c>
      <c r="C1487">
        <v>123459</v>
      </c>
      <c r="D1487" s="9" t="s">
        <v>3839</v>
      </c>
      <c r="E1487" s="2">
        <v>4358.3999999999996</v>
      </c>
      <c r="F1487" s="11">
        <v>42959</v>
      </c>
      <c r="G1487" s="2">
        <v>4358.3999999999996</v>
      </c>
      <c r="H1487" s="13">
        <f>Tabla1[[#This Row],[Importe]]-Tabla1[[#This Row],[Pagado]]</f>
        <v>0</v>
      </c>
      <c r="I1487" s="1" t="s">
        <v>4090</v>
      </c>
    </row>
    <row r="1488" spans="1:9" x14ac:dyDescent="0.25">
      <c r="A1488" s="3">
        <v>42959</v>
      </c>
      <c r="B1488" s="6" t="s">
        <v>1503</v>
      </c>
      <c r="C1488">
        <v>123460</v>
      </c>
      <c r="D1488" s="9" t="s">
        <v>3936</v>
      </c>
      <c r="E1488" s="2">
        <v>4408</v>
      </c>
      <c r="F1488" s="11">
        <v>42959</v>
      </c>
      <c r="G1488" s="2">
        <v>4408</v>
      </c>
      <c r="H1488" s="13">
        <f>Tabla1[[#This Row],[Importe]]-Tabla1[[#This Row],[Pagado]]</f>
        <v>0</v>
      </c>
      <c r="I1488" s="1" t="s">
        <v>4090</v>
      </c>
    </row>
    <row r="1489" spans="1:9" x14ac:dyDescent="0.25">
      <c r="A1489" s="3">
        <v>42959</v>
      </c>
      <c r="B1489" s="6" t="s">
        <v>1504</v>
      </c>
      <c r="C1489">
        <v>123461</v>
      </c>
      <c r="D1489" s="9" t="s">
        <v>3880</v>
      </c>
      <c r="E1489" s="2">
        <v>210</v>
      </c>
      <c r="F1489" s="11">
        <v>42959</v>
      </c>
      <c r="G1489" s="2">
        <v>210</v>
      </c>
      <c r="H1489" s="13">
        <f>Tabla1[[#This Row],[Importe]]-Tabla1[[#This Row],[Pagado]]</f>
        <v>0</v>
      </c>
      <c r="I1489" s="1" t="s">
        <v>4090</v>
      </c>
    </row>
    <row r="1490" spans="1:9" x14ac:dyDescent="0.25">
      <c r="A1490" s="3">
        <v>42959</v>
      </c>
      <c r="B1490" s="6" t="s">
        <v>1505</v>
      </c>
      <c r="C1490">
        <v>123462</v>
      </c>
      <c r="D1490" s="9" t="s">
        <v>3850</v>
      </c>
      <c r="E1490" s="2">
        <v>4700</v>
      </c>
      <c r="F1490" s="11">
        <v>42961</v>
      </c>
      <c r="G1490" s="2">
        <v>4700</v>
      </c>
      <c r="H1490" s="13">
        <f>Tabla1[[#This Row],[Importe]]-Tabla1[[#This Row],[Pagado]]</f>
        <v>0</v>
      </c>
      <c r="I1490" s="1" t="s">
        <v>4090</v>
      </c>
    </row>
    <row r="1491" spans="1:9" x14ac:dyDescent="0.25">
      <c r="A1491" s="3">
        <v>42959</v>
      </c>
      <c r="B1491" s="6" t="s">
        <v>1506</v>
      </c>
      <c r="C1491">
        <v>123463</v>
      </c>
      <c r="D1491" s="9" t="s">
        <v>3865</v>
      </c>
      <c r="E1491" s="2">
        <v>1575</v>
      </c>
      <c r="F1491" s="11">
        <v>42961</v>
      </c>
      <c r="G1491" s="2">
        <v>1575</v>
      </c>
      <c r="H1491" s="13">
        <f>Tabla1[[#This Row],[Importe]]-Tabla1[[#This Row],[Pagado]]</f>
        <v>0</v>
      </c>
      <c r="I1491" s="1" t="s">
        <v>4090</v>
      </c>
    </row>
    <row r="1492" spans="1:9" x14ac:dyDescent="0.25">
      <c r="A1492" s="3">
        <v>42959</v>
      </c>
      <c r="B1492" s="6" t="s">
        <v>1507</v>
      </c>
      <c r="C1492">
        <v>123464</v>
      </c>
      <c r="D1492" s="9" t="s">
        <v>4034</v>
      </c>
      <c r="E1492" s="2">
        <v>1663.2</v>
      </c>
      <c r="F1492" s="11">
        <v>42959</v>
      </c>
      <c r="G1492" s="2">
        <v>1663.2</v>
      </c>
      <c r="H1492" s="13">
        <f>Tabla1[[#This Row],[Importe]]-Tabla1[[#This Row],[Pagado]]</f>
        <v>0</v>
      </c>
      <c r="I1492" s="1" t="s">
        <v>4090</v>
      </c>
    </row>
    <row r="1493" spans="1:9" x14ac:dyDescent="0.25">
      <c r="A1493" s="3">
        <v>42959</v>
      </c>
      <c r="B1493" s="6" t="s">
        <v>1508</v>
      </c>
      <c r="C1493">
        <v>123465</v>
      </c>
      <c r="D1493" s="9" t="s">
        <v>3921</v>
      </c>
      <c r="E1493" s="2">
        <v>1189</v>
      </c>
      <c r="F1493" s="11">
        <v>42961</v>
      </c>
      <c r="G1493" s="2">
        <v>1189</v>
      </c>
      <c r="H1493" s="13">
        <f>Tabla1[[#This Row],[Importe]]-Tabla1[[#This Row],[Pagado]]</f>
        <v>0</v>
      </c>
      <c r="I1493" s="1" t="s">
        <v>4090</v>
      </c>
    </row>
    <row r="1494" spans="1:9" x14ac:dyDescent="0.25">
      <c r="A1494" s="3">
        <v>42959</v>
      </c>
      <c r="B1494" s="6" t="s">
        <v>1509</v>
      </c>
      <c r="C1494">
        <v>123466</v>
      </c>
      <c r="D1494" s="9" t="s">
        <v>3923</v>
      </c>
      <c r="E1494" s="2">
        <v>1912.56</v>
      </c>
      <c r="F1494" s="11">
        <v>42961</v>
      </c>
      <c r="G1494" s="2">
        <v>1912.56</v>
      </c>
      <c r="H1494" s="13">
        <f>Tabla1[[#This Row],[Importe]]-Tabla1[[#This Row],[Pagado]]</f>
        <v>0</v>
      </c>
      <c r="I1494" s="1" t="s">
        <v>4090</v>
      </c>
    </row>
    <row r="1495" spans="1:9" x14ac:dyDescent="0.25">
      <c r="A1495" s="3">
        <v>42959</v>
      </c>
      <c r="B1495" s="6" t="s">
        <v>1510</v>
      </c>
      <c r="C1495">
        <v>123467</v>
      </c>
      <c r="D1495" s="9" t="s">
        <v>4010</v>
      </c>
      <c r="E1495" s="2">
        <v>2465</v>
      </c>
      <c r="F1495" s="11">
        <v>42961</v>
      </c>
      <c r="G1495" s="2">
        <v>2465</v>
      </c>
      <c r="H1495" s="13">
        <f>Tabla1[[#This Row],[Importe]]-Tabla1[[#This Row],[Pagado]]</f>
        <v>0</v>
      </c>
      <c r="I1495" s="1" t="s">
        <v>4090</v>
      </c>
    </row>
    <row r="1496" spans="1:9" x14ac:dyDescent="0.25">
      <c r="A1496" s="3">
        <v>42959</v>
      </c>
      <c r="B1496" s="6" t="s">
        <v>1511</v>
      </c>
      <c r="C1496">
        <v>123468</v>
      </c>
      <c r="D1496" s="9" t="s">
        <v>3889</v>
      </c>
      <c r="E1496" s="2">
        <v>3556.8</v>
      </c>
      <c r="F1496" s="11">
        <v>42959</v>
      </c>
      <c r="G1496" s="2">
        <v>3556.8</v>
      </c>
      <c r="H1496" s="13">
        <f>Tabla1[[#This Row],[Importe]]-Tabla1[[#This Row],[Pagado]]</f>
        <v>0</v>
      </c>
      <c r="I1496" s="1" t="s">
        <v>4090</v>
      </c>
    </row>
    <row r="1497" spans="1:9" x14ac:dyDescent="0.25">
      <c r="A1497" s="3">
        <v>42959</v>
      </c>
      <c r="B1497" s="6" t="s">
        <v>1512</v>
      </c>
      <c r="C1497">
        <v>123469</v>
      </c>
      <c r="D1497" s="9" t="s">
        <v>3878</v>
      </c>
      <c r="E1497" s="2">
        <v>2350</v>
      </c>
      <c r="F1497" s="11">
        <v>42959</v>
      </c>
      <c r="G1497" s="2">
        <v>2350</v>
      </c>
      <c r="H1497" s="13">
        <f>Tabla1[[#This Row],[Importe]]-Tabla1[[#This Row],[Pagado]]</f>
        <v>0</v>
      </c>
      <c r="I1497" s="1" t="s">
        <v>4090</v>
      </c>
    </row>
    <row r="1498" spans="1:9" x14ac:dyDescent="0.25">
      <c r="A1498" s="3">
        <v>42959</v>
      </c>
      <c r="B1498" s="6" t="s">
        <v>1513</v>
      </c>
      <c r="C1498">
        <v>123470</v>
      </c>
      <c r="D1498" s="9" t="s">
        <v>3848</v>
      </c>
      <c r="E1498" s="2">
        <v>80</v>
      </c>
      <c r="F1498" s="11">
        <v>42959</v>
      </c>
      <c r="G1498" s="2">
        <v>80</v>
      </c>
      <c r="H1498" s="13">
        <f>Tabla1[[#This Row],[Importe]]-Tabla1[[#This Row],[Pagado]]</f>
        <v>0</v>
      </c>
      <c r="I1498" s="1" t="s">
        <v>4090</v>
      </c>
    </row>
    <row r="1499" spans="1:9" x14ac:dyDescent="0.25">
      <c r="A1499" s="3">
        <v>42959</v>
      </c>
      <c r="B1499" s="6" t="s">
        <v>1514</v>
      </c>
      <c r="C1499">
        <v>123471</v>
      </c>
      <c r="D1499" s="9" t="s">
        <v>4017</v>
      </c>
      <c r="E1499" s="2">
        <v>4329.6000000000004</v>
      </c>
      <c r="F1499" s="11">
        <v>42961</v>
      </c>
      <c r="G1499" s="2">
        <v>4329.6000000000004</v>
      </c>
      <c r="H1499" s="13">
        <f>Tabla1[[#This Row],[Importe]]-Tabla1[[#This Row],[Pagado]]</f>
        <v>0</v>
      </c>
      <c r="I1499" s="1" t="s">
        <v>4090</v>
      </c>
    </row>
    <row r="1500" spans="1:9" x14ac:dyDescent="0.25">
      <c r="A1500" s="3">
        <v>42959</v>
      </c>
      <c r="B1500" s="6" t="s">
        <v>1515</v>
      </c>
      <c r="C1500">
        <v>123472</v>
      </c>
      <c r="D1500" s="9" t="s">
        <v>4035</v>
      </c>
      <c r="E1500" s="2">
        <v>1087.8</v>
      </c>
      <c r="F1500" s="11">
        <v>42961</v>
      </c>
      <c r="G1500" s="2">
        <v>1087.8</v>
      </c>
      <c r="H1500" s="13">
        <f>Tabla1[[#This Row],[Importe]]-Tabla1[[#This Row],[Pagado]]</f>
        <v>0</v>
      </c>
      <c r="I1500" s="1" t="s">
        <v>4090</v>
      </c>
    </row>
    <row r="1501" spans="1:9" x14ac:dyDescent="0.25">
      <c r="A1501" s="3">
        <v>42959</v>
      </c>
      <c r="B1501" s="6" t="s">
        <v>1516</v>
      </c>
      <c r="C1501">
        <v>123473</v>
      </c>
      <c r="D1501" s="9" t="s">
        <v>4031</v>
      </c>
      <c r="E1501" s="2">
        <v>10474.200000000001</v>
      </c>
      <c r="F1501" s="11">
        <v>42966</v>
      </c>
      <c r="G1501" s="2">
        <v>10474.200000000001</v>
      </c>
      <c r="H1501" s="13">
        <f>Tabla1[[#This Row],[Importe]]-Tabla1[[#This Row],[Pagado]]</f>
        <v>0</v>
      </c>
      <c r="I1501" s="1" t="s">
        <v>4090</v>
      </c>
    </row>
    <row r="1502" spans="1:9" x14ac:dyDescent="0.25">
      <c r="A1502" s="3">
        <v>42959</v>
      </c>
      <c r="B1502" s="6" t="s">
        <v>1517</v>
      </c>
      <c r="C1502">
        <v>123474</v>
      </c>
      <c r="D1502" s="9" t="s">
        <v>3849</v>
      </c>
      <c r="E1502" s="2">
        <v>5561.4</v>
      </c>
      <c r="F1502" s="11">
        <v>42961</v>
      </c>
      <c r="G1502" s="2">
        <v>5561.4</v>
      </c>
      <c r="H1502" s="13">
        <f>Tabla1[[#This Row],[Importe]]-Tabla1[[#This Row],[Pagado]]</f>
        <v>0</v>
      </c>
      <c r="I1502" s="1" t="s">
        <v>4090</v>
      </c>
    </row>
    <row r="1503" spans="1:9" x14ac:dyDescent="0.25">
      <c r="A1503" s="3">
        <v>42959</v>
      </c>
      <c r="B1503" s="6" t="s">
        <v>1518</v>
      </c>
      <c r="C1503">
        <v>123475</v>
      </c>
      <c r="D1503" s="9" t="s">
        <v>3860</v>
      </c>
      <c r="E1503" s="2">
        <v>1550.4</v>
      </c>
      <c r="F1503" s="11">
        <v>42959</v>
      </c>
      <c r="G1503" s="2">
        <v>1550.4</v>
      </c>
      <c r="H1503" s="13">
        <f>Tabla1[[#This Row],[Importe]]-Tabla1[[#This Row],[Pagado]]</f>
        <v>0</v>
      </c>
      <c r="I1503" s="1" t="s">
        <v>4090</v>
      </c>
    </row>
    <row r="1504" spans="1:9" x14ac:dyDescent="0.25">
      <c r="A1504" s="3">
        <v>42959</v>
      </c>
      <c r="B1504" s="6" t="s">
        <v>1519</v>
      </c>
      <c r="C1504">
        <v>123476</v>
      </c>
      <c r="D1504" s="9" t="s">
        <v>3955</v>
      </c>
      <c r="E1504" s="2">
        <v>1974</v>
      </c>
      <c r="F1504" s="11">
        <v>42961</v>
      </c>
      <c r="G1504" s="2">
        <v>1974</v>
      </c>
      <c r="H1504" s="13">
        <f>Tabla1[[#This Row],[Importe]]-Tabla1[[#This Row],[Pagado]]</f>
        <v>0</v>
      </c>
      <c r="I1504" s="1" t="s">
        <v>4090</v>
      </c>
    </row>
    <row r="1505" spans="1:9" x14ac:dyDescent="0.25">
      <c r="A1505" s="3">
        <v>42959</v>
      </c>
      <c r="B1505" s="6" t="s">
        <v>1520</v>
      </c>
      <c r="C1505">
        <v>123477</v>
      </c>
      <c r="D1505" s="9" t="s">
        <v>3861</v>
      </c>
      <c r="E1505" s="2">
        <v>8919.7999999999993</v>
      </c>
      <c r="F1505" s="11">
        <v>42960</v>
      </c>
      <c r="G1505" s="2">
        <v>8919.7999999999993</v>
      </c>
      <c r="H1505" s="13">
        <f>Tabla1[[#This Row],[Importe]]-Tabla1[[#This Row],[Pagado]]</f>
        <v>0</v>
      </c>
      <c r="I1505" s="1" t="s">
        <v>4090</v>
      </c>
    </row>
    <row r="1506" spans="1:9" x14ac:dyDescent="0.25">
      <c r="A1506" s="3">
        <v>42959</v>
      </c>
      <c r="B1506" s="6" t="s">
        <v>1521</v>
      </c>
      <c r="C1506">
        <v>123478</v>
      </c>
      <c r="D1506" s="9" t="s">
        <v>4010</v>
      </c>
      <c r="E1506" s="2">
        <v>826.2</v>
      </c>
      <c r="F1506" s="11">
        <v>42961</v>
      </c>
      <c r="G1506" s="2">
        <v>826.2</v>
      </c>
      <c r="H1506" s="13">
        <f>Tabla1[[#This Row],[Importe]]-Tabla1[[#This Row],[Pagado]]</f>
        <v>0</v>
      </c>
      <c r="I1506" s="1" t="s">
        <v>4090</v>
      </c>
    </row>
    <row r="1507" spans="1:9" x14ac:dyDescent="0.25">
      <c r="A1507" s="3">
        <v>42959</v>
      </c>
      <c r="B1507" s="6" t="s">
        <v>1522</v>
      </c>
      <c r="C1507">
        <v>123479</v>
      </c>
      <c r="D1507" s="9" t="s">
        <v>3856</v>
      </c>
      <c r="E1507" s="2">
        <v>2082</v>
      </c>
      <c r="F1507" s="11">
        <v>42960</v>
      </c>
      <c r="G1507" s="2">
        <v>2082</v>
      </c>
      <c r="H1507" s="13">
        <f>Tabla1[[#This Row],[Importe]]-Tabla1[[#This Row],[Pagado]]</f>
        <v>0</v>
      </c>
      <c r="I1507" s="1" t="s">
        <v>4090</v>
      </c>
    </row>
    <row r="1508" spans="1:9" x14ac:dyDescent="0.25">
      <c r="A1508" s="3">
        <v>42959</v>
      </c>
      <c r="B1508" s="6" t="s">
        <v>1523</v>
      </c>
      <c r="C1508">
        <v>123480</v>
      </c>
      <c r="D1508" s="9" t="s">
        <v>3950</v>
      </c>
      <c r="E1508" s="2">
        <v>13486</v>
      </c>
      <c r="F1508" s="11">
        <v>42968</v>
      </c>
      <c r="G1508" s="2">
        <v>13486</v>
      </c>
      <c r="H1508" s="13">
        <f>Tabla1[[#This Row],[Importe]]-Tabla1[[#This Row],[Pagado]]</f>
        <v>0</v>
      </c>
      <c r="I1508" s="1" t="s">
        <v>4090</v>
      </c>
    </row>
    <row r="1509" spans="1:9" ht="15.75" x14ac:dyDescent="0.25">
      <c r="A1509" s="3">
        <v>42959</v>
      </c>
      <c r="B1509" s="6" t="s">
        <v>1524</v>
      </c>
      <c r="C1509">
        <v>123481</v>
      </c>
      <c r="D1509" s="7" t="s">
        <v>4091</v>
      </c>
      <c r="E1509" s="2">
        <v>0</v>
      </c>
      <c r="F1509" s="17" t="s">
        <v>4091</v>
      </c>
      <c r="G1509" s="2">
        <v>0</v>
      </c>
      <c r="H1509" s="13">
        <f>Tabla1[[#This Row],[Importe]]-Tabla1[[#This Row],[Pagado]]</f>
        <v>0</v>
      </c>
      <c r="I1509" s="1" t="s">
        <v>4091</v>
      </c>
    </row>
    <row r="1510" spans="1:9" x14ac:dyDescent="0.25">
      <c r="A1510" s="3">
        <v>42959</v>
      </c>
      <c r="B1510" s="6" t="s">
        <v>1525</v>
      </c>
      <c r="C1510">
        <v>123482</v>
      </c>
      <c r="D1510" s="9" t="s">
        <v>3860</v>
      </c>
      <c r="E1510" s="2">
        <v>7725.8</v>
      </c>
      <c r="F1510" s="11">
        <v>42973</v>
      </c>
      <c r="G1510" s="2">
        <v>7725.8</v>
      </c>
      <c r="H1510" s="13">
        <f>Tabla1[[#This Row],[Importe]]-Tabla1[[#This Row],[Pagado]]</f>
        <v>0</v>
      </c>
      <c r="I1510" s="1" t="s">
        <v>4090</v>
      </c>
    </row>
    <row r="1511" spans="1:9" x14ac:dyDescent="0.25">
      <c r="A1511" s="3">
        <v>42959</v>
      </c>
      <c r="B1511" s="6" t="s">
        <v>1526</v>
      </c>
      <c r="C1511">
        <v>123483</v>
      </c>
      <c r="D1511" s="9" t="s">
        <v>3860</v>
      </c>
      <c r="E1511" s="2">
        <v>377.2</v>
      </c>
      <c r="F1511" s="11">
        <v>42959</v>
      </c>
      <c r="G1511" s="2">
        <v>377.2</v>
      </c>
      <c r="H1511" s="13">
        <f>Tabla1[[#This Row],[Importe]]-Tabla1[[#This Row],[Pagado]]</f>
        <v>0</v>
      </c>
      <c r="I1511" s="1" t="s">
        <v>4090</v>
      </c>
    </row>
    <row r="1512" spans="1:9" x14ac:dyDescent="0.25">
      <c r="A1512" s="3">
        <v>42959</v>
      </c>
      <c r="B1512" s="6" t="s">
        <v>1527</v>
      </c>
      <c r="C1512">
        <v>123484</v>
      </c>
      <c r="D1512" s="9" t="s">
        <v>3926</v>
      </c>
      <c r="E1512" s="2">
        <v>27937.4</v>
      </c>
      <c r="F1512" s="11">
        <v>42960</v>
      </c>
      <c r="G1512" s="2">
        <v>27937.4</v>
      </c>
      <c r="H1512" s="13">
        <f>Tabla1[[#This Row],[Importe]]-Tabla1[[#This Row],[Pagado]]</f>
        <v>0</v>
      </c>
      <c r="I1512" s="1" t="s">
        <v>4090</v>
      </c>
    </row>
    <row r="1513" spans="1:9" x14ac:dyDescent="0.25">
      <c r="A1513" s="3">
        <v>42959</v>
      </c>
      <c r="B1513" s="6" t="s">
        <v>1528</v>
      </c>
      <c r="C1513">
        <v>123485</v>
      </c>
      <c r="D1513" s="9" t="s">
        <v>4013</v>
      </c>
      <c r="E1513" s="2">
        <v>5773.2</v>
      </c>
      <c r="F1513" s="11">
        <v>42959</v>
      </c>
      <c r="G1513" s="2">
        <v>5773.2</v>
      </c>
      <c r="H1513" s="13">
        <f>Tabla1[[#This Row],[Importe]]-Tabla1[[#This Row],[Pagado]]</f>
        <v>0</v>
      </c>
      <c r="I1513" s="1" t="s">
        <v>4090</v>
      </c>
    </row>
    <row r="1514" spans="1:9" x14ac:dyDescent="0.25">
      <c r="A1514" s="3">
        <v>42959</v>
      </c>
      <c r="B1514" s="6" t="s">
        <v>1529</v>
      </c>
      <c r="C1514">
        <v>123486</v>
      </c>
      <c r="D1514" s="9" t="s">
        <v>4034</v>
      </c>
      <c r="E1514" s="2">
        <v>781.2</v>
      </c>
      <c r="F1514" s="11">
        <v>42959</v>
      </c>
      <c r="G1514" s="2">
        <v>781.2</v>
      </c>
      <c r="H1514" s="13">
        <f>Tabla1[[#This Row],[Importe]]-Tabla1[[#This Row],[Pagado]]</f>
        <v>0</v>
      </c>
      <c r="I1514" s="1" t="s">
        <v>4090</v>
      </c>
    </row>
    <row r="1515" spans="1:9" ht="30" x14ac:dyDescent="0.25">
      <c r="A1515" s="3">
        <v>42959</v>
      </c>
      <c r="B1515" s="6" t="s">
        <v>1530</v>
      </c>
      <c r="C1515">
        <v>123487</v>
      </c>
      <c r="D1515" s="9" t="s">
        <v>3832</v>
      </c>
      <c r="E1515" s="2">
        <v>421930.23999999999</v>
      </c>
      <c r="F1515" s="11" t="s">
        <v>4133</v>
      </c>
      <c r="G1515" s="19">
        <f>236130.74+185799.5</f>
        <v>421930.23999999999</v>
      </c>
      <c r="H1515" s="20">
        <f>Tabla1[[#This Row],[Importe]]-Tabla1[[#This Row],[Pagado]]</f>
        <v>0</v>
      </c>
      <c r="I1515" s="1" t="s">
        <v>4090</v>
      </c>
    </row>
    <row r="1516" spans="1:9" ht="15.75" x14ac:dyDescent="0.25">
      <c r="A1516" s="3">
        <v>42959</v>
      </c>
      <c r="B1516" s="6" t="s">
        <v>1531</v>
      </c>
      <c r="C1516">
        <v>123488</v>
      </c>
      <c r="D1516" s="7" t="s">
        <v>4091</v>
      </c>
      <c r="E1516" s="2">
        <v>0</v>
      </c>
      <c r="F1516" s="17" t="s">
        <v>4091</v>
      </c>
      <c r="G1516" s="2">
        <v>0</v>
      </c>
      <c r="H1516" s="13">
        <f>Tabla1[[#This Row],[Importe]]-Tabla1[[#This Row],[Pagado]]</f>
        <v>0</v>
      </c>
      <c r="I1516" s="1" t="s">
        <v>4091</v>
      </c>
    </row>
    <row r="1517" spans="1:9" x14ac:dyDescent="0.25">
      <c r="A1517" s="3">
        <v>42959</v>
      </c>
      <c r="B1517" s="6" t="s">
        <v>1532</v>
      </c>
      <c r="C1517">
        <v>123489</v>
      </c>
      <c r="D1517" s="9" t="s">
        <v>3935</v>
      </c>
      <c r="E1517" s="2">
        <v>28230.5</v>
      </c>
      <c r="F1517" s="11">
        <v>42966</v>
      </c>
      <c r="G1517" s="2">
        <v>28230.5</v>
      </c>
      <c r="H1517" s="13">
        <f>Tabla1[[#This Row],[Importe]]-Tabla1[[#This Row],[Pagado]]</f>
        <v>0</v>
      </c>
      <c r="I1517" s="1" t="s">
        <v>4090</v>
      </c>
    </row>
    <row r="1518" spans="1:9" x14ac:dyDescent="0.25">
      <c r="A1518" s="3">
        <v>42959</v>
      </c>
      <c r="B1518" s="6" t="s">
        <v>1533</v>
      </c>
      <c r="C1518">
        <v>123490</v>
      </c>
      <c r="D1518" s="9" t="s">
        <v>3806</v>
      </c>
      <c r="E1518" s="2">
        <v>21866.35</v>
      </c>
      <c r="F1518" s="11">
        <v>42961</v>
      </c>
      <c r="G1518" s="2">
        <v>21866.35</v>
      </c>
      <c r="H1518" s="13">
        <f>Tabla1[[#This Row],[Importe]]-Tabla1[[#This Row],[Pagado]]</f>
        <v>0</v>
      </c>
      <c r="I1518" s="1" t="s">
        <v>4090</v>
      </c>
    </row>
    <row r="1519" spans="1:9" x14ac:dyDescent="0.25">
      <c r="A1519" s="3">
        <v>42959</v>
      </c>
      <c r="B1519" s="6" t="s">
        <v>1534</v>
      </c>
      <c r="C1519">
        <v>123491</v>
      </c>
      <c r="D1519" s="9" t="s">
        <v>3860</v>
      </c>
      <c r="E1519" s="2">
        <v>197.2</v>
      </c>
      <c r="F1519" s="11">
        <v>42959</v>
      </c>
      <c r="G1519" s="2">
        <v>197.2</v>
      </c>
      <c r="H1519" s="13">
        <f>Tabla1[[#This Row],[Importe]]-Tabla1[[#This Row],[Pagado]]</f>
        <v>0</v>
      </c>
      <c r="I1519" s="1" t="s">
        <v>4090</v>
      </c>
    </row>
    <row r="1520" spans="1:9" x14ac:dyDescent="0.25">
      <c r="A1520" s="3">
        <v>42959</v>
      </c>
      <c r="B1520" s="6" t="s">
        <v>1535</v>
      </c>
      <c r="C1520">
        <v>123492</v>
      </c>
      <c r="D1520" s="9" t="s">
        <v>3844</v>
      </c>
      <c r="E1520" s="2">
        <v>744.8</v>
      </c>
      <c r="F1520" s="11">
        <v>42959</v>
      </c>
      <c r="G1520" s="2">
        <v>744.8</v>
      </c>
      <c r="H1520" s="13">
        <f>Tabla1[[#This Row],[Importe]]-Tabla1[[#This Row],[Pagado]]</f>
        <v>0</v>
      </c>
      <c r="I1520" s="1" t="s">
        <v>4090</v>
      </c>
    </row>
    <row r="1521" spans="1:9" x14ac:dyDescent="0.25">
      <c r="A1521" s="3">
        <v>42959</v>
      </c>
      <c r="B1521" s="6" t="s">
        <v>1536</v>
      </c>
      <c r="C1521">
        <v>123493</v>
      </c>
      <c r="D1521" s="9" t="s">
        <v>3989</v>
      </c>
      <c r="E1521" s="2">
        <v>432</v>
      </c>
      <c r="F1521" s="11">
        <v>42959</v>
      </c>
      <c r="G1521" s="2">
        <v>432</v>
      </c>
      <c r="H1521" s="13">
        <f>Tabla1[[#This Row],[Importe]]-Tabla1[[#This Row],[Pagado]]</f>
        <v>0</v>
      </c>
      <c r="I1521" s="1" t="s">
        <v>4090</v>
      </c>
    </row>
    <row r="1522" spans="1:9" x14ac:dyDescent="0.25">
      <c r="A1522" s="3">
        <v>42959</v>
      </c>
      <c r="B1522" s="6" t="s">
        <v>1537</v>
      </c>
      <c r="C1522">
        <v>123494</v>
      </c>
      <c r="D1522" s="9" t="s">
        <v>3832</v>
      </c>
      <c r="E1522" s="2">
        <v>95235.95</v>
      </c>
      <c r="F1522" s="11">
        <v>42963</v>
      </c>
      <c r="G1522" s="2">
        <v>95235.95</v>
      </c>
      <c r="H1522" s="13">
        <f>Tabla1[[#This Row],[Importe]]-Tabla1[[#This Row],[Pagado]]</f>
        <v>0</v>
      </c>
      <c r="I1522" s="1" t="s">
        <v>4090</v>
      </c>
    </row>
    <row r="1523" spans="1:9" x14ac:dyDescent="0.25">
      <c r="A1523" s="3">
        <v>42959</v>
      </c>
      <c r="B1523" s="6" t="s">
        <v>1538</v>
      </c>
      <c r="C1523">
        <v>123495</v>
      </c>
      <c r="D1523" s="9" t="s">
        <v>3982</v>
      </c>
      <c r="E1523" s="2">
        <v>457.2</v>
      </c>
      <c r="F1523" s="11">
        <v>42959</v>
      </c>
      <c r="G1523" s="2">
        <v>457.2</v>
      </c>
      <c r="H1523" s="13">
        <f>Tabla1[[#This Row],[Importe]]-Tabla1[[#This Row],[Pagado]]</f>
        <v>0</v>
      </c>
      <c r="I1523" s="1" t="s">
        <v>4090</v>
      </c>
    </row>
    <row r="1524" spans="1:9" x14ac:dyDescent="0.25">
      <c r="A1524" s="3">
        <v>42959</v>
      </c>
      <c r="B1524" s="6" t="s">
        <v>1539</v>
      </c>
      <c r="C1524">
        <v>123496</v>
      </c>
      <c r="D1524" s="9" t="s">
        <v>3888</v>
      </c>
      <c r="E1524" s="2">
        <v>488744</v>
      </c>
      <c r="F1524" s="11">
        <v>42965</v>
      </c>
      <c r="G1524" s="2">
        <v>488744</v>
      </c>
      <c r="H1524" s="13">
        <f>Tabla1[[#This Row],[Importe]]-Tabla1[[#This Row],[Pagado]]</f>
        <v>0</v>
      </c>
      <c r="I1524" s="1" t="s">
        <v>4090</v>
      </c>
    </row>
    <row r="1525" spans="1:9" x14ac:dyDescent="0.25">
      <c r="A1525" s="3">
        <v>42959</v>
      </c>
      <c r="B1525" s="6" t="s">
        <v>1540</v>
      </c>
      <c r="C1525">
        <v>123497</v>
      </c>
      <c r="D1525" s="9" t="s">
        <v>3832</v>
      </c>
      <c r="E1525" s="2">
        <v>64297.599999999999</v>
      </c>
      <c r="F1525" s="11">
        <v>42963</v>
      </c>
      <c r="G1525" s="2">
        <v>64297.599999999999</v>
      </c>
      <c r="H1525" s="13">
        <f>Tabla1[[#This Row],[Importe]]-Tabla1[[#This Row],[Pagado]]</f>
        <v>0</v>
      </c>
      <c r="I1525" s="1" t="s">
        <v>4090</v>
      </c>
    </row>
    <row r="1526" spans="1:9" x14ac:dyDescent="0.25">
      <c r="A1526" s="3">
        <v>42959</v>
      </c>
      <c r="B1526" s="6" t="s">
        <v>1541</v>
      </c>
      <c r="C1526">
        <v>123498</v>
      </c>
      <c r="D1526" s="9" t="s">
        <v>4002</v>
      </c>
      <c r="E1526" s="2">
        <v>150</v>
      </c>
      <c r="F1526" s="11">
        <v>42959</v>
      </c>
      <c r="G1526" s="2">
        <v>150</v>
      </c>
      <c r="H1526" s="13">
        <f>Tabla1[[#This Row],[Importe]]-Tabla1[[#This Row],[Pagado]]</f>
        <v>0</v>
      </c>
      <c r="I1526" s="1" t="s">
        <v>4090</v>
      </c>
    </row>
    <row r="1527" spans="1:9" x14ac:dyDescent="0.25">
      <c r="A1527" s="3">
        <v>42959</v>
      </c>
      <c r="B1527" s="6" t="s">
        <v>1542</v>
      </c>
      <c r="C1527">
        <v>123499</v>
      </c>
      <c r="D1527" s="9" t="s">
        <v>3848</v>
      </c>
      <c r="E1527" s="2">
        <v>3912</v>
      </c>
      <c r="F1527" s="11">
        <v>42959</v>
      </c>
      <c r="G1527" s="2">
        <v>3912</v>
      </c>
      <c r="H1527" s="13">
        <f>Tabla1[[#This Row],[Importe]]-Tabla1[[#This Row],[Pagado]]</f>
        <v>0</v>
      </c>
      <c r="I1527" s="1" t="s">
        <v>4090</v>
      </c>
    </row>
    <row r="1528" spans="1:9" x14ac:dyDescent="0.25">
      <c r="A1528" s="3">
        <v>42959</v>
      </c>
      <c r="B1528" s="6" t="s">
        <v>1543</v>
      </c>
      <c r="C1528">
        <v>123500</v>
      </c>
      <c r="D1528" s="9" t="s">
        <v>3867</v>
      </c>
      <c r="E1528" s="2">
        <v>1058.0999999999999</v>
      </c>
      <c r="F1528" s="11">
        <v>42959</v>
      </c>
      <c r="G1528" s="2">
        <v>1058.0999999999999</v>
      </c>
      <c r="H1528" s="13">
        <f>Tabla1[[#This Row],[Importe]]-Tabla1[[#This Row],[Pagado]]</f>
        <v>0</v>
      </c>
      <c r="I1528" s="1" t="s">
        <v>4090</v>
      </c>
    </row>
    <row r="1529" spans="1:9" x14ac:dyDescent="0.25">
      <c r="A1529" s="3">
        <v>42959</v>
      </c>
      <c r="B1529" s="6" t="s">
        <v>1544</v>
      </c>
      <c r="C1529">
        <v>123501</v>
      </c>
      <c r="D1529" s="9" t="s">
        <v>3891</v>
      </c>
      <c r="E1529" s="2">
        <v>3174.08</v>
      </c>
      <c r="F1529" s="11">
        <v>42959</v>
      </c>
      <c r="G1529" s="2">
        <v>3174.08</v>
      </c>
      <c r="H1529" s="13">
        <f>Tabla1[[#This Row],[Importe]]-Tabla1[[#This Row],[Pagado]]</f>
        <v>0</v>
      </c>
      <c r="I1529" s="1" t="s">
        <v>4090</v>
      </c>
    </row>
    <row r="1530" spans="1:9" x14ac:dyDescent="0.25">
      <c r="A1530" s="3">
        <v>42959</v>
      </c>
      <c r="B1530" s="6" t="s">
        <v>1545</v>
      </c>
      <c r="C1530">
        <v>123502</v>
      </c>
      <c r="D1530" s="9" t="s">
        <v>3891</v>
      </c>
      <c r="E1530" s="2">
        <v>4302.8999999999996</v>
      </c>
      <c r="F1530" s="11">
        <v>42959</v>
      </c>
      <c r="G1530" s="2">
        <v>4302.8999999999996</v>
      </c>
      <c r="H1530" s="13">
        <f>Tabla1[[#This Row],[Importe]]-Tabla1[[#This Row],[Pagado]]</f>
        <v>0</v>
      </c>
      <c r="I1530" s="1" t="s">
        <v>4090</v>
      </c>
    </row>
    <row r="1531" spans="1:9" x14ac:dyDescent="0.25">
      <c r="A1531" s="3">
        <v>42959</v>
      </c>
      <c r="B1531" s="6" t="s">
        <v>1546</v>
      </c>
      <c r="C1531">
        <v>123503</v>
      </c>
      <c r="D1531" s="9" t="s">
        <v>3962</v>
      </c>
      <c r="E1531" s="2">
        <v>610.5</v>
      </c>
      <c r="F1531" s="11">
        <v>42960</v>
      </c>
      <c r="G1531" s="2">
        <v>610.5</v>
      </c>
      <c r="H1531" s="13">
        <f>Tabla1[[#This Row],[Importe]]-Tabla1[[#This Row],[Pagado]]</f>
        <v>0</v>
      </c>
      <c r="I1531" s="1" t="s">
        <v>4090</v>
      </c>
    </row>
    <row r="1532" spans="1:9" x14ac:dyDescent="0.25">
      <c r="A1532" s="3">
        <v>42959</v>
      </c>
      <c r="B1532" s="6" t="s">
        <v>1547</v>
      </c>
      <c r="C1532">
        <v>123504</v>
      </c>
      <c r="D1532" s="9" t="s">
        <v>3894</v>
      </c>
      <c r="E1532" s="2">
        <v>2433.6</v>
      </c>
      <c r="F1532" s="11">
        <v>42960</v>
      </c>
      <c r="G1532" s="2">
        <v>2433.6</v>
      </c>
      <c r="H1532" s="13">
        <f>Tabla1[[#This Row],[Importe]]-Tabla1[[#This Row],[Pagado]]</f>
        <v>0</v>
      </c>
      <c r="I1532" s="1" t="s">
        <v>4090</v>
      </c>
    </row>
    <row r="1533" spans="1:9" x14ac:dyDescent="0.25">
      <c r="A1533" s="3">
        <v>42959</v>
      </c>
      <c r="B1533" s="6" t="s">
        <v>1548</v>
      </c>
      <c r="C1533">
        <v>123505</v>
      </c>
      <c r="D1533" s="9" t="s">
        <v>3983</v>
      </c>
      <c r="E1533" s="2">
        <v>2671.2</v>
      </c>
      <c r="F1533" s="11">
        <v>42960</v>
      </c>
      <c r="G1533" s="2">
        <v>2671.2</v>
      </c>
      <c r="H1533" s="13">
        <f>Tabla1[[#This Row],[Importe]]-Tabla1[[#This Row],[Pagado]]</f>
        <v>0</v>
      </c>
      <c r="I1533" s="1" t="s">
        <v>4090</v>
      </c>
    </row>
    <row r="1534" spans="1:9" x14ac:dyDescent="0.25">
      <c r="A1534" s="3">
        <v>42960</v>
      </c>
      <c r="B1534" s="6" t="s">
        <v>1549</v>
      </c>
      <c r="C1534">
        <v>123506</v>
      </c>
      <c r="D1534" s="9" t="s">
        <v>3805</v>
      </c>
      <c r="E1534" s="2">
        <v>9430.75</v>
      </c>
      <c r="F1534" s="11">
        <v>42962</v>
      </c>
      <c r="G1534" s="2">
        <v>9430.75</v>
      </c>
      <c r="H1534" s="13">
        <f>Tabla1[[#This Row],[Importe]]-Tabla1[[#This Row],[Pagado]]</f>
        <v>0</v>
      </c>
      <c r="I1534" s="1" t="s">
        <v>4090</v>
      </c>
    </row>
    <row r="1535" spans="1:9" x14ac:dyDescent="0.25">
      <c r="A1535" s="3">
        <v>42960</v>
      </c>
      <c r="B1535" s="6" t="s">
        <v>1550</v>
      </c>
      <c r="C1535">
        <v>123507</v>
      </c>
      <c r="D1535" s="9" t="s">
        <v>3806</v>
      </c>
      <c r="E1535" s="2">
        <v>16977.650000000001</v>
      </c>
      <c r="F1535" s="11">
        <v>42961</v>
      </c>
      <c r="G1535" s="2">
        <v>16977.650000000001</v>
      </c>
      <c r="H1535" s="13">
        <f>Tabla1[[#This Row],[Importe]]-Tabla1[[#This Row],[Pagado]]</f>
        <v>0</v>
      </c>
      <c r="I1535" s="1" t="s">
        <v>4090</v>
      </c>
    </row>
    <row r="1536" spans="1:9" x14ac:dyDescent="0.25">
      <c r="A1536" s="3">
        <v>42960</v>
      </c>
      <c r="B1536" s="6" t="s">
        <v>1551</v>
      </c>
      <c r="C1536">
        <v>123508</v>
      </c>
      <c r="D1536" s="9" t="s">
        <v>3838</v>
      </c>
      <c r="E1536" s="2">
        <v>13807.2</v>
      </c>
      <c r="F1536" s="11">
        <v>42960</v>
      </c>
      <c r="G1536" s="2">
        <v>13807.2</v>
      </c>
      <c r="H1536" s="13">
        <f>Tabla1[[#This Row],[Importe]]-Tabla1[[#This Row],[Pagado]]</f>
        <v>0</v>
      </c>
      <c r="I1536" s="1" t="s">
        <v>4090</v>
      </c>
    </row>
    <row r="1537" spans="1:9" x14ac:dyDescent="0.25">
      <c r="A1537" s="3">
        <v>42960</v>
      </c>
      <c r="B1537" s="6" t="s">
        <v>1552</v>
      </c>
      <c r="C1537">
        <v>123509</v>
      </c>
      <c r="D1537" s="9" t="s">
        <v>3889</v>
      </c>
      <c r="E1537" s="2">
        <v>5792.9</v>
      </c>
      <c r="F1537" s="11">
        <v>42960</v>
      </c>
      <c r="G1537" s="2">
        <v>5792.9</v>
      </c>
      <c r="H1537" s="13">
        <f>Tabla1[[#This Row],[Importe]]-Tabla1[[#This Row],[Pagado]]</f>
        <v>0</v>
      </c>
      <c r="I1537" s="1" t="s">
        <v>4090</v>
      </c>
    </row>
    <row r="1538" spans="1:9" ht="15.75" x14ac:dyDescent="0.25">
      <c r="A1538" s="3">
        <v>42960</v>
      </c>
      <c r="B1538" s="6" t="s">
        <v>1553</v>
      </c>
      <c r="C1538">
        <v>123510</v>
      </c>
      <c r="D1538" s="7" t="s">
        <v>4091</v>
      </c>
      <c r="E1538" s="2">
        <v>0</v>
      </c>
      <c r="F1538" s="17" t="s">
        <v>4091</v>
      </c>
      <c r="G1538" s="2">
        <v>0</v>
      </c>
      <c r="H1538" s="13">
        <f>Tabla1[[#This Row],[Importe]]-Tabla1[[#This Row],[Pagado]]</f>
        <v>0</v>
      </c>
      <c r="I1538" s="1" t="s">
        <v>4091</v>
      </c>
    </row>
    <row r="1539" spans="1:9" x14ac:dyDescent="0.25">
      <c r="A1539" s="3">
        <v>42960</v>
      </c>
      <c r="B1539" s="6" t="s">
        <v>1554</v>
      </c>
      <c r="C1539">
        <v>123511</v>
      </c>
      <c r="D1539" s="9" t="s">
        <v>3817</v>
      </c>
      <c r="E1539" s="2">
        <v>3436.2</v>
      </c>
      <c r="F1539" s="11">
        <v>42962</v>
      </c>
      <c r="G1539" s="2">
        <v>3436.2</v>
      </c>
      <c r="H1539" s="13">
        <f>Tabla1[[#This Row],[Importe]]-Tabla1[[#This Row],[Pagado]]</f>
        <v>0</v>
      </c>
      <c r="I1539" s="1" t="s">
        <v>4090</v>
      </c>
    </row>
    <row r="1540" spans="1:9" x14ac:dyDescent="0.25">
      <c r="A1540" s="3">
        <v>42960</v>
      </c>
      <c r="B1540" s="6" t="s">
        <v>1555</v>
      </c>
      <c r="C1540">
        <v>123512</v>
      </c>
      <c r="D1540" s="9" t="s">
        <v>3970</v>
      </c>
      <c r="E1540" s="2">
        <v>5855.2</v>
      </c>
      <c r="F1540" s="11">
        <v>42960</v>
      </c>
      <c r="G1540" s="2">
        <v>5855.2</v>
      </c>
      <c r="H1540" s="13">
        <f>Tabla1[[#This Row],[Importe]]-Tabla1[[#This Row],[Pagado]]</f>
        <v>0</v>
      </c>
      <c r="I1540" s="1" t="s">
        <v>4090</v>
      </c>
    </row>
    <row r="1541" spans="1:9" x14ac:dyDescent="0.25">
      <c r="A1541" s="3">
        <v>42960</v>
      </c>
      <c r="B1541" s="6" t="s">
        <v>1556</v>
      </c>
      <c r="C1541">
        <v>123513</v>
      </c>
      <c r="D1541" s="9" t="s">
        <v>3876</v>
      </c>
      <c r="E1541" s="2">
        <v>1008</v>
      </c>
      <c r="F1541" s="11">
        <v>42960</v>
      </c>
      <c r="G1541" s="2">
        <v>1008</v>
      </c>
      <c r="H1541" s="13">
        <f>Tabla1[[#This Row],[Importe]]-Tabla1[[#This Row],[Pagado]]</f>
        <v>0</v>
      </c>
      <c r="I1541" s="1" t="s">
        <v>4090</v>
      </c>
    </row>
    <row r="1542" spans="1:9" x14ac:dyDescent="0.25">
      <c r="A1542" s="3">
        <v>42960</v>
      </c>
      <c r="B1542" s="6" t="s">
        <v>1557</v>
      </c>
      <c r="C1542">
        <v>123514</v>
      </c>
      <c r="D1542" s="9" t="s">
        <v>3807</v>
      </c>
      <c r="E1542" s="2">
        <v>4935</v>
      </c>
      <c r="F1542" s="11">
        <v>42961</v>
      </c>
      <c r="G1542" s="2">
        <v>4935</v>
      </c>
      <c r="H1542" s="13">
        <f>Tabla1[[#This Row],[Importe]]-Tabla1[[#This Row],[Pagado]]</f>
        <v>0</v>
      </c>
      <c r="I1542" s="1" t="s">
        <v>4090</v>
      </c>
    </row>
    <row r="1543" spans="1:9" x14ac:dyDescent="0.25">
      <c r="A1543" s="3">
        <v>42960</v>
      </c>
      <c r="B1543" s="6" t="s">
        <v>1558</v>
      </c>
      <c r="C1543">
        <v>123515</v>
      </c>
      <c r="D1543" s="9" t="s">
        <v>3808</v>
      </c>
      <c r="E1543" s="2">
        <v>1175</v>
      </c>
      <c r="F1543" s="11">
        <v>42961</v>
      </c>
      <c r="G1543" s="2">
        <v>1175</v>
      </c>
      <c r="H1543" s="13">
        <f>Tabla1[[#This Row],[Importe]]-Tabla1[[#This Row],[Pagado]]</f>
        <v>0</v>
      </c>
      <c r="I1543" s="1" t="s">
        <v>4090</v>
      </c>
    </row>
    <row r="1544" spans="1:9" x14ac:dyDescent="0.25">
      <c r="A1544" s="3">
        <v>42960</v>
      </c>
      <c r="B1544" s="6" t="s">
        <v>1559</v>
      </c>
      <c r="C1544">
        <v>123516</v>
      </c>
      <c r="D1544" s="9" t="s">
        <v>3943</v>
      </c>
      <c r="E1544" s="2">
        <v>3760</v>
      </c>
      <c r="F1544" s="11">
        <v>42961</v>
      </c>
      <c r="G1544" s="2">
        <v>3760</v>
      </c>
      <c r="H1544" s="13">
        <f>Tabla1[[#This Row],[Importe]]-Tabla1[[#This Row],[Pagado]]</f>
        <v>0</v>
      </c>
      <c r="I1544" s="1" t="s">
        <v>4090</v>
      </c>
    </row>
    <row r="1545" spans="1:9" x14ac:dyDescent="0.25">
      <c r="A1545" s="3">
        <v>42960</v>
      </c>
      <c r="B1545" s="6" t="s">
        <v>1560</v>
      </c>
      <c r="C1545">
        <v>123517</v>
      </c>
      <c r="D1545" s="9" t="s">
        <v>3845</v>
      </c>
      <c r="E1545" s="2">
        <v>49073.2</v>
      </c>
      <c r="F1545" s="11" t="s">
        <v>4069</v>
      </c>
      <c r="G1545" s="2">
        <v>49073.2</v>
      </c>
      <c r="H1545" s="13">
        <f>Tabla1[[#This Row],[Importe]]-Tabla1[[#This Row],[Pagado]]</f>
        <v>0</v>
      </c>
      <c r="I1545" s="1" t="s">
        <v>4090</v>
      </c>
    </row>
    <row r="1546" spans="1:9" x14ac:dyDescent="0.25">
      <c r="A1546" s="3">
        <v>42960</v>
      </c>
      <c r="B1546" s="6" t="s">
        <v>1561</v>
      </c>
      <c r="C1546">
        <v>123518</v>
      </c>
      <c r="D1546" s="9" t="s">
        <v>3832</v>
      </c>
      <c r="E1546" s="2">
        <v>3442.4</v>
      </c>
      <c r="F1546" s="11">
        <v>42963</v>
      </c>
      <c r="G1546" s="2">
        <v>3442.4</v>
      </c>
      <c r="H1546" s="13">
        <f>Tabla1[[#This Row],[Importe]]-Tabla1[[#This Row],[Pagado]]</f>
        <v>0</v>
      </c>
      <c r="I1546" s="1" t="s">
        <v>4090</v>
      </c>
    </row>
    <row r="1547" spans="1:9" x14ac:dyDescent="0.25">
      <c r="A1547" s="3">
        <v>42960</v>
      </c>
      <c r="B1547" s="6" t="s">
        <v>1562</v>
      </c>
      <c r="C1547">
        <v>123519</v>
      </c>
      <c r="D1547" s="9" t="s">
        <v>3898</v>
      </c>
      <c r="E1547" s="2">
        <v>23435.7</v>
      </c>
      <c r="F1547" s="11">
        <v>42960</v>
      </c>
      <c r="G1547" s="2">
        <v>23435.7</v>
      </c>
      <c r="H1547" s="13">
        <f>Tabla1[[#This Row],[Importe]]-Tabla1[[#This Row],[Pagado]]</f>
        <v>0</v>
      </c>
      <c r="I1547" s="1" t="s">
        <v>4090</v>
      </c>
    </row>
    <row r="1548" spans="1:9" x14ac:dyDescent="0.25">
      <c r="A1548" s="3">
        <v>42960</v>
      </c>
      <c r="B1548" s="6" t="s">
        <v>1563</v>
      </c>
      <c r="C1548">
        <v>123520</v>
      </c>
      <c r="D1548" s="9" t="s">
        <v>3971</v>
      </c>
      <c r="E1548" s="2">
        <v>1556.4</v>
      </c>
      <c r="F1548" s="11">
        <v>42960</v>
      </c>
      <c r="G1548" s="2">
        <v>1556.4</v>
      </c>
      <c r="H1548" s="13">
        <f>Tabla1[[#This Row],[Importe]]-Tabla1[[#This Row],[Pagado]]</f>
        <v>0</v>
      </c>
      <c r="I1548" s="1" t="s">
        <v>4090</v>
      </c>
    </row>
    <row r="1549" spans="1:9" x14ac:dyDescent="0.25">
      <c r="A1549" s="3">
        <v>42960</v>
      </c>
      <c r="B1549" s="6" t="s">
        <v>1564</v>
      </c>
      <c r="C1549">
        <v>123521</v>
      </c>
      <c r="D1549" s="9" t="s">
        <v>4008</v>
      </c>
      <c r="E1549" s="2">
        <v>9984.4</v>
      </c>
      <c r="F1549" s="11">
        <v>42960</v>
      </c>
      <c r="G1549" s="2">
        <v>9984.4</v>
      </c>
      <c r="H1549" s="13">
        <f>Tabla1[[#This Row],[Importe]]-Tabla1[[#This Row],[Pagado]]</f>
        <v>0</v>
      </c>
      <c r="I1549" s="1" t="s">
        <v>4090</v>
      </c>
    </row>
    <row r="1550" spans="1:9" x14ac:dyDescent="0.25">
      <c r="A1550" s="3">
        <v>42960</v>
      </c>
      <c r="B1550" s="6" t="s">
        <v>1565</v>
      </c>
      <c r="C1550">
        <v>123522</v>
      </c>
      <c r="D1550" s="9" t="s">
        <v>3841</v>
      </c>
      <c r="E1550" s="2">
        <v>1837.5</v>
      </c>
      <c r="F1550" s="11">
        <v>42960</v>
      </c>
      <c r="G1550" s="2">
        <v>1837.5</v>
      </c>
      <c r="H1550" s="13">
        <f>Tabla1[[#This Row],[Importe]]-Tabla1[[#This Row],[Pagado]]</f>
        <v>0</v>
      </c>
      <c r="I1550" s="1" t="s">
        <v>4090</v>
      </c>
    </row>
    <row r="1551" spans="1:9" x14ac:dyDescent="0.25">
      <c r="A1551" s="3">
        <v>42960</v>
      </c>
      <c r="B1551" s="6" t="s">
        <v>1566</v>
      </c>
      <c r="C1551">
        <v>123523</v>
      </c>
      <c r="D1551" s="9" t="s">
        <v>3814</v>
      </c>
      <c r="E1551" s="2">
        <v>8524.1</v>
      </c>
      <c r="F1551" s="11">
        <v>42962</v>
      </c>
      <c r="G1551" s="2">
        <v>8524.1</v>
      </c>
      <c r="H1551" s="13">
        <f>Tabla1[[#This Row],[Importe]]-Tabla1[[#This Row],[Pagado]]</f>
        <v>0</v>
      </c>
      <c r="I1551" s="1" t="s">
        <v>4090</v>
      </c>
    </row>
    <row r="1552" spans="1:9" x14ac:dyDescent="0.25">
      <c r="A1552" s="3">
        <v>42960</v>
      </c>
      <c r="B1552" s="6" t="s">
        <v>1567</v>
      </c>
      <c r="C1552">
        <v>123524</v>
      </c>
      <c r="D1552" s="9" t="s">
        <v>3846</v>
      </c>
      <c r="E1552" s="2">
        <v>1702.5</v>
      </c>
      <c r="F1552" s="11">
        <v>42961</v>
      </c>
      <c r="G1552" s="2">
        <v>1702.5</v>
      </c>
      <c r="H1552" s="13">
        <f>Tabla1[[#This Row],[Importe]]-Tabla1[[#This Row],[Pagado]]</f>
        <v>0</v>
      </c>
      <c r="I1552" s="1" t="s">
        <v>4090</v>
      </c>
    </row>
    <row r="1553" spans="1:9" x14ac:dyDescent="0.25">
      <c r="A1553" s="3">
        <v>42960</v>
      </c>
      <c r="B1553" s="6" t="s">
        <v>1568</v>
      </c>
      <c r="C1553">
        <v>123525</v>
      </c>
      <c r="D1553" s="9" t="s">
        <v>3913</v>
      </c>
      <c r="E1553" s="2">
        <v>1034</v>
      </c>
      <c r="F1553" s="11">
        <v>42961</v>
      </c>
      <c r="G1553" s="2">
        <v>1034</v>
      </c>
      <c r="H1553" s="13">
        <f>Tabla1[[#This Row],[Importe]]-Tabla1[[#This Row],[Pagado]]</f>
        <v>0</v>
      </c>
      <c r="I1553" s="1" t="s">
        <v>4090</v>
      </c>
    </row>
    <row r="1554" spans="1:9" x14ac:dyDescent="0.25">
      <c r="A1554" s="3">
        <v>42960</v>
      </c>
      <c r="B1554" s="6" t="s">
        <v>1569</v>
      </c>
      <c r="C1554">
        <v>123526</v>
      </c>
      <c r="D1554" s="9" t="s">
        <v>3840</v>
      </c>
      <c r="E1554" s="2">
        <v>6996.2</v>
      </c>
      <c r="F1554" s="11">
        <v>42960</v>
      </c>
      <c r="G1554" s="2">
        <v>6996.2</v>
      </c>
      <c r="H1554" s="13">
        <f>Tabla1[[#This Row],[Importe]]-Tabla1[[#This Row],[Pagado]]</f>
        <v>0</v>
      </c>
      <c r="I1554" s="1" t="s">
        <v>4090</v>
      </c>
    </row>
    <row r="1555" spans="1:9" x14ac:dyDescent="0.25">
      <c r="A1555" s="3">
        <v>42960</v>
      </c>
      <c r="B1555" s="6" t="s">
        <v>1570</v>
      </c>
      <c r="C1555">
        <v>123527</v>
      </c>
      <c r="D1555" s="9" t="s">
        <v>3842</v>
      </c>
      <c r="E1555" s="2">
        <v>3842.9</v>
      </c>
      <c r="F1555" s="11">
        <v>42960</v>
      </c>
      <c r="G1555" s="2">
        <v>3842.9</v>
      </c>
      <c r="H1555" s="13">
        <f>Tabla1[[#This Row],[Importe]]-Tabla1[[#This Row],[Pagado]]</f>
        <v>0</v>
      </c>
      <c r="I1555" s="1" t="s">
        <v>4090</v>
      </c>
    </row>
    <row r="1556" spans="1:9" x14ac:dyDescent="0.25">
      <c r="A1556" s="3">
        <v>42960</v>
      </c>
      <c r="B1556" s="6" t="s">
        <v>1571</v>
      </c>
      <c r="C1556">
        <v>123528</v>
      </c>
      <c r="D1556" s="9" t="s">
        <v>3968</v>
      </c>
      <c r="E1556" s="2">
        <v>788.88</v>
      </c>
      <c r="F1556" s="11">
        <v>42961</v>
      </c>
      <c r="G1556" s="2">
        <v>788.88</v>
      </c>
      <c r="H1556" s="13">
        <f>Tabla1[[#This Row],[Importe]]-Tabla1[[#This Row],[Pagado]]</f>
        <v>0</v>
      </c>
      <c r="I1556" s="1" t="s">
        <v>4090</v>
      </c>
    </row>
    <row r="1557" spans="1:9" x14ac:dyDescent="0.25">
      <c r="A1557" s="3">
        <v>42960</v>
      </c>
      <c r="B1557" s="6" t="s">
        <v>1572</v>
      </c>
      <c r="C1557">
        <v>123529</v>
      </c>
      <c r="D1557" s="9" t="s">
        <v>3866</v>
      </c>
      <c r="E1557" s="2">
        <v>3276</v>
      </c>
      <c r="F1557" s="11">
        <v>42960</v>
      </c>
      <c r="G1557" s="2">
        <v>3276</v>
      </c>
      <c r="H1557" s="13">
        <f>Tabla1[[#This Row],[Importe]]-Tabla1[[#This Row],[Pagado]]</f>
        <v>0</v>
      </c>
      <c r="I1557" s="1" t="s">
        <v>4090</v>
      </c>
    </row>
    <row r="1558" spans="1:9" x14ac:dyDescent="0.25">
      <c r="A1558" s="3">
        <v>42960</v>
      </c>
      <c r="B1558" s="6" t="s">
        <v>1573</v>
      </c>
      <c r="C1558">
        <v>123530</v>
      </c>
      <c r="D1558" s="9" t="s">
        <v>4025</v>
      </c>
      <c r="E1558" s="2">
        <v>2677.5</v>
      </c>
      <c r="F1558" s="11">
        <v>42961</v>
      </c>
      <c r="G1558" s="2">
        <v>2677.5</v>
      </c>
      <c r="H1558" s="13">
        <f>Tabla1[[#This Row],[Importe]]-Tabla1[[#This Row],[Pagado]]</f>
        <v>0</v>
      </c>
      <c r="I1558" s="1" t="s">
        <v>4090</v>
      </c>
    </row>
    <row r="1559" spans="1:9" x14ac:dyDescent="0.25">
      <c r="A1559" s="3">
        <v>42960</v>
      </c>
      <c r="B1559" s="6" t="s">
        <v>1574</v>
      </c>
      <c r="C1559">
        <v>123531</v>
      </c>
      <c r="D1559" s="9" t="s">
        <v>4000</v>
      </c>
      <c r="E1559" s="2">
        <v>14299.75</v>
      </c>
      <c r="F1559" s="11">
        <v>42960</v>
      </c>
      <c r="G1559" s="2">
        <v>14299.75</v>
      </c>
      <c r="H1559" s="13">
        <f>Tabla1[[#This Row],[Importe]]-Tabla1[[#This Row],[Pagado]]</f>
        <v>0</v>
      </c>
      <c r="I1559" s="1" t="s">
        <v>4090</v>
      </c>
    </row>
    <row r="1560" spans="1:9" x14ac:dyDescent="0.25">
      <c r="A1560" s="3">
        <v>42960</v>
      </c>
      <c r="B1560" s="6" t="s">
        <v>1575</v>
      </c>
      <c r="C1560">
        <v>123532</v>
      </c>
      <c r="D1560" s="9" t="s">
        <v>3918</v>
      </c>
      <c r="E1560" s="2">
        <v>4848.3</v>
      </c>
      <c r="F1560" s="11">
        <v>42960</v>
      </c>
      <c r="G1560" s="2">
        <v>4848.3</v>
      </c>
      <c r="H1560" s="13">
        <f>Tabla1[[#This Row],[Importe]]-Tabla1[[#This Row],[Pagado]]</f>
        <v>0</v>
      </c>
      <c r="I1560" s="1" t="s">
        <v>4090</v>
      </c>
    </row>
    <row r="1561" spans="1:9" x14ac:dyDescent="0.25">
      <c r="A1561" s="3">
        <v>42960</v>
      </c>
      <c r="B1561" s="6" t="s">
        <v>1576</v>
      </c>
      <c r="C1561">
        <v>123533</v>
      </c>
      <c r="D1561" s="9" t="s">
        <v>4031</v>
      </c>
      <c r="E1561" s="2">
        <v>15857.28</v>
      </c>
      <c r="F1561" s="11">
        <v>42966</v>
      </c>
      <c r="G1561" s="2">
        <v>15857.28</v>
      </c>
      <c r="H1561" s="13">
        <f>Tabla1[[#This Row],[Importe]]-Tabla1[[#This Row],[Pagado]]</f>
        <v>0</v>
      </c>
      <c r="I1561" s="1" t="s">
        <v>4090</v>
      </c>
    </row>
    <row r="1562" spans="1:9" x14ac:dyDescent="0.25">
      <c r="A1562" s="3">
        <v>42960</v>
      </c>
      <c r="B1562" s="6" t="s">
        <v>1577</v>
      </c>
      <c r="C1562">
        <v>123534</v>
      </c>
      <c r="D1562" s="9" t="s">
        <v>3897</v>
      </c>
      <c r="E1562" s="2">
        <v>10772.4</v>
      </c>
      <c r="F1562" s="11">
        <v>42961</v>
      </c>
      <c r="G1562" s="2">
        <v>10772.4</v>
      </c>
      <c r="H1562" s="13">
        <f>Tabla1[[#This Row],[Importe]]-Tabla1[[#This Row],[Pagado]]</f>
        <v>0</v>
      </c>
      <c r="I1562" s="1" t="s">
        <v>4090</v>
      </c>
    </row>
    <row r="1563" spans="1:9" x14ac:dyDescent="0.25">
      <c r="A1563" s="3">
        <v>42960</v>
      </c>
      <c r="B1563" s="6" t="s">
        <v>1578</v>
      </c>
      <c r="C1563">
        <v>123535</v>
      </c>
      <c r="D1563" s="9" t="s">
        <v>3949</v>
      </c>
      <c r="E1563" s="2">
        <v>4394.2</v>
      </c>
      <c r="F1563" s="11">
        <v>42960</v>
      </c>
      <c r="G1563" s="2">
        <v>4394.2</v>
      </c>
      <c r="H1563" s="13">
        <f>Tabla1[[#This Row],[Importe]]-Tabla1[[#This Row],[Pagado]]</f>
        <v>0</v>
      </c>
      <c r="I1563" s="1" t="s">
        <v>4090</v>
      </c>
    </row>
    <row r="1564" spans="1:9" x14ac:dyDescent="0.25">
      <c r="A1564" s="3">
        <v>42960</v>
      </c>
      <c r="B1564" s="6" t="s">
        <v>1579</v>
      </c>
      <c r="C1564">
        <v>123536</v>
      </c>
      <c r="D1564" s="9" t="s">
        <v>3837</v>
      </c>
      <c r="E1564" s="2">
        <v>7362.1</v>
      </c>
      <c r="F1564" s="11">
        <v>42968</v>
      </c>
      <c r="G1564" s="2">
        <v>7362.1</v>
      </c>
      <c r="H1564" s="13">
        <f>Tabla1[[#This Row],[Importe]]-Tabla1[[#This Row],[Pagado]]</f>
        <v>0</v>
      </c>
      <c r="I1564" s="1" t="s">
        <v>4090</v>
      </c>
    </row>
    <row r="1565" spans="1:9" x14ac:dyDescent="0.25">
      <c r="A1565" s="3">
        <v>42960</v>
      </c>
      <c r="B1565" s="6" t="s">
        <v>1580</v>
      </c>
      <c r="C1565">
        <v>123537</v>
      </c>
      <c r="D1565" s="9" t="s">
        <v>3851</v>
      </c>
      <c r="E1565" s="2">
        <v>1943.2</v>
      </c>
      <c r="F1565" s="11">
        <v>42961</v>
      </c>
      <c r="G1565" s="2">
        <v>1943.2</v>
      </c>
      <c r="H1565" s="13">
        <f>Tabla1[[#This Row],[Importe]]-Tabla1[[#This Row],[Pagado]]</f>
        <v>0</v>
      </c>
      <c r="I1565" s="1" t="s">
        <v>4090</v>
      </c>
    </row>
    <row r="1566" spans="1:9" x14ac:dyDescent="0.25">
      <c r="A1566" s="3">
        <v>42960</v>
      </c>
      <c r="B1566" s="6" t="s">
        <v>1581</v>
      </c>
      <c r="C1566">
        <v>123538</v>
      </c>
      <c r="D1566" s="9" t="s">
        <v>3901</v>
      </c>
      <c r="E1566" s="2">
        <v>5508</v>
      </c>
      <c r="F1566" s="11">
        <v>42961</v>
      </c>
      <c r="G1566" s="2">
        <v>5508</v>
      </c>
      <c r="H1566" s="13">
        <f>Tabla1[[#This Row],[Importe]]-Tabla1[[#This Row],[Pagado]]</f>
        <v>0</v>
      </c>
      <c r="I1566" s="1" t="s">
        <v>4090</v>
      </c>
    </row>
    <row r="1567" spans="1:9" x14ac:dyDescent="0.25">
      <c r="A1567" s="3">
        <v>42960</v>
      </c>
      <c r="B1567" s="6" t="s">
        <v>1582</v>
      </c>
      <c r="C1567">
        <v>123539</v>
      </c>
      <c r="D1567" s="9" t="s">
        <v>3835</v>
      </c>
      <c r="E1567" s="2">
        <v>20066.2</v>
      </c>
      <c r="F1567" s="11">
        <v>42963</v>
      </c>
      <c r="G1567" s="2">
        <v>20066.2</v>
      </c>
      <c r="H1567" s="13">
        <f>Tabla1[[#This Row],[Importe]]-Tabla1[[#This Row],[Pagado]]</f>
        <v>0</v>
      </c>
      <c r="I1567" s="1" t="s">
        <v>4090</v>
      </c>
    </row>
    <row r="1568" spans="1:9" x14ac:dyDescent="0.25">
      <c r="A1568" s="3">
        <v>42960</v>
      </c>
      <c r="B1568" s="6" t="s">
        <v>1583</v>
      </c>
      <c r="C1568">
        <v>123540</v>
      </c>
      <c r="D1568" s="9" t="s">
        <v>3968</v>
      </c>
      <c r="E1568" s="2">
        <v>222.6</v>
      </c>
      <c r="F1568" s="11">
        <v>42961</v>
      </c>
      <c r="G1568" s="2">
        <v>222.6</v>
      </c>
      <c r="H1568" s="13">
        <f>Tabla1[[#This Row],[Importe]]-Tabla1[[#This Row],[Pagado]]</f>
        <v>0</v>
      </c>
      <c r="I1568" s="1" t="s">
        <v>4090</v>
      </c>
    </row>
    <row r="1569" spans="1:9" x14ac:dyDescent="0.25">
      <c r="A1569" s="3">
        <v>42960</v>
      </c>
      <c r="B1569" s="6" t="s">
        <v>1584</v>
      </c>
      <c r="C1569">
        <v>123541</v>
      </c>
      <c r="D1569" s="9" t="s">
        <v>3826</v>
      </c>
      <c r="E1569" s="2">
        <v>3856.3</v>
      </c>
      <c r="F1569" s="11">
        <v>42961</v>
      </c>
      <c r="G1569" s="2">
        <v>3856.3</v>
      </c>
      <c r="H1569" s="13">
        <f>Tabla1[[#This Row],[Importe]]-Tabla1[[#This Row],[Pagado]]</f>
        <v>0</v>
      </c>
      <c r="I1569" s="1" t="s">
        <v>4090</v>
      </c>
    </row>
    <row r="1570" spans="1:9" x14ac:dyDescent="0.25">
      <c r="A1570" s="3">
        <v>42960</v>
      </c>
      <c r="B1570" s="6" t="s">
        <v>1585</v>
      </c>
      <c r="C1570">
        <v>123542</v>
      </c>
      <c r="D1570" s="9" t="s">
        <v>3824</v>
      </c>
      <c r="E1570" s="2">
        <v>3624</v>
      </c>
      <c r="F1570" s="11">
        <v>42961</v>
      </c>
      <c r="G1570" s="2">
        <v>3624</v>
      </c>
      <c r="H1570" s="13">
        <f>Tabla1[[#This Row],[Importe]]-Tabla1[[#This Row],[Pagado]]</f>
        <v>0</v>
      </c>
      <c r="I1570" s="1" t="s">
        <v>4090</v>
      </c>
    </row>
    <row r="1571" spans="1:9" x14ac:dyDescent="0.25">
      <c r="A1571" s="3">
        <v>42960</v>
      </c>
      <c r="B1571" s="6" t="s">
        <v>1586</v>
      </c>
      <c r="C1571">
        <v>123543</v>
      </c>
      <c r="D1571" s="9" t="s">
        <v>3860</v>
      </c>
      <c r="E1571" s="2">
        <v>1268.4000000000001</v>
      </c>
      <c r="F1571" s="11">
        <v>42960</v>
      </c>
      <c r="G1571" s="2">
        <v>1268.4000000000001</v>
      </c>
      <c r="H1571" s="13">
        <f>Tabla1[[#This Row],[Importe]]-Tabla1[[#This Row],[Pagado]]</f>
        <v>0</v>
      </c>
      <c r="I1571" s="1" t="s">
        <v>4090</v>
      </c>
    </row>
    <row r="1572" spans="1:9" x14ac:dyDescent="0.25">
      <c r="A1572" s="3">
        <v>42960</v>
      </c>
      <c r="B1572" s="6" t="s">
        <v>1587</v>
      </c>
      <c r="C1572">
        <v>123544</v>
      </c>
      <c r="D1572" s="9" t="s">
        <v>3844</v>
      </c>
      <c r="E1572" s="2">
        <v>1646.7</v>
      </c>
      <c r="F1572" s="11">
        <v>42960</v>
      </c>
      <c r="G1572" s="2">
        <v>1646.7</v>
      </c>
      <c r="H1572" s="13">
        <f>Tabla1[[#This Row],[Importe]]-Tabla1[[#This Row],[Pagado]]</f>
        <v>0</v>
      </c>
      <c r="I1572" s="1" t="s">
        <v>4090</v>
      </c>
    </row>
    <row r="1573" spans="1:9" x14ac:dyDescent="0.25">
      <c r="A1573" s="3">
        <v>42960</v>
      </c>
      <c r="B1573" s="6" t="s">
        <v>1588</v>
      </c>
      <c r="C1573">
        <v>123545</v>
      </c>
      <c r="D1573" s="9" t="s">
        <v>3926</v>
      </c>
      <c r="E1573" s="2">
        <v>5684.4</v>
      </c>
      <c r="F1573" s="11">
        <v>42968</v>
      </c>
      <c r="G1573" s="2">
        <v>5684.4</v>
      </c>
      <c r="H1573" s="13">
        <f>Tabla1[[#This Row],[Importe]]-Tabla1[[#This Row],[Pagado]]</f>
        <v>0</v>
      </c>
      <c r="I1573" s="1" t="s">
        <v>4090</v>
      </c>
    </row>
    <row r="1574" spans="1:9" x14ac:dyDescent="0.25">
      <c r="A1574" s="3">
        <v>42960</v>
      </c>
      <c r="B1574" s="6" t="s">
        <v>1589</v>
      </c>
      <c r="C1574">
        <v>123546</v>
      </c>
      <c r="D1574" s="9" t="s">
        <v>3933</v>
      </c>
      <c r="E1574" s="2">
        <v>25596</v>
      </c>
      <c r="F1574" s="11">
        <v>42960</v>
      </c>
      <c r="G1574" s="2">
        <v>25596</v>
      </c>
      <c r="H1574" s="13">
        <f>Tabla1[[#This Row],[Importe]]-Tabla1[[#This Row],[Pagado]]</f>
        <v>0</v>
      </c>
      <c r="I1574" s="1" t="s">
        <v>4090</v>
      </c>
    </row>
    <row r="1575" spans="1:9" x14ac:dyDescent="0.25">
      <c r="A1575" s="3">
        <v>42960</v>
      </c>
      <c r="B1575" s="6" t="s">
        <v>1590</v>
      </c>
      <c r="C1575">
        <v>123547</v>
      </c>
      <c r="D1575" s="9" t="s">
        <v>3880</v>
      </c>
      <c r="E1575" s="2">
        <v>3506.85</v>
      </c>
      <c r="F1575" s="11">
        <v>42960</v>
      </c>
      <c r="G1575" s="2">
        <v>3506.85</v>
      </c>
      <c r="H1575" s="13">
        <f>Tabla1[[#This Row],[Importe]]-Tabla1[[#This Row],[Pagado]]</f>
        <v>0</v>
      </c>
      <c r="I1575" s="1" t="s">
        <v>4090</v>
      </c>
    </row>
    <row r="1576" spans="1:9" x14ac:dyDescent="0.25">
      <c r="A1576" s="3">
        <v>42960</v>
      </c>
      <c r="B1576" s="6" t="s">
        <v>1591</v>
      </c>
      <c r="C1576">
        <v>123548</v>
      </c>
      <c r="D1576" s="9" t="s">
        <v>3928</v>
      </c>
      <c r="E1576" s="2">
        <v>7910</v>
      </c>
      <c r="F1576" s="11">
        <v>42961</v>
      </c>
      <c r="G1576" s="2">
        <v>7910</v>
      </c>
      <c r="H1576" s="13">
        <f>Tabla1[[#This Row],[Importe]]-Tabla1[[#This Row],[Pagado]]</f>
        <v>0</v>
      </c>
      <c r="I1576" s="1" t="s">
        <v>4090</v>
      </c>
    </row>
    <row r="1577" spans="1:9" x14ac:dyDescent="0.25">
      <c r="A1577" s="3">
        <v>42960</v>
      </c>
      <c r="B1577" s="6" t="s">
        <v>1592</v>
      </c>
      <c r="C1577">
        <v>123549</v>
      </c>
      <c r="D1577" s="9" t="s">
        <v>3871</v>
      </c>
      <c r="E1577" s="2">
        <v>2129.1</v>
      </c>
      <c r="F1577" s="11">
        <v>42961</v>
      </c>
      <c r="G1577" s="2">
        <v>2129.1</v>
      </c>
      <c r="H1577" s="13">
        <f>Tabla1[[#This Row],[Importe]]-Tabla1[[#This Row],[Pagado]]</f>
        <v>0</v>
      </c>
      <c r="I1577" s="1" t="s">
        <v>4090</v>
      </c>
    </row>
    <row r="1578" spans="1:9" x14ac:dyDescent="0.25">
      <c r="A1578" s="3">
        <v>42960</v>
      </c>
      <c r="B1578" s="6" t="s">
        <v>1593</v>
      </c>
      <c r="C1578">
        <v>123550</v>
      </c>
      <c r="D1578" s="9" t="s">
        <v>3869</v>
      </c>
      <c r="E1578" s="2">
        <v>9976</v>
      </c>
      <c r="F1578" s="11">
        <v>42962</v>
      </c>
      <c r="G1578" s="2">
        <v>9976</v>
      </c>
      <c r="H1578" s="13">
        <f>Tabla1[[#This Row],[Importe]]-Tabla1[[#This Row],[Pagado]]</f>
        <v>0</v>
      </c>
      <c r="I1578" s="1" t="s">
        <v>4090</v>
      </c>
    </row>
    <row r="1579" spans="1:9" x14ac:dyDescent="0.25">
      <c r="A1579" s="3">
        <v>42960</v>
      </c>
      <c r="B1579" s="6" t="s">
        <v>1594</v>
      </c>
      <c r="C1579">
        <v>123551</v>
      </c>
      <c r="D1579" s="9" t="s">
        <v>4004</v>
      </c>
      <c r="E1579" s="2">
        <v>10378.200000000001</v>
      </c>
      <c r="F1579" s="11">
        <v>42961</v>
      </c>
      <c r="G1579" s="2">
        <v>10378.200000000001</v>
      </c>
      <c r="H1579" s="13">
        <f>Tabla1[[#This Row],[Importe]]-Tabla1[[#This Row],[Pagado]]</f>
        <v>0</v>
      </c>
      <c r="I1579" s="1" t="s">
        <v>4090</v>
      </c>
    </row>
    <row r="1580" spans="1:9" x14ac:dyDescent="0.25">
      <c r="A1580" s="3">
        <v>42960</v>
      </c>
      <c r="B1580" s="6" t="s">
        <v>1595</v>
      </c>
      <c r="C1580">
        <v>123552</v>
      </c>
      <c r="D1580" s="9" t="s">
        <v>3930</v>
      </c>
      <c r="E1580" s="2">
        <v>2773.8</v>
      </c>
      <c r="F1580" s="11">
        <v>42960</v>
      </c>
      <c r="G1580" s="2">
        <v>2773.8</v>
      </c>
      <c r="H1580" s="13">
        <f>Tabla1[[#This Row],[Importe]]-Tabla1[[#This Row],[Pagado]]</f>
        <v>0</v>
      </c>
      <c r="I1580" s="1" t="s">
        <v>4090</v>
      </c>
    </row>
    <row r="1581" spans="1:9" x14ac:dyDescent="0.25">
      <c r="A1581" s="3">
        <v>42960</v>
      </c>
      <c r="B1581" s="6" t="s">
        <v>1596</v>
      </c>
      <c r="C1581">
        <v>123553</v>
      </c>
      <c r="D1581" s="9" t="s">
        <v>3878</v>
      </c>
      <c r="E1581" s="2">
        <v>2350</v>
      </c>
      <c r="F1581" s="11">
        <v>42960</v>
      </c>
      <c r="G1581" s="2">
        <v>2350</v>
      </c>
      <c r="H1581" s="13">
        <f>Tabla1[[#This Row],[Importe]]-Tabla1[[#This Row],[Pagado]]</f>
        <v>0</v>
      </c>
      <c r="I1581" s="1" t="s">
        <v>4090</v>
      </c>
    </row>
    <row r="1582" spans="1:9" x14ac:dyDescent="0.25">
      <c r="A1582" s="3">
        <v>42960</v>
      </c>
      <c r="B1582" s="6" t="s">
        <v>1597</v>
      </c>
      <c r="C1582">
        <v>123554</v>
      </c>
      <c r="D1582" s="9" t="s">
        <v>3997</v>
      </c>
      <c r="E1582" s="2">
        <v>5523</v>
      </c>
      <c r="F1582" s="11">
        <v>42961</v>
      </c>
      <c r="G1582" s="2">
        <v>5523</v>
      </c>
      <c r="H1582" s="13">
        <f>Tabla1[[#This Row],[Importe]]-Tabla1[[#This Row],[Pagado]]</f>
        <v>0</v>
      </c>
      <c r="I1582" s="1" t="s">
        <v>4090</v>
      </c>
    </row>
    <row r="1583" spans="1:9" x14ac:dyDescent="0.25">
      <c r="A1583" s="3">
        <v>42960</v>
      </c>
      <c r="B1583" s="6" t="s">
        <v>1598</v>
      </c>
      <c r="C1583">
        <v>123555</v>
      </c>
      <c r="D1583" s="9" t="s">
        <v>3821</v>
      </c>
      <c r="E1583" s="2">
        <v>2604</v>
      </c>
      <c r="F1583" s="11">
        <v>42961</v>
      </c>
      <c r="G1583" s="2">
        <v>2604</v>
      </c>
      <c r="H1583" s="13">
        <f>Tabla1[[#This Row],[Importe]]-Tabla1[[#This Row],[Pagado]]</f>
        <v>0</v>
      </c>
      <c r="I1583" s="1" t="s">
        <v>4090</v>
      </c>
    </row>
    <row r="1584" spans="1:9" x14ac:dyDescent="0.25">
      <c r="A1584" s="3">
        <v>42960</v>
      </c>
      <c r="B1584" s="6" t="s">
        <v>1599</v>
      </c>
      <c r="C1584">
        <v>123556</v>
      </c>
      <c r="D1584" s="9" t="s">
        <v>3839</v>
      </c>
      <c r="E1584" s="2">
        <v>2400</v>
      </c>
      <c r="F1584" s="11">
        <v>42960</v>
      </c>
      <c r="G1584" s="2">
        <v>2400</v>
      </c>
      <c r="H1584" s="13">
        <f>Tabla1[[#This Row],[Importe]]-Tabla1[[#This Row],[Pagado]]</f>
        <v>0</v>
      </c>
      <c r="I1584" s="1" t="s">
        <v>4090</v>
      </c>
    </row>
    <row r="1585" spans="1:9" x14ac:dyDescent="0.25">
      <c r="A1585" s="3">
        <v>42960</v>
      </c>
      <c r="B1585" s="6" t="s">
        <v>1600</v>
      </c>
      <c r="C1585">
        <v>123557</v>
      </c>
      <c r="D1585" s="9" t="s">
        <v>3839</v>
      </c>
      <c r="E1585" s="2">
        <v>110</v>
      </c>
      <c r="F1585" s="11">
        <v>42960</v>
      </c>
      <c r="G1585" s="2">
        <v>110</v>
      </c>
      <c r="H1585" s="13">
        <f>Tabla1[[#This Row],[Importe]]-Tabla1[[#This Row],[Pagado]]</f>
        <v>0</v>
      </c>
      <c r="I1585" s="1" t="s">
        <v>4090</v>
      </c>
    </row>
    <row r="1586" spans="1:9" x14ac:dyDescent="0.25">
      <c r="A1586" s="3">
        <v>42960</v>
      </c>
      <c r="B1586" s="6" t="s">
        <v>1601</v>
      </c>
      <c r="C1586">
        <v>123558</v>
      </c>
      <c r="D1586" s="9" t="s">
        <v>3932</v>
      </c>
      <c r="E1586" s="2">
        <v>8338</v>
      </c>
      <c r="F1586" s="11">
        <v>42963</v>
      </c>
      <c r="G1586" s="2">
        <v>8338</v>
      </c>
      <c r="H1586" s="13">
        <f>Tabla1[[#This Row],[Importe]]-Tabla1[[#This Row],[Pagado]]</f>
        <v>0</v>
      </c>
      <c r="I1586" s="1" t="s">
        <v>4090</v>
      </c>
    </row>
    <row r="1587" spans="1:9" x14ac:dyDescent="0.25">
      <c r="A1587" s="3">
        <v>42960</v>
      </c>
      <c r="B1587" s="6" t="s">
        <v>1602</v>
      </c>
      <c r="C1587">
        <v>123559</v>
      </c>
      <c r="D1587" s="9" t="s">
        <v>3867</v>
      </c>
      <c r="E1587" s="2">
        <v>4056.9</v>
      </c>
      <c r="F1587" s="11">
        <v>42960</v>
      </c>
      <c r="G1587" s="2">
        <v>4056.9</v>
      </c>
      <c r="H1587" s="13">
        <f>Tabla1[[#This Row],[Importe]]-Tabla1[[#This Row],[Pagado]]</f>
        <v>0</v>
      </c>
      <c r="I1587" s="1" t="s">
        <v>4090</v>
      </c>
    </row>
    <row r="1588" spans="1:9" x14ac:dyDescent="0.25">
      <c r="A1588" s="3">
        <v>42960</v>
      </c>
      <c r="B1588" s="6" t="s">
        <v>1603</v>
      </c>
      <c r="C1588">
        <v>123560</v>
      </c>
      <c r="D1588" s="9" t="s">
        <v>3957</v>
      </c>
      <c r="E1588" s="2">
        <v>2979.6</v>
      </c>
      <c r="F1588" s="11">
        <v>42962</v>
      </c>
      <c r="G1588" s="2">
        <v>2979.6</v>
      </c>
      <c r="H1588" s="13">
        <f>Tabla1[[#This Row],[Importe]]-Tabla1[[#This Row],[Pagado]]</f>
        <v>0</v>
      </c>
      <c r="I1588" s="1" t="s">
        <v>4090</v>
      </c>
    </row>
    <row r="1589" spans="1:9" x14ac:dyDescent="0.25">
      <c r="A1589" s="3">
        <v>42960</v>
      </c>
      <c r="B1589" s="6" t="s">
        <v>1604</v>
      </c>
      <c r="C1589">
        <v>123561</v>
      </c>
      <c r="D1589" s="9" t="s">
        <v>3917</v>
      </c>
      <c r="E1589" s="2">
        <v>1175</v>
      </c>
      <c r="F1589" s="11">
        <v>42960</v>
      </c>
      <c r="G1589" s="2">
        <v>1175</v>
      </c>
      <c r="H1589" s="13">
        <f>Tabla1[[#This Row],[Importe]]-Tabla1[[#This Row],[Pagado]]</f>
        <v>0</v>
      </c>
      <c r="I1589" s="1" t="s">
        <v>4090</v>
      </c>
    </row>
    <row r="1590" spans="1:9" x14ac:dyDescent="0.25">
      <c r="A1590" s="3">
        <v>42960</v>
      </c>
      <c r="B1590" s="6" t="s">
        <v>1605</v>
      </c>
      <c r="C1590">
        <v>123562</v>
      </c>
      <c r="D1590" s="9" t="s">
        <v>3818</v>
      </c>
      <c r="E1590" s="2">
        <v>913.1</v>
      </c>
      <c r="F1590" s="11">
        <v>42960</v>
      </c>
      <c r="G1590" s="2">
        <v>913.1</v>
      </c>
      <c r="H1590" s="13">
        <f>Tabla1[[#This Row],[Importe]]-Tabla1[[#This Row],[Pagado]]</f>
        <v>0</v>
      </c>
      <c r="I1590" s="1" t="s">
        <v>4090</v>
      </c>
    </row>
    <row r="1591" spans="1:9" x14ac:dyDescent="0.25">
      <c r="A1591" s="3">
        <v>42960</v>
      </c>
      <c r="B1591" s="6" t="s">
        <v>1606</v>
      </c>
      <c r="C1591">
        <v>123563</v>
      </c>
      <c r="D1591" s="9" t="s">
        <v>4036</v>
      </c>
      <c r="E1591" s="2">
        <v>1786.5</v>
      </c>
      <c r="F1591" s="11">
        <v>42960</v>
      </c>
      <c r="G1591" s="2">
        <v>1786.5</v>
      </c>
      <c r="H1591" s="13">
        <f>Tabla1[[#This Row],[Importe]]-Tabla1[[#This Row],[Pagado]]</f>
        <v>0</v>
      </c>
      <c r="I1591" s="1" t="s">
        <v>4090</v>
      </c>
    </row>
    <row r="1592" spans="1:9" x14ac:dyDescent="0.25">
      <c r="A1592" s="3">
        <v>42960</v>
      </c>
      <c r="B1592" s="6" t="s">
        <v>1607</v>
      </c>
      <c r="C1592">
        <v>123564</v>
      </c>
      <c r="D1592" s="9" t="s">
        <v>4037</v>
      </c>
      <c r="E1592" s="2">
        <v>1910.4</v>
      </c>
      <c r="F1592" s="11">
        <v>42960</v>
      </c>
      <c r="G1592" s="2">
        <v>1910.4</v>
      </c>
      <c r="H1592" s="13">
        <f>Tabla1[[#This Row],[Importe]]-Tabla1[[#This Row],[Pagado]]</f>
        <v>0</v>
      </c>
      <c r="I1592" s="1" t="s">
        <v>4090</v>
      </c>
    </row>
    <row r="1593" spans="1:9" x14ac:dyDescent="0.25">
      <c r="A1593" s="3">
        <v>42960</v>
      </c>
      <c r="B1593" s="6" t="s">
        <v>1608</v>
      </c>
      <c r="C1593">
        <v>123565</v>
      </c>
      <c r="D1593" s="9" t="s">
        <v>3930</v>
      </c>
      <c r="E1593" s="2">
        <v>32200</v>
      </c>
      <c r="F1593" s="11">
        <v>42960</v>
      </c>
      <c r="G1593" s="2">
        <v>32200</v>
      </c>
      <c r="H1593" s="13">
        <f>Tabla1[[#This Row],[Importe]]-Tabla1[[#This Row],[Pagado]]</f>
        <v>0</v>
      </c>
      <c r="I1593" s="1" t="s">
        <v>4090</v>
      </c>
    </row>
    <row r="1594" spans="1:9" x14ac:dyDescent="0.25">
      <c r="A1594" s="3">
        <v>42960</v>
      </c>
      <c r="B1594" s="6" t="s">
        <v>1609</v>
      </c>
      <c r="C1594">
        <v>123566</v>
      </c>
      <c r="D1594" s="9" t="s">
        <v>4038</v>
      </c>
      <c r="E1594" s="2">
        <v>420</v>
      </c>
      <c r="F1594" s="11">
        <v>42960</v>
      </c>
      <c r="G1594" s="2">
        <v>420</v>
      </c>
      <c r="H1594" s="13">
        <f>Tabla1[[#This Row],[Importe]]-Tabla1[[#This Row],[Pagado]]</f>
        <v>0</v>
      </c>
      <c r="I1594" s="1" t="s">
        <v>4090</v>
      </c>
    </row>
    <row r="1595" spans="1:9" x14ac:dyDescent="0.25">
      <c r="A1595" s="3">
        <v>42960</v>
      </c>
      <c r="B1595" s="6" t="s">
        <v>1610</v>
      </c>
      <c r="C1595">
        <v>123567</v>
      </c>
      <c r="D1595" s="9" t="s">
        <v>3930</v>
      </c>
      <c r="E1595" s="2">
        <v>2695.68</v>
      </c>
      <c r="F1595" s="11">
        <v>42961</v>
      </c>
      <c r="G1595" s="2">
        <v>2695.68</v>
      </c>
      <c r="H1595" s="13">
        <f>Tabla1[[#This Row],[Importe]]-Tabla1[[#This Row],[Pagado]]</f>
        <v>0</v>
      </c>
      <c r="I1595" s="1" t="s">
        <v>4090</v>
      </c>
    </row>
    <row r="1596" spans="1:9" x14ac:dyDescent="0.25">
      <c r="A1596" s="3">
        <v>42960</v>
      </c>
      <c r="B1596" s="6" t="s">
        <v>1611</v>
      </c>
      <c r="C1596">
        <v>123568</v>
      </c>
      <c r="D1596" s="9" t="s">
        <v>3860</v>
      </c>
      <c r="E1596" s="2">
        <v>1410</v>
      </c>
      <c r="F1596" s="11">
        <v>42960</v>
      </c>
      <c r="G1596" s="2">
        <v>1410</v>
      </c>
      <c r="H1596" s="13">
        <f>Tabla1[[#This Row],[Importe]]-Tabla1[[#This Row],[Pagado]]</f>
        <v>0</v>
      </c>
      <c r="I1596" s="1" t="s">
        <v>4090</v>
      </c>
    </row>
    <row r="1597" spans="1:9" x14ac:dyDescent="0.25">
      <c r="A1597" s="3">
        <v>42960</v>
      </c>
      <c r="B1597" s="6" t="s">
        <v>1612</v>
      </c>
      <c r="C1597">
        <v>123569</v>
      </c>
      <c r="D1597" s="9" t="s">
        <v>3860</v>
      </c>
      <c r="E1597" s="2">
        <v>2419.6</v>
      </c>
      <c r="F1597" s="11">
        <v>42960</v>
      </c>
      <c r="G1597" s="2">
        <v>2419.6</v>
      </c>
      <c r="H1597" s="13">
        <f>Tabla1[[#This Row],[Importe]]-Tabla1[[#This Row],[Pagado]]</f>
        <v>0</v>
      </c>
      <c r="I1597" s="1" t="s">
        <v>4090</v>
      </c>
    </row>
    <row r="1598" spans="1:9" x14ac:dyDescent="0.25">
      <c r="A1598" s="3">
        <v>42960</v>
      </c>
      <c r="B1598" s="6" t="s">
        <v>1613</v>
      </c>
      <c r="C1598">
        <v>123570</v>
      </c>
      <c r="D1598" s="9" t="s">
        <v>3950</v>
      </c>
      <c r="E1598" s="2">
        <v>863.5</v>
      </c>
      <c r="F1598" s="11">
        <v>42960</v>
      </c>
      <c r="G1598" s="2">
        <v>863.5</v>
      </c>
      <c r="H1598" s="13">
        <f>Tabla1[[#This Row],[Importe]]-Tabla1[[#This Row],[Pagado]]</f>
        <v>0</v>
      </c>
      <c r="I1598" s="1" t="s">
        <v>4090</v>
      </c>
    </row>
    <row r="1599" spans="1:9" x14ac:dyDescent="0.25">
      <c r="A1599" s="3">
        <v>42960</v>
      </c>
      <c r="B1599" s="6" t="s">
        <v>1614</v>
      </c>
      <c r="C1599">
        <v>123571</v>
      </c>
      <c r="D1599" s="9" t="s">
        <v>3889</v>
      </c>
      <c r="E1599" s="2">
        <v>3387</v>
      </c>
      <c r="F1599" s="11">
        <v>42960</v>
      </c>
      <c r="G1599" s="2">
        <v>3387</v>
      </c>
      <c r="H1599" s="13">
        <f>Tabla1[[#This Row],[Importe]]-Tabla1[[#This Row],[Pagado]]</f>
        <v>0</v>
      </c>
      <c r="I1599" s="1" t="s">
        <v>4090</v>
      </c>
    </row>
    <row r="1600" spans="1:9" x14ac:dyDescent="0.25">
      <c r="A1600" s="3">
        <v>42960</v>
      </c>
      <c r="B1600" s="6" t="s">
        <v>1615</v>
      </c>
      <c r="C1600">
        <v>123572</v>
      </c>
      <c r="D1600" s="9" t="s">
        <v>3860</v>
      </c>
      <c r="E1600" s="2">
        <v>920</v>
      </c>
      <c r="F1600" s="11">
        <v>42960</v>
      </c>
      <c r="G1600" s="2">
        <v>920</v>
      </c>
      <c r="H1600" s="13">
        <f>Tabla1[[#This Row],[Importe]]-Tabla1[[#This Row],[Pagado]]</f>
        <v>0</v>
      </c>
      <c r="I1600" s="1" t="s">
        <v>4090</v>
      </c>
    </row>
    <row r="1601" spans="1:9" x14ac:dyDescent="0.25">
      <c r="A1601" s="3">
        <v>42960</v>
      </c>
      <c r="B1601" s="6" t="s">
        <v>1616</v>
      </c>
      <c r="C1601">
        <v>123573</v>
      </c>
      <c r="D1601" s="9" t="s">
        <v>4036</v>
      </c>
      <c r="E1601" s="2">
        <v>1174.5</v>
      </c>
      <c r="F1601" s="11">
        <v>42961</v>
      </c>
      <c r="G1601" s="2">
        <v>1174.5</v>
      </c>
      <c r="H1601" s="13">
        <f>Tabla1[[#This Row],[Importe]]-Tabla1[[#This Row],[Pagado]]</f>
        <v>0</v>
      </c>
      <c r="I1601" s="1" t="s">
        <v>4090</v>
      </c>
    </row>
    <row r="1602" spans="1:9" x14ac:dyDescent="0.25">
      <c r="A1602" s="3">
        <v>42960</v>
      </c>
      <c r="B1602" s="6" t="s">
        <v>1617</v>
      </c>
      <c r="C1602">
        <v>123574</v>
      </c>
      <c r="D1602" s="9" t="s">
        <v>3886</v>
      </c>
      <c r="E1602" s="2">
        <v>1668.6</v>
      </c>
      <c r="F1602" s="11">
        <v>42961</v>
      </c>
      <c r="G1602" s="2">
        <v>1668.6</v>
      </c>
      <c r="H1602" s="13">
        <f>Tabla1[[#This Row],[Importe]]-Tabla1[[#This Row],[Pagado]]</f>
        <v>0</v>
      </c>
      <c r="I1602" s="1" t="s">
        <v>4090</v>
      </c>
    </row>
    <row r="1603" spans="1:9" x14ac:dyDescent="0.25">
      <c r="A1603" s="3">
        <v>42960</v>
      </c>
      <c r="B1603" s="6" t="s">
        <v>1618</v>
      </c>
      <c r="C1603">
        <v>123575</v>
      </c>
      <c r="D1603" s="9" t="s">
        <v>3842</v>
      </c>
      <c r="E1603" s="2">
        <v>824</v>
      </c>
      <c r="F1603" s="11">
        <v>42960</v>
      </c>
      <c r="G1603" s="2">
        <v>824</v>
      </c>
      <c r="H1603" s="13">
        <f>Tabla1[[#This Row],[Importe]]-Tabla1[[#This Row],[Pagado]]</f>
        <v>0</v>
      </c>
      <c r="I1603" s="1" t="s">
        <v>4090</v>
      </c>
    </row>
    <row r="1604" spans="1:9" x14ac:dyDescent="0.25">
      <c r="A1604" s="3">
        <v>42960</v>
      </c>
      <c r="B1604" s="6" t="s">
        <v>1619</v>
      </c>
      <c r="C1604">
        <v>123576</v>
      </c>
      <c r="D1604" s="9" t="s">
        <v>3918</v>
      </c>
      <c r="E1604" s="2">
        <v>1102.5</v>
      </c>
      <c r="F1604" s="11">
        <v>42960</v>
      </c>
      <c r="G1604" s="2">
        <v>1102.5</v>
      </c>
      <c r="H1604" s="13">
        <f>Tabla1[[#This Row],[Importe]]-Tabla1[[#This Row],[Pagado]]</f>
        <v>0</v>
      </c>
      <c r="I1604" s="1" t="s">
        <v>4090</v>
      </c>
    </row>
    <row r="1605" spans="1:9" x14ac:dyDescent="0.25">
      <c r="A1605" s="3">
        <v>42960</v>
      </c>
      <c r="B1605" s="6" t="s">
        <v>1620</v>
      </c>
      <c r="C1605">
        <v>123577</v>
      </c>
      <c r="D1605" s="9" t="s">
        <v>4039</v>
      </c>
      <c r="E1605" s="2">
        <v>31586</v>
      </c>
      <c r="F1605" s="11">
        <v>42961</v>
      </c>
      <c r="G1605" s="2">
        <v>31586</v>
      </c>
      <c r="H1605" s="13">
        <f>Tabla1[[#This Row],[Importe]]-Tabla1[[#This Row],[Pagado]]</f>
        <v>0</v>
      </c>
      <c r="I1605" s="1" t="s">
        <v>4090</v>
      </c>
    </row>
    <row r="1606" spans="1:9" x14ac:dyDescent="0.25">
      <c r="A1606" s="3">
        <v>42960</v>
      </c>
      <c r="B1606" s="6" t="s">
        <v>1621</v>
      </c>
      <c r="C1606">
        <v>123578</v>
      </c>
      <c r="D1606" s="9" t="s">
        <v>3939</v>
      </c>
      <c r="E1606" s="2">
        <v>1711.2</v>
      </c>
      <c r="F1606" s="11">
        <v>42963</v>
      </c>
      <c r="G1606" s="2">
        <v>1711.2</v>
      </c>
      <c r="H1606" s="13">
        <f>Tabla1[[#This Row],[Importe]]-Tabla1[[#This Row],[Pagado]]</f>
        <v>0</v>
      </c>
      <c r="I1606" s="1" t="s">
        <v>4090</v>
      </c>
    </row>
    <row r="1607" spans="1:9" x14ac:dyDescent="0.25">
      <c r="A1607" s="3">
        <v>42960</v>
      </c>
      <c r="B1607" s="6" t="s">
        <v>1622</v>
      </c>
      <c r="C1607">
        <v>123579</v>
      </c>
      <c r="D1607" s="9" t="s">
        <v>3832</v>
      </c>
      <c r="E1607" s="2">
        <v>4690</v>
      </c>
      <c r="F1607" s="11">
        <v>42963</v>
      </c>
      <c r="G1607" s="2">
        <v>4690</v>
      </c>
      <c r="H1607" s="13">
        <f>Tabla1[[#This Row],[Importe]]-Tabla1[[#This Row],[Pagado]]</f>
        <v>0</v>
      </c>
      <c r="I1607" s="1" t="s">
        <v>4090</v>
      </c>
    </row>
    <row r="1608" spans="1:9" x14ac:dyDescent="0.25">
      <c r="A1608" s="3">
        <v>42960</v>
      </c>
      <c r="B1608" s="6" t="s">
        <v>1623</v>
      </c>
      <c r="C1608">
        <v>123580</v>
      </c>
      <c r="D1608" s="9" t="s">
        <v>4002</v>
      </c>
      <c r="E1608" s="2">
        <v>412</v>
      </c>
      <c r="F1608" s="11">
        <v>42960</v>
      </c>
      <c r="G1608" s="2">
        <v>412</v>
      </c>
      <c r="H1608" s="13">
        <f>Tabla1[[#This Row],[Importe]]-Tabla1[[#This Row],[Pagado]]</f>
        <v>0</v>
      </c>
      <c r="I1608" s="1" t="s">
        <v>4090</v>
      </c>
    </row>
    <row r="1609" spans="1:9" x14ac:dyDescent="0.25">
      <c r="A1609" s="3">
        <v>42960</v>
      </c>
      <c r="B1609" s="6" t="s">
        <v>1624</v>
      </c>
      <c r="C1609">
        <v>123581</v>
      </c>
      <c r="D1609" s="9" t="s">
        <v>3904</v>
      </c>
      <c r="E1609" s="2">
        <v>2881.2</v>
      </c>
      <c r="F1609" s="11">
        <v>42962</v>
      </c>
      <c r="G1609" s="2">
        <v>2881.2</v>
      </c>
      <c r="H1609" s="13">
        <f>Tabla1[[#This Row],[Importe]]-Tabla1[[#This Row],[Pagado]]</f>
        <v>0</v>
      </c>
      <c r="I1609" s="1" t="s">
        <v>4090</v>
      </c>
    </row>
    <row r="1610" spans="1:9" x14ac:dyDescent="0.25">
      <c r="A1610" s="3">
        <v>42960</v>
      </c>
      <c r="B1610" s="6" t="s">
        <v>1625</v>
      </c>
      <c r="C1610">
        <v>123582</v>
      </c>
      <c r="D1610" s="9" t="s">
        <v>3852</v>
      </c>
      <c r="E1610" s="2">
        <v>550.6</v>
      </c>
      <c r="F1610" s="11">
        <v>42960</v>
      </c>
      <c r="G1610" s="2">
        <v>550.6</v>
      </c>
      <c r="H1610" s="13">
        <f>Tabla1[[#This Row],[Importe]]-Tabla1[[#This Row],[Pagado]]</f>
        <v>0</v>
      </c>
      <c r="I1610" s="1" t="s">
        <v>4090</v>
      </c>
    </row>
    <row r="1611" spans="1:9" x14ac:dyDescent="0.25">
      <c r="A1611" s="3">
        <v>42960</v>
      </c>
      <c r="B1611" s="6" t="s">
        <v>1626</v>
      </c>
      <c r="C1611">
        <v>123583</v>
      </c>
      <c r="D1611" s="9" t="s">
        <v>3976</v>
      </c>
      <c r="E1611" s="2">
        <v>752.4</v>
      </c>
      <c r="F1611" s="11">
        <v>42961</v>
      </c>
      <c r="G1611" s="2">
        <v>752.4</v>
      </c>
      <c r="H1611" s="13">
        <f>Tabla1[[#This Row],[Importe]]-Tabla1[[#This Row],[Pagado]]</f>
        <v>0</v>
      </c>
      <c r="I1611" s="1" t="s">
        <v>4090</v>
      </c>
    </row>
    <row r="1612" spans="1:9" ht="15.75" x14ac:dyDescent="0.25">
      <c r="A1612" s="3">
        <v>42961</v>
      </c>
      <c r="B1612" s="6" t="s">
        <v>1627</v>
      </c>
      <c r="C1612">
        <v>123584</v>
      </c>
      <c r="D1612" s="7" t="s">
        <v>4091</v>
      </c>
      <c r="E1612" s="2">
        <v>0</v>
      </c>
      <c r="F1612" s="17" t="s">
        <v>4091</v>
      </c>
      <c r="G1612" s="2">
        <v>0</v>
      </c>
      <c r="H1612" s="13">
        <f>Tabla1[[#This Row],[Importe]]-Tabla1[[#This Row],[Pagado]]</f>
        <v>0</v>
      </c>
      <c r="I1612" s="1" t="s">
        <v>4091</v>
      </c>
    </row>
    <row r="1613" spans="1:9" x14ac:dyDescent="0.25">
      <c r="A1613" s="3">
        <v>42961</v>
      </c>
      <c r="B1613" s="6" t="s">
        <v>1628</v>
      </c>
      <c r="C1613">
        <v>123585</v>
      </c>
      <c r="D1613" s="9" t="s">
        <v>3805</v>
      </c>
      <c r="E1613" s="2">
        <v>9879.4500000000007</v>
      </c>
      <c r="F1613" s="11">
        <v>42963</v>
      </c>
      <c r="G1613" s="2">
        <v>9879.4500000000007</v>
      </c>
      <c r="H1613" s="13">
        <f>Tabla1[[#This Row],[Importe]]-Tabla1[[#This Row],[Pagado]]</f>
        <v>0</v>
      </c>
      <c r="I1613" s="1" t="s">
        <v>4090</v>
      </c>
    </row>
    <row r="1614" spans="1:9" x14ac:dyDescent="0.25">
      <c r="A1614" s="3">
        <v>42961</v>
      </c>
      <c r="B1614" s="6" t="s">
        <v>1629</v>
      </c>
      <c r="C1614">
        <v>123586</v>
      </c>
      <c r="D1614" s="9" t="s">
        <v>3806</v>
      </c>
      <c r="E1614" s="2">
        <v>35399.5</v>
      </c>
      <c r="F1614" s="11">
        <v>42962</v>
      </c>
      <c r="G1614" s="2">
        <v>35399.5</v>
      </c>
      <c r="H1614" s="13">
        <f>Tabla1[[#This Row],[Importe]]-Tabla1[[#This Row],[Pagado]]</f>
        <v>0</v>
      </c>
      <c r="I1614" s="1" t="s">
        <v>4090</v>
      </c>
    </row>
    <row r="1615" spans="1:9" x14ac:dyDescent="0.25">
      <c r="A1615" s="3">
        <v>42961</v>
      </c>
      <c r="B1615" s="6" t="s">
        <v>1630</v>
      </c>
      <c r="C1615">
        <v>123587</v>
      </c>
      <c r="D1615" s="9" t="s">
        <v>3808</v>
      </c>
      <c r="E1615" s="2">
        <v>1175</v>
      </c>
      <c r="F1615" s="11">
        <v>42961</v>
      </c>
      <c r="G1615" s="2">
        <v>1175</v>
      </c>
      <c r="H1615" s="13">
        <f>Tabla1[[#This Row],[Importe]]-Tabla1[[#This Row],[Pagado]]</f>
        <v>0</v>
      </c>
      <c r="I1615" s="1" t="s">
        <v>4090</v>
      </c>
    </row>
    <row r="1616" spans="1:9" x14ac:dyDescent="0.25">
      <c r="A1616" s="3">
        <v>42961</v>
      </c>
      <c r="B1616" s="6" t="s">
        <v>1631</v>
      </c>
      <c r="C1616">
        <v>123588</v>
      </c>
      <c r="D1616" s="9" t="s">
        <v>3812</v>
      </c>
      <c r="E1616" s="2">
        <v>6851</v>
      </c>
      <c r="F1616" s="11">
        <v>42964</v>
      </c>
      <c r="G1616" s="2">
        <v>6851</v>
      </c>
      <c r="H1616" s="13">
        <f>Tabla1[[#This Row],[Importe]]-Tabla1[[#This Row],[Pagado]]</f>
        <v>0</v>
      </c>
      <c r="I1616" s="1" t="s">
        <v>4090</v>
      </c>
    </row>
    <row r="1617" spans="1:9" x14ac:dyDescent="0.25">
      <c r="A1617" s="3">
        <v>42961</v>
      </c>
      <c r="B1617" s="6" t="s">
        <v>1632</v>
      </c>
      <c r="C1617">
        <v>123589</v>
      </c>
      <c r="D1617" s="9" t="s">
        <v>3820</v>
      </c>
      <c r="E1617" s="2">
        <v>6885</v>
      </c>
      <c r="F1617" s="11">
        <v>42964</v>
      </c>
      <c r="G1617" s="2">
        <v>6885</v>
      </c>
      <c r="H1617" s="13">
        <f>Tabla1[[#This Row],[Importe]]-Tabla1[[#This Row],[Pagado]]</f>
        <v>0</v>
      </c>
      <c r="I1617" s="1" t="s">
        <v>4090</v>
      </c>
    </row>
    <row r="1618" spans="1:9" x14ac:dyDescent="0.25">
      <c r="A1618" s="3">
        <v>42961</v>
      </c>
      <c r="B1618" s="6" t="s">
        <v>1633</v>
      </c>
      <c r="C1618">
        <v>123590</v>
      </c>
      <c r="D1618" s="9" t="s">
        <v>3811</v>
      </c>
      <c r="E1618" s="2">
        <v>3668.6</v>
      </c>
      <c r="F1618" s="11">
        <v>42964</v>
      </c>
      <c r="G1618" s="2">
        <v>3668.6</v>
      </c>
      <c r="H1618" s="13">
        <f>Tabla1[[#This Row],[Importe]]-Tabla1[[#This Row],[Pagado]]</f>
        <v>0</v>
      </c>
      <c r="I1618" s="1" t="s">
        <v>4090</v>
      </c>
    </row>
    <row r="1619" spans="1:9" x14ac:dyDescent="0.25">
      <c r="A1619" s="3">
        <v>42961</v>
      </c>
      <c r="B1619" s="6" t="s">
        <v>1634</v>
      </c>
      <c r="C1619">
        <v>123591</v>
      </c>
      <c r="D1619" s="9" t="s">
        <v>3972</v>
      </c>
      <c r="E1619" s="2">
        <v>3771.7</v>
      </c>
      <c r="F1619" s="11">
        <v>42962</v>
      </c>
      <c r="G1619" s="2">
        <v>3771.7</v>
      </c>
      <c r="H1619" s="13">
        <f>Tabla1[[#This Row],[Importe]]-Tabla1[[#This Row],[Pagado]]</f>
        <v>0</v>
      </c>
      <c r="I1619" s="1" t="s">
        <v>4090</v>
      </c>
    </row>
    <row r="1620" spans="1:9" x14ac:dyDescent="0.25">
      <c r="A1620" s="3">
        <v>42961</v>
      </c>
      <c r="B1620" s="6" t="s">
        <v>1635</v>
      </c>
      <c r="C1620">
        <v>123592</v>
      </c>
      <c r="D1620" s="9" t="s">
        <v>3893</v>
      </c>
      <c r="E1620" s="2">
        <v>272.39999999999998</v>
      </c>
      <c r="F1620" s="11">
        <v>42962</v>
      </c>
      <c r="G1620" s="2">
        <v>272.39999999999998</v>
      </c>
      <c r="H1620" s="13">
        <f>Tabla1[[#This Row],[Importe]]-Tabla1[[#This Row],[Pagado]]</f>
        <v>0</v>
      </c>
      <c r="I1620" s="1" t="s">
        <v>4090</v>
      </c>
    </row>
    <row r="1621" spans="1:9" ht="30" x14ac:dyDescent="0.25">
      <c r="A1621" s="3">
        <v>42961</v>
      </c>
      <c r="B1621" s="6" t="s">
        <v>1636</v>
      </c>
      <c r="C1621">
        <v>123593</v>
      </c>
      <c r="D1621" s="9" t="s">
        <v>3813</v>
      </c>
      <c r="E1621" s="2">
        <v>14209.6</v>
      </c>
      <c r="F1621" s="11" t="s">
        <v>4148</v>
      </c>
      <c r="G1621" s="19">
        <f>4000+10209.6</f>
        <v>14209.6</v>
      </c>
      <c r="H1621" s="20">
        <f>Tabla1[[#This Row],[Importe]]-Tabla1[[#This Row],[Pagado]]</f>
        <v>0</v>
      </c>
      <c r="I1621" s="1" t="s">
        <v>4090</v>
      </c>
    </row>
    <row r="1622" spans="1:9" x14ac:dyDescent="0.25">
      <c r="A1622" s="3">
        <v>42961</v>
      </c>
      <c r="B1622" s="6" t="s">
        <v>1637</v>
      </c>
      <c r="C1622">
        <v>123594</v>
      </c>
      <c r="D1622" s="9" t="s">
        <v>3814</v>
      </c>
      <c r="E1622" s="2">
        <v>11429.1</v>
      </c>
      <c r="F1622" s="11">
        <v>42962</v>
      </c>
      <c r="G1622" s="2">
        <v>11429.1</v>
      </c>
      <c r="H1622" s="13">
        <f>Tabla1[[#This Row],[Importe]]-Tabla1[[#This Row],[Pagado]]</f>
        <v>0</v>
      </c>
      <c r="I1622" s="1" t="s">
        <v>4090</v>
      </c>
    </row>
    <row r="1623" spans="1:9" x14ac:dyDescent="0.25">
      <c r="A1623" s="3">
        <v>42961</v>
      </c>
      <c r="B1623" s="6" t="s">
        <v>1638</v>
      </c>
      <c r="C1623">
        <v>123595</v>
      </c>
      <c r="D1623" s="9" t="s">
        <v>3817</v>
      </c>
      <c r="E1623" s="2">
        <v>3652</v>
      </c>
      <c r="F1623" s="11">
        <v>42963</v>
      </c>
      <c r="G1623" s="2">
        <v>3652</v>
      </c>
      <c r="H1623" s="13">
        <f>Tabla1[[#This Row],[Importe]]-Tabla1[[#This Row],[Pagado]]</f>
        <v>0</v>
      </c>
      <c r="I1623" s="1" t="s">
        <v>4090</v>
      </c>
    </row>
    <row r="1624" spans="1:9" x14ac:dyDescent="0.25">
      <c r="A1624" s="3">
        <v>42961</v>
      </c>
      <c r="B1624" s="6" t="s">
        <v>1639</v>
      </c>
      <c r="C1624">
        <v>123596</v>
      </c>
      <c r="D1624" s="9" t="s">
        <v>3842</v>
      </c>
      <c r="E1624" s="2">
        <v>5367.4</v>
      </c>
      <c r="F1624" s="11">
        <v>42961</v>
      </c>
      <c r="G1624" s="2">
        <v>5367.4</v>
      </c>
      <c r="H1624" s="13">
        <f>Tabla1[[#This Row],[Importe]]-Tabla1[[#This Row],[Pagado]]</f>
        <v>0</v>
      </c>
      <c r="I1624" s="1" t="s">
        <v>4090</v>
      </c>
    </row>
    <row r="1625" spans="1:9" x14ac:dyDescent="0.25">
      <c r="A1625" s="3">
        <v>42961</v>
      </c>
      <c r="B1625" s="6" t="s">
        <v>1640</v>
      </c>
      <c r="C1625">
        <v>123597</v>
      </c>
      <c r="D1625" s="9" t="s">
        <v>3822</v>
      </c>
      <c r="E1625" s="2">
        <v>2092.8000000000002</v>
      </c>
      <c r="F1625" s="11">
        <v>42963</v>
      </c>
      <c r="G1625" s="2">
        <v>2092.8000000000002</v>
      </c>
      <c r="H1625" s="13">
        <f>Tabla1[[#This Row],[Importe]]-Tabla1[[#This Row],[Pagado]]</f>
        <v>0</v>
      </c>
      <c r="I1625" s="1" t="s">
        <v>4090</v>
      </c>
    </row>
    <row r="1626" spans="1:9" x14ac:dyDescent="0.25">
      <c r="A1626" s="3">
        <v>42961</v>
      </c>
      <c r="B1626" s="6" t="s">
        <v>1641</v>
      </c>
      <c r="C1626">
        <v>123598</v>
      </c>
      <c r="D1626" s="9" t="s">
        <v>3970</v>
      </c>
      <c r="E1626" s="2">
        <v>415.7</v>
      </c>
      <c r="F1626" s="11">
        <v>42961</v>
      </c>
      <c r="G1626" s="2">
        <v>415.7</v>
      </c>
      <c r="H1626" s="13">
        <f>Tabla1[[#This Row],[Importe]]-Tabla1[[#This Row],[Pagado]]</f>
        <v>0</v>
      </c>
      <c r="I1626" s="1" t="s">
        <v>4090</v>
      </c>
    </row>
    <row r="1627" spans="1:9" x14ac:dyDescent="0.25">
      <c r="A1627" s="3">
        <v>42961</v>
      </c>
      <c r="B1627" s="6" t="s">
        <v>1642</v>
      </c>
      <c r="C1627">
        <v>123599</v>
      </c>
      <c r="D1627" s="9" t="s">
        <v>4030</v>
      </c>
      <c r="E1627" s="2">
        <v>79753.7</v>
      </c>
      <c r="F1627" s="11" t="s">
        <v>4074</v>
      </c>
      <c r="G1627" s="2">
        <v>79753.7</v>
      </c>
      <c r="H1627" s="13">
        <f>Tabla1[[#This Row],[Importe]]-Tabla1[[#This Row],[Pagado]]</f>
        <v>0</v>
      </c>
      <c r="I1627" s="1" t="s">
        <v>4090</v>
      </c>
    </row>
    <row r="1628" spans="1:9" x14ac:dyDescent="0.25">
      <c r="A1628" s="3">
        <v>42961</v>
      </c>
      <c r="B1628" s="6" t="s">
        <v>1643</v>
      </c>
      <c r="C1628">
        <v>123600</v>
      </c>
      <c r="D1628" s="9" t="s">
        <v>3807</v>
      </c>
      <c r="E1628" s="2">
        <v>2350</v>
      </c>
      <c r="F1628" s="11">
        <v>42961</v>
      </c>
      <c r="G1628" s="2">
        <v>2350</v>
      </c>
      <c r="H1628" s="13">
        <f>Tabla1[[#This Row],[Importe]]-Tabla1[[#This Row],[Pagado]]</f>
        <v>0</v>
      </c>
      <c r="I1628" s="1" t="s">
        <v>4090</v>
      </c>
    </row>
    <row r="1629" spans="1:9" x14ac:dyDescent="0.25">
      <c r="A1629" s="3">
        <v>42961</v>
      </c>
      <c r="B1629" s="6" t="s">
        <v>1644</v>
      </c>
      <c r="C1629">
        <v>123601</v>
      </c>
      <c r="D1629" s="9" t="s">
        <v>3818</v>
      </c>
      <c r="E1629" s="2">
        <v>7234.6</v>
      </c>
      <c r="F1629" s="11">
        <v>42963</v>
      </c>
      <c r="G1629" s="2">
        <v>7234.6</v>
      </c>
      <c r="H1629" s="13">
        <f>Tabla1[[#This Row],[Importe]]-Tabla1[[#This Row],[Pagado]]</f>
        <v>0</v>
      </c>
      <c r="I1629" s="1" t="s">
        <v>4090</v>
      </c>
    </row>
    <row r="1630" spans="1:9" x14ac:dyDescent="0.25">
      <c r="A1630" s="3">
        <v>42961</v>
      </c>
      <c r="B1630" s="6" t="s">
        <v>1645</v>
      </c>
      <c r="C1630">
        <v>123602</v>
      </c>
      <c r="D1630" s="9" t="s">
        <v>3847</v>
      </c>
      <c r="E1630" s="2">
        <v>13948.48</v>
      </c>
      <c r="F1630" s="11">
        <v>42970</v>
      </c>
      <c r="G1630" s="2">
        <v>13948.48</v>
      </c>
      <c r="H1630" s="13">
        <f>Tabla1[[#This Row],[Importe]]-Tabla1[[#This Row],[Pagado]]</f>
        <v>0</v>
      </c>
      <c r="I1630" s="1" t="s">
        <v>4090</v>
      </c>
    </row>
    <row r="1631" spans="1:9" x14ac:dyDescent="0.25">
      <c r="A1631" s="3">
        <v>42961</v>
      </c>
      <c r="B1631" s="6" t="s">
        <v>1646</v>
      </c>
      <c r="C1631">
        <v>123603</v>
      </c>
      <c r="D1631" s="9" t="s">
        <v>4007</v>
      </c>
      <c r="E1631" s="2">
        <v>12029</v>
      </c>
      <c r="F1631" s="11">
        <v>42961</v>
      </c>
      <c r="G1631" s="2">
        <v>12029</v>
      </c>
      <c r="H1631" s="13">
        <f>Tabla1[[#This Row],[Importe]]-Tabla1[[#This Row],[Pagado]]</f>
        <v>0</v>
      </c>
      <c r="I1631" s="1" t="s">
        <v>4090</v>
      </c>
    </row>
    <row r="1632" spans="1:9" x14ac:dyDescent="0.25">
      <c r="A1632" s="3">
        <v>42961</v>
      </c>
      <c r="B1632" s="6" t="s">
        <v>1647</v>
      </c>
      <c r="C1632">
        <v>123604</v>
      </c>
      <c r="D1632" s="9" t="s">
        <v>3845</v>
      </c>
      <c r="E1632" s="2">
        <v>47502.400000000001</v>
      </c>
      <c r="F1632" s="11" t="s">
        <v>4075</v>
      </c>
      <c r="G1632" s="2">
        <v>47502.400000000001</v>
      </c>
      <c r="H1632" s="13">
        <f>Tabla1[[#This Row],[Importe]]-Tabla1[[#This Row],[Pagado]]</f>
        <v>0</v>
      </c>
      <c r="I1632" s="1" t="s">
        <v>4090</v>
      </c>
    </row>
    <row r="1633" spans="1:9" x14ac:dyDescent="0.25">
      <c r="A1633" s="3">
        <v>42961</v>
      </c>
      <c r="B1633" s="6" t="s">
        <v>1648</v>
      </c>
      <c r="C1633">
        <v>123605</v>
      </c>
      <c r="D1633" s="9" t="s">
        <v>3838</v>
      </c>
      <c r="E1633" s="2">
        <v>9882.4</v>
      </c>
      <c r="F1633" s="11">
        <v>42961</v>
      </c>
      <c r="G1633" s="2">
        <v>9882.4</v>
      </c>
      <c r="H1633" s="13">
        <f>Tabla1[[#This Row],[Importe]]-Tabla1[[#This Row],[Pagado]]</f>
        <v>0</v>
      </c>
      <c r="I1633" s="1" t="s">
        <v>4090</v>
      </c>
    </row>
    <row r="1634" spans="1:9" x14ac:dyDescent="0.25">
      <c r="A1634" s="3">
        <v>42961</v>
      </c>
      <c r="B1634" s="6" t="s">
        <v>1649</v>
      </c>
      <c r="C1634">
        <v>123606</v>
      </c>
      <c r="D1634" s="9" t="s">
        <v>3834</v>
      </c>
      <c r="E1634" s="2">
        <v>10820.1</v>
      </c>
      <c r="F1634" s="11">
        <v>42964</v>
      </c>
      <c r="G1634" s="2">
        <v>10820.1</v>
      </c>
      <c r="H1634" s="13">
        <f>Tabla1[[#This Row],[Importe]]-Tabla1[[#This Row],[Pagado]]</f>
        <v>0</v>
      </c>
      <c r="I1634" s="1" t="s">
        <v>4090</v>
      </c>
    </row>
    <row r="1635" spans="1:9" x14ac:dyDescent="0.25">
      <c r="A1635" s="3">
        <v>42961</v>
      </c>
      <c r="B1635" s="6" t="s">
        <v>1650</v>
      </c>
      <c r="C1635">
        <v>123607</v>
      </c>
      <c r="D1635" s="9" t="s">
        <v>3824</v>
      </c>
      <c r="E1635" s="2">
        <v>3782.4</v>
      </c>
      <c r="F1635" s="11">
        <v>42961</v>
      </c>
      <c r="G1635" s="2">
        <v>3782.4</v>
      </c>
      <c r="H1635" s="13">
        <f>Tabla1[[#This Row],[Importe]]-Tabla1[[#This Row],[Pagado]]</f>
        <v>0</v>
      </c>
      <c r="I1635" s="1" t="s">
        <v>4090</v>
      </c>
    </row>
    <row r="1636" spans="1:9" x14ac:dyDescent="0.25">
      <c r="A1636" s="3">
        <v>42961</v>
      </c>
      <c r="B1636" s="6" t="s">
        <v>1651</v>
      </c>
      <c r="C1636">
        <v>123608</v>
      </c>
      <c r="D1636" s="9" t="s">
        <v>3828</v>
      </c>
      <c r="E1636" s="2">
        <v>1765</v>
      </c>
      <c r="F1636" s="11">
        <v>42961</v>
      </c>
      <c r="G1636" s="2">
        <v>1765</v>
      </c>
      <c r="H1636" s="13">
        <f>Tabla1[[#This Row],[Importe]]-Tabla1[[#This Row],[Pagado]]</f>
        <v>0</v>
      </c>
      <c r="I1636" s="1" t="s">
        <v>4090</v>
      </c>
    </row>
    <row r="1637" spans="1:9" x14ac:dyDescent="0.25">
      <c r="A1637" s="3">
        <v>42961</v>
      </c>
      <c r="B1637" s="6" t="s">
        <v>1652</v>
      </c>
      <c r="C1637">
        <v>123609</v>
      </c>
      <c r="D1637" s="9" t="s">
        <v>3823</v>
      </c>
      <c r="E1637" s="2">
        <v>8088.4</v>
      </c>
      <c r="F1637" s="11">
        <v>42961</v>
      </c>
      <c r="G1637" s="2">
        <v>8088.4</v>
      </c>
      <c r="H1637" s="13">
        <f>Tabla1[[#This Row],[Importe]]-Tabla1[[#This Row],[Pagado]]</f>
        <v>0</v>
      </c>
      <c r="I1637" s="1" t="s">
        <v>4090</v>
      </c>
    </row>
    <row r="1638" spans="1:9" x14ac:dyDescent="0.25">
      <c r="A1638" s="3">
        <v>42961</v>
      </c>
      <c r="B1638" s="6" t="s">
        <v>1653</v>
      </c>
      <c r="C1638">
        <v>123610</v>
      </c>
      <c r="D1638" s="9" t="s">
        <v>3897</v>
      </c>
      <c r="E1638" s="2">
        <v>3317.6</v>
      </c>
      <c r="F1638" s="11">
        <v>42961</v>
      </c>
      <c r="G1638" s="2">
        <v>3317.6</v>
      </c>
      <c r="H1638" s="13">
        <f>Tabla1[[#This Row],[Importe]]-Tabla1[[#This Row],[Pagado]]</f>
        <v>0</v>
      </c>
      <c r="I1638" s="1" t="s">
        <v>4090</v>
      </c>
    </row>
    <row r="1639" spans="1:9" x14ac:dyDescent="0.25">
      <c r="A1639" s="3">
        <v>42961</v>
      </c>
      <c r="B1639" s="6" t="s">
        <v>1654</v>
      </c>
      <c r="C1639">
        <v>123611</v>
      </c>
      <c r="D1639" s="9" t="s">
        <v>3943</v>
      </c>
      <c r="E1639" s="2">
        <v>2115</v>
      </c>
      <c r="F1639" s="11">
        <v>42961</v>
      </c>
      <c r="G1639" s="2">
        <v>2115</v>
      </c>
      <c r="H1639" s="13">
        <f>Tabla1[[#This Row],[Importe]]-Tabla1[[#This Row],[Pagado]]</f>
        <v>0</v>
      </c>
      <c r="I1639" s="1" t="s">
        <v>4090</v>
      </c>
    </row>
    <row r="1640" spans="1:9" x14ac:dyDescent="0.25">
      <c r="A1640" s="3">
        <v>42961</v>
      </c>
      <c r="B1640" s="6" t="s">
        <v>1655</v>
      </c>
      <c r="C1640">
        <v>123612</v>
      </c>
      <c r="D1640" s="9" t="s">
        <v>3819</v>
      </c>
      <c r="E1640" s="2">
        <v>19443</v>
      </c>
      <c r="F1640" s="11">
        <v>42961</v>
      </c>
      <c r="G1640" s="2">
        <v>19443</v>
      </c>
      <c r="H1640" s="13">
        <f>Tabla1[[#This Row],[Importe]]-Tabla1[[#This Row],[Pagado]]</f>
        <v>0</v>
      </c>
      <c r="I1640" s="1" t="s">
        <v>4090</v>
      </c>
    </row>
    <row r="1641" spans="1:9" x14ac:dyDescent="0.25">
      <c r="A1641" s="3">
        <v>42961</v>
      </c>
      <c r="B1641" s="6" t="s">
        <v>1656</v>
      </c>
      <c r="C1641">
        <v>123613</v>
      </c>
      <c r="D1641" s="9" t="s">
        <v>3883</v>
      </c>
      <c r="E1641" s="2">
        <v>1874.5</v>
      </c>
      <c r="F1641" s="11">
        <v>42963</v>
      </c>
      <c r="G1641" s="2">
        <v>1874.5</v>
      </c>
      <c r="H1641" s="13">
        <f>Tabla1[[#This Row],[Importe]]-Tabla1[[#This Row],[Pagado]]</f>
        <v>0</v>
      </c>
      <c r="I1641" s="1" t="s">
        <v>4090</v>
      </c>
    </row>
    <row r="1642" spans="1:9" x14ac:dyDescent="0.25">
      <c r="A1642" s="3">
        <v>42961</v>
      </c>
      <c r="B1642" s="6" t="s">
        <v>1657</v>
      </c>
      <c r="C1642">
        <v>123614</v>
      </c>
      <c r="D1642" s="9" t="s">
        <v>4006</v>
      </c>
      <c r="E1642" s="2">
        <v>1391.5</v>
      </c>
      <c r="F1642" s="11">
        <v>42961</v>
      </c>
      <c r="G1642" s="2">
        <v>1391.5</v>
      </c>
      <c r="H1642" s="13">
        <f>Tabla1[[#This Row],[Importe]]-Tabla1[[#This Row],[Pagado]]</f>
        <v>0</v>
      </c>
      <c r="I1642" s="1" t="s">
        <v>4090</v>
      </c>
    </row>
    <row r="1643" spans="1:9" x14ac:dyDescent="0.25">
      <c r="A1643" s="3">
        <v>42961</v>
      </c>
      <c r="B1643" s="6" t="s">
        <v>1658</v>
      </c>
      <c r="C1643">
        <v>123615</v>
      </c>
      <c r="D1643" s="9" t="s">
        <v>3836</v>
      </c>
      <c r="E1643" s="2">
        <v>3376.2</v>
      </c>
      <c r="F1643" s="11">
        <v>42963</v>
      </c>
      <c r="G1643" s="2">
        <v>3376.2</v>
      </c>
      <c r="H1643" s="13">
        <f>Tabla1[[#This Row],[Importe]]-Tabla1[[#This Row],[Pagado]]</f>
        <v>0</v>
      </c>
      <c r="I1643" s="1" t="s">
        <v>4090</v>
      </c>
    </row>
    <row r="1644" spans="1:9" x14ac:dyDescent="0.25">
      <c r="A1644" s="3">
        <v>42961</v>
      </c>
      <c r="B1644" s="6" t="s">
        <v>1659</v>
      </c>
      <c r="C1644">
        <v>123616</v>
      </c>
      <c r="D1644" s="9" t="s">
        <v>3835</v>
      </c>
      <c r="E1644" s="2">
        <v>18921.7</v>
      </c>
      <c r="F1644" s="11">
        <v>42963</v>
      </c>
      <c r="G1644" s="2">
        <v>18921.7</v>
      </c>
      <c r="H1644" s="13">
        <f>Tabla1[[#This Row],[Importe]]-Tabla1[[#This Row],[Pagado]]</f>
        <v>0</v>
      </c>
      <c r="I1644" s="1" t="s">
        <v>4090</v>
      </c>
    </row>
    <row r="1645" spans="1:9" x14ac:dyDescent="0.25">
      <c r="A1645" s="3">
        <v>42961</v>
      </c>
      <c r="B1645" s="6" t="s">
        <v>1660</v>
      </c>
      <c r="C1645">
        <v>123617</v>
      </c>
      <c r="D1645" s="9" t="s">
        <v>3825</v>
      </c>
      <c r="E1645" s="2">
        <v>2527.8000000000002</v>
      </c>
      <c r="F1645" s="11">
        <v>42961</v>
      </c>
      <c r="G1645" s="2">
        <v>2527.8000000000002</v>
      </c>
      <c r="H1645" s="13">
        <f>Tabla1[[#This Row],[Importe]]-Tabla1[[#This Row],[Pagado]]</f>
        <v>0</v>
      </c>
      <c r="I1645" s="1" t="s">
        <v>4090</v>
      </c>
    </row>
    <row r="1646" spans="1:9" x14ac:dyDescent="0.25">
      <c r="A1646" s="3">
        <v>42961</v>
      </c>
      <c r="B1646" s="6" t="s">
        <v>1661</v>
      </c>
      <c r="C1646">
        <v>123618</v>
      </c>
      <c r="D1646" s="9" t="s">
        <v>3973</v>
      </c>
      <c r="E1646" s="2">
        <v>564</v>
      </c>
      <c r="F1646" s="11">
        <v>42961</v>
      </c>
      <c r="G1646" s="2">
        <v>564</v>
      </c>
      <c r="H1646" s="13">
        <f>Tabla1[[#This Row],[Importe]]-Tabla1[[#This Row],[Pagado]]</f>
        <v>0</v>
      </c>
      <c r="I1646" s="1" t="s">
        <v>4090</v>
      </c>
    </row>
    <row r="1647" spans="1:9" x14ac:dyDescent="0.25">
      <c r="A1647" s="3">
        <v>42961</v>
      </c>
      <c r="B1647" s="6" t="s">
        <v>1662</v>
      </c>
      <c r="C1647">
        <v>123619</v>
      </c>
      <c r="D1647" s="9" t="s">
        <v>3892</v>
      </c>
      <c r="E1647" s="2">
        <v>324</v>
      </c>
      <c r="F1647" s="11">
        <v>42961</v>
      </c>
      <c r="G1647" s="2">
        <v>324</v>
      </c>
      <c r="H1647" s="13">
        <f>Tabla1[[#This Row],[Importe]]-Tabla1[[#This Row],[Pagado]]</f>
        <v>0</v>
      </c>
      <c r="I1647" s="1" t="s">
        <v>4090</v>
      </c>
    </row>
    <row r="1648" spans="1:9" x14ac:dyDescent="0.25">
      <c r="A1648" s="3">
        <v>42961</v>
      </c>
      <c r="B1648" s="6" t="s">
        <v>1663</v>
      </c>
      <c r="C1648">
        <v>123620</v>
      </c>
      <c r="D1648" s="9" t="s">
        <v>3830</v>
      </c>
      <c r="E1648" s="2">
        <v>3116.8</v>
      </c>
      <c r="F1648" s="11">
        <v>42961</v>
      </c>
      <c r="G1648" s="2">
        <v>3116.8</v>
      </c>
      <c r="H1648" s="13">
        <f>Tabla1[[#This Row],[Importe]]-Tabla1[[#This Row],[Pagado]]</f>
        <v>0</v>
      </c>
      <c r="I1648" s="1" t="s">
        <v>4090</v>
      </c>
    </row>
    <row r="1649" spans="1:9" x14ac:dyDescent="0.25">
      <c r="A1649" s="3">
        <v>42961</v>
      </c>
      <c r="B1649" s="6" t="s">
        <v>1664</v>
      </c>
      <c r="C1649">
        <v>123621</v>
      </c>
      <c r="D1649" s="9" t="s">
        <v>3816</v>
      </c>
      <c r="E1649" s="2">
        <v>3629.7</v>
      </c>
      <c r="F1649" s="11">
        <v>42961</v>
      </c>
      <c r="G1649" s="2">
        <v>3629.7</v>
      </c>
      <c r="H1649" s="13">
        <f>Tabla1[[#This Row],[Importe]]-Tabla1[[#This Row],[Pagado]]</f>
        <v>0</v>
      </c>
      <c r="I1649" s="1" t="s">
        <v>4090</v>
      </c>
    </row>
    <row r="1650" spans="1:9" x14ac:dyDescent="0.25">
      <c r="A1650" s="3">
        <v>42961</v>
      </c>
      <c r="B1650" s="6" t="s">
        <v>1665</v>
      </c>
      <c r="C1650">
        <v>123622</v>
      </c>
      <c r="D1650" s="9" t="s">
        <v>3843</v>
      </c>
      <c r="E1650" s="2">
        <v>2464</v>
      </c>
      <c r="F1650" s="11">
        <v>42963</v>
      </c>
      <c r="G1650" s="2">
        <v>2464</v>
      </c>
      <c r="H1650" s="13">
        <f>Tabla1[[#This Row],[Importe]]-Tabla1[[#This Row],[Pagado]]</f>
        <v>0</v>
      </c>
      <c r="I1650" s="1" t="s">
        <v>4090</v>
      </c>
    </row>
    <row r="1651" spans="1:9" x14ac:dyDescent="0.25">
      <c r="A1651" s="3">
        <v>42961</v>
      </c>
      <c r="B1651" s="6" t="s">
        <v>1666</v>
      </c>
      <c r="C1651">
        <v>123623</v>
      </c>
      <c r="D1651" s="9" t="s">
        <v>4003</v>
      </c>
      <c r="E1651" s="2">
        <v>7248</v>
      </c>
      <c r="F1651" s="11">
        <v>42961</v>
      </c>
      <c r="G1651" s="2">
        <v>7248</v>
      </c>
      <c r="H1651" s="13">
        <f>Tabla1[[#This Row],[Importe]]-Tabla1[[#This Row],[Pagado]]</f>
        <v>0</v>
      </c>
      <c r="I1651" s="1" t="s">
        <v>4090</v>
      </c>
    </row>
    <row r="1652" spans="1:9" x14ac:dyDescent="0.25">
      <c r="A1652" s="3">
        <v>42961</v>
      </c>
      <c r="B1652" s="6" t="s">
        <v>1667</v>
      </c>
      <c r="C1652">
        <v>123624</v>
      </c>
      <c r="D1652" s="9" t="s">
        <v>3994</v>
      </c>
      <c r="E1652" s="2">
        <v>2400.4</v>
      </c>
      <c r="F1652" s="11">
        <v>42961</v>
      </c>
      <c r="G1652" s="2">
        <v>2400.4</v>
      </c>
      <c r="H1652" s="13">
        <f>Tabla1[[#This Row],[Importe]]-Tabla1[[#This Row],[Pagado]]</f>
        <v>0</v>
      </c>
      <c r="I1652" s="1" t="s">
        <v>4090</v>
      </c>
    </row>
    <row r="1653" spans="1:9" x14ac:dyDescent="0.25">
      <c r="A1653" s="3">
        <v>42961</v>
      </c>
      <c r="B1653" s="6" t="s">
        <v>1668</v>
      </c>
      <c r="C1653">
        <v>123625</v>
      </c>
      <c r="D1653" s="9" t="s">
        <v>3846</v>
      </c>
      <c r="E1653" s="2">
        <v>2270</v>
      </c>
      <c r="F1653" s="11">
        <v>42961</v>
      </c>
      <c r="G1653" s="2">
        <v>2270</v>
      </c>
      <c r="H1653" s="13">
        <f>Tabla1[[#This Row],[Importe]]-Tabla1[[#This Row],[Pagado]]</f>
        <v>0</v>
      </c>
      <c r="I1653" s="1" t="s">
        <v>4090</v>
      </c>
    </row>
    <row r="1654" spans="1:9" ht="15.75" x14ac:dyDescent="0.25">
      <c r="A1654" s="3">
        <v>42961</v>
      </c>
      <c r="B1654" s="6" t="s">
        <v>1669</v>
      </c>
      <c r="C1654">
        <v>123626</v>
      </c>
      <c r="D1654" s="7" t="s">
        <v>4091</v>
      </c>
      <c r="E1654" s="2">
        <v>0</v>
      </c>
      <c r="F1654" s="17" t="s">
        <v>4091</v>
      </c>
      <c r="G1654" s="2">
        <v>0</v>
      </c>
      <c r="H1654" s="13">
        <f>Tabla1[[#This Row],[Importe]]-Tabla1[[#This Row],[Pagado]]</f>
        <v>0</v>
      </c>
      <c r="I1654" s="1" t="s">
        <v>4091</v>
      </c>
    </row>
    <row r="1655" spans="1:9" x14ac:dyDescent="0.25">
      <c r="A1655" s="3">
        <v>42961</v>
      </c>
      <c r="B1655" s="6" t="s">
        <v>1670</v>
      </c>
      <c r="C1655">
        <v>123627</v>
      </c>
      <c r="D1655" s="9" t="s">
        <v>3913</v>
      </c>
      <c r="E1655" s="2">
        <v>703.8</v>
      </c>
      <c r="F1655" s="11">
        <v>42961</v>
      </c>
      <c r="G1655" s="2">
        <v>703.8</v>
      </c>
      <c r="H1655" s="13">
        <f>Tabla1[[#This Row],[Importe]]-Tabla1[[#This Row],[Pagado]]</f>
        <v>0</v>
      </c>
      <c r="I1655" s="1" t="s">
        <v>4090</v>
      </c>
    </row>
    <row r="1656" spans="1:9" x14ac:dyDescent="0.25">
      <c r="A1656" s="3">
        <v>42961</v>
      </c>
      <c r="B1656" s="6" t="s">
        <v>1671</v>
      </c>
      <c r="C1656">
        <v>123628</v>
      </c>
      <c r="D1656" s="9" t="s">
        <v>4025</v>
      </c>
      <c r="E1656" s="2">
        <v>2362.5</v>
      </c>
      <c r="F1656" s="11">
        <v>42961</v>
      </c>
      <c r="G1656" s="2">
        <v>2362.5</v>
      </c>
      <c r="H1656" s="13">
        <f>Tabla1[[#This Row],[Importe]]-Tabla1[[#This Row],[Pagado]]</f>
        <v>0</v>
      </c>
      <c r="I1656" s="1" t="s">
        <v>4090</v>
      </c>
    </row>
    <row r="1657" spans="1:9" x14ac:dyDescent="0.25">
      <c r="A1657" s="3">
        <v>42961</v>
      </c>
      <c r="B1657" s="6" t="s">
        <v>1672</v>
      </c>
      <c r="C1657">
        <v>123629</v>
      </c>
      <c r="D1657" s="9" t="s">
        <v>3910</v>
      </c>
      <c r="E1657" s="2">
        <v>7755.22</v>
      </c>
      <c r="F1657" s="11">
        <v>42961</v>
      </c>
      <c r="G1657" s="2">
        <v>7755.22</v>
      </c>
      <c r="H1657" s="13">
        <f>Tabla1[[#This Row],[Importe]]-Tabla1[[#This Row],[Pagado]]</f>
        <v>0</v>
      </c>
      <c r="I1657" s="1" t="s">
        <v>4090</v>
      </c>
    </row>
    <row r="1658" spans="1:9" x14ac:dyDescent="0.25">
      <c r="A1658" s="3">
        <v>42961</v>
      </c>
      <c r="B1658" s="6" t="s">
        <v>1673</v>
      </c>
      <c r="C1658">
        <v>123630</v>
      </c>
      <c r="D1658" s="9" t="s">
        <v>3909</v>
      </c>
      <c r="E1658" s="2">
        <v>2902.8</v>
      </c>
      <c r="F1658" s="11">
        <v>42963</v>
      </c>
      <c r="G1658" s="2">
        <v>2902.8</v>
      </c>
      <c r="H1658" s="13">
        <f>Tabla1[[#This Row],[Importe]]-Tabla1[[#This Row],[Pagado]]</f>
        <v>0</v>
      </c>
      <c r="I1658" s="1" t="s">
        <v>4090</v>
      </c>
    </row>
    <row r="1659" spans="1:9" x14ac:dyDescent="0.25">
      <c r="A1659" s="3">
        <v>42961</v>
      </c>
      <c r="B1659" s="6" t="s">
        <v>1674</v>
      </c>
      <c r="C1659">
        <v>123631</v>
      </c>
      <c r="D1659" s="9" t="s">
        <v>3872</v>
      </c>
      <c r="E1659" s="2">
        <v>9999.85</v>
      </c>
      <c r="F1659" s="11">
        <v>42961</v>
      </c>
      <c r="G1659" s="2">
        <v>9999.85</v>
      </c>
      <c r="H1659" s="13">
        <f>Tabla1[[#This Row],[Importe]]-Tabla1[[#This Row],[Pagado]]</f>
        <v>0</v>
      </c>
      <c r="I1659" s="1" t="s">
        <v>4090</v>
      </c>
    </row>
    <row r="1660" spans="1:9" x14ac:dyDescent="0.25">
      <c r="A1660" s="3">
        <v>42961</v>
      </c>
      <c r="B1660" s="6" t="s">
        <v>1675</v>
      </c>
      <c r="C1660">
        <v>123632</v>
      </c>
      <c r="D1660" s="9" t="s">
        <v>3840</v>
      </c>
      <c r="E1660" s="2">
        <v>6089</v>
      </c>
      <c r="F1660" s="11">
        <v>42961</v>
      </c>
      <c r="G1660" s="2">
        <v>6089</v>
      </c>
      <c r="H1660" s="13">
        <f>Tabla1[[#This Row],[Importe]]-Tabla1[[#This Row],[Pagado]]</f>
        <v>0</v>
      </c>
      <c r="I1660" s="1" t="s">
        <v>4090</v>
      </c>
    </row>
    <row r="1661" spans="1:9" x14ac:dyDescent="0.25">
      <c r="A1661" s="3">
        <v>42961</v>
      </c>
      <c r="B1661" s="6" t="s">
        <v>1676</v>
      </c>
      <c r="C1661">
        <v>123633</v>
      </c>
      <c r="D1661" s="9" t="s">
        <v>3905</v>
      </c>
      <c r="E1661" s="2">
        <v>26975.599999999999</v>
      </c>
      <c r="F1661" s="11">
        <v>42972</v>
      </c>
      <c r="G1661" s="2">
        <v>26975.599999999999</v>
      </c>
      <c r="H1661" s="13">
        <f>Tabla1[[#This Row],[Importe]]-Tabla1[[#This Row],[Pagado]]</f>
        <v>0</v>
      </c>
      <c r="I1661" s="1" t="s">
        <v>4090</v>
      </c>
    </row>
    <row r="1662" spans="1:9" x14ac:dyDescent="0.25">
      <c r="A1662" s="3">
        <v>42961</v>
      </c>
      <c r="B1662" s="6" t="s">
        <v>1677</v>
      </c>
      <c r="C1662">
        <v>123634</v>
      </c>
      <c r="D1662" s="9" t="s">
        <v>3914</v>
      </c>
      <c r="E1662" s="2">
        <v>17669.400000000001</v>
      </c>
      <c r="F1662" s="11">
        <v>42972</v>
      </c>
      <c r="G1662" s="2">
        <v>17669.400000000001</v>
      </c>
      <c r="H1662" s="13">
        <f>Tabla1[[#This Row],[Importe]]-Tabla1[[#This Row],[Pagado]]</f>
        <v>0</v>
      </c>
      <c r="I1662" s="1" t="s">
        <v>4090</v>
      </c>
    </row>
    <row r="1663" spans="1:9" x14ac:dyDescent="0.25">
      <c r="A1663" s="3">
        <v>42961</v>
      </c>
      <c r="B1663" s="6" t="s">
        <v>1678</v>
      </c>
      <c r="C1663">
        <v>123635</v>
      </c>
      <c r="D1663" s="9" t="s">
        <v>3810</v>
      </c>
      <c r="E1663" s="2">
        <v>65321.440000000002</v>
      </c>
      <c r="F1663" s="11">
        <v>42969</v>
      </c>
      <c r="G1663" s="2">
        <v>65321.440000000002</v>
      </c>
      <c r="H1663" s="13">
        <f>Tabla1[[#This Row],[Importe]]-Tabla1[[#This Row],[Pagado]]</f>
        <v>0</v>
      </c>
      <c r="I1663" s="1" t="s">
        <v>4090</v>
      </c>
    </row>
    <row r="1664" spans="1:9" x14ac:dyDescent="0.25">
      <c r="A1664" s="3">
        <v>42961</v>
      </c>
      <c r="B1664" s="6" t="s">
        <v>1679</v>
      </c>
      <c r="C1664">
        <v>123636</v>
      </c>
      <c r="D1664" s="9" t="s">
        <v>3945</v>
      </c>
      <c r="E1664" s="2">
        <v>548.79999999999995</v>
      </c>
      <c r="F1664" s="11">
        <v>42961</v>
      </c>
      <c r="G1664" s="2">
        <v>548.79999999999995</v>
      </c>
      <c r="H1664" s="13">
        <f>Tabla1[[#This Row],[Importe]]-Tabla1[[#This Row],[Pagado]]</f>
        <v>0</v>
      </c>
      <c r="I1664" s="1" t="s">
        <v>4090</v>
      </c>
    </row>
    <row r="1665" spans="1:9" x14ac:dyDescent="0.25">
      <c r="A1665" s="3">
        <v>42961</v>
      </c>
      <c r="B1665" s="6" t="s">
        <v>1680</v>
      </c>
      <c r="C1665">
        <v>123637</v>
      </c>
      <c r="D1665" s="9" t="s">
        <v>3915</v>
      </c>
      <c r="E1665" s="2">
        <v>9293.9</v>
      </c>
      <c r="F1665" s="11">
        <v>42972</v>
      </c>
      <c r="G1665" s="2">
        <v>9293.9</v>
      </c>
      <c r="H1665" s="13">
        <f>Tabla1[[#This Row],[Importe]]-Tabla1[[#This Row],[Pagado]]</f>
        <v>0</v>
      </c>
      <c r="I1665" s="1" t="s">
        <v>4090</v>
      </c>
    </row>
    <row r="1666" spans="1:9" ht="30" x14ac:dyDescent="0.25">
      <c r="A1666" s="3">
        <v>42961</v>
      </c>
      <c r="B1666" s="6" t="s">
        <v>1681</v>
      </c>
      <c r="C1666">
        <v>123638</v>
      </c>
      <c r="D1666" s="9" t="s">
        <v>3906</v>
      </c>
      <c r="E1666" s="2">
        <v>12154.2</v>
      </c>
      <c r="F1666" s="11" t="s">
        <v>4137</v>
      </c>
      <c r="G1666" s="19">
        <f>808+11346.2</f>
        <v>12154.2</v>
      </c>
      <c r="H1666" s="20">
        <f>Tabla1[[#This Row],[Importe]]-Tabla1[[#This Row],[Pagado]]</f>
        <v>0</v>
      </c>
      <c r="I1666" s="1" t="s">
        <v>4090</v>
      </c>
    </row>
    <row r="1667" spans="1:9" x14ac:dyDescent="0.25">
      <c r="A1667" s="3">
        <v>42961</v>
      </c>
      <c r="B1667" s="6" t="s">
        <v>1682</v>
      </c>
      <c r="C1667">
        <v>123639</v>
      </c>
      <c r="D1667" s="9" t="s">
        <v>3911</v>
      </c>
      <c r="E1667" s="2">
        <v>46509.55</v>
      </c>
      <c r="F1667" s="11" t="s">
        <v>4068</v>
      </c>
      <c r="G1667" s="2">
        <v>46509.55</v>
      </c>
      <c r="H1667" s="13">
        <f>Tabla1[[#This Row],[Importe]]-Tabla1[[#This Row],[Pagado]]</f>
        <v>0</v>
      </c>
      <c r="I1667" s="1" t="s">
        <v>4090</v>
      </c>
    </row>
    <row r="1668" spans="1:9" x14ac:dyDescent="0.25">
      <c r="A1668" s="3">
        <v>42961</v>
      </c>
      <c r="B1668" s="6" t="s">
        <v>1683</v>
      </c>
      <c r="C1668">
        <v>123640</v>
      </c>
      <c r="D1668" s="9" t="s">
        <v>3844</v>
      </c>
      <c r="E1668" s="2">
        <v>1393.4</v>
      </c>
      <c r="F1668" s="11">
        <v>42961</v>
      </c>
      <c r="G1668" s="2">
        <v>1393.4</v>
      </c>
      <c r="H1668" s="13">
        <f>Tabla1[[#This Row],[Importe]]-Tabla1[[#This Row],[Pagado]]</f>
        <v>0</v>
      </c>
      <c r="I1668" s="1" t="s">
        <v>4090</v>
      </c>
    </row>
    <row r="1669" spans="1:9" x14ac:dyDescent="0.25">
      <c r="A1669" s="3">
        <v>42961</v>
      </c>
      <c r="B1669" s="6" t="s">
        <v>1684</v>
      </c>
      <c r="C1669">
        <v>123641</v>
      </c>
      <c r="D1669" s="9" t="s">
        <v>3955</v>
      </c>
      <c r="E1669" s="2">
        <v>9872.85</v>
      </c>
      <c r="F1669" s="11">
        <v>42961</v>
      </c>
      <c r="G1669" s="2">
        <v>9872.85</v>
      </c>
      <c r="H1669" s="13">
        <f>Tabla1[[#This Row],[Importe]]-Tabla1[[#This Row],[Pagado]]</f>
        <v>0</v>
      </c>
      <c r="I1669" s="1" t="s">
        <v>4090</v>
      </c>
    </row>
    <row r="1670" spans="1:9" ht="30" x14ac:dyDescent="0.25">
      <c r="A1670" s="3">
        <v>42961</v>
      </c>
      <c r="B1670" s="6" t="s">
        <v>1685</v>
      </c>
      <c r="C1670">
        <v>123642</v>
      </c>
      <c r="D1670" s="9" t="s">
        <v>3857</v>
      </c>
      <c r="E1670" s="2">
        <v>15691.15</v>
      </c>
      <c r="F1670" s="11" t="s">
        <v>4163</v>
      </c>
      <c r="G1670" s="19">
        <f>7822.9+7868.25</f>
        <v>15691.15</v>
      </c>
      <c r="H1670" s="20">
        <f>Tabla1[[#This Row],[Importe]]-Tabla1[[#This Row],[Pagado]]</f>
        <v>0</v>
      </c>
      <c r="I1670" s="1" t="s">
        <v>4090</v>
      </c>
    </row>
    <row r="1671" spans="1:9" x14ac:dyDescent="0.25">
      <c r="A1671" s="3">
        <v>42961</v>
      </c>
      <c r="B1671" s="6" t="s">
        <v>1686</v>
      </c>
      <c r="C1671">
        <v>123643</v>
      </c>
      <c r="D1671" s="9" t="s">
        <v>3918</v>
      </c>
      <c r="E1671" s="2">
        <v>4420</v>
      </c>
      <c r="F1671" s="11">
        <v>42961</v>
      </c>
      <c r="G1671" s="2">
        <v>4420</v>
      </c>
      <c r="H1671" s="13">
        <f>Tabla1[[#This Row],[Importe]]-Tabla1[[#This Row],[Pagado]]</f>
        <v>0</v>
      </c>
      <c r="I1671" s="1" t="s">
        <v>4090</v>
      </c>
    </row>
    <row r="1672" spans="1:9" ht="30" x14ac:dyDescent="0.25">
      <c r="A1672" s="3">
        <v>42961</v>
      </c>
      <c r="B1672" s="6" t="s">
        <v>1687</v>
      </c>
      <c r="C1672">
        <v>123644</v>
      </c>
      <c r="D1672" s="9" t="s">
        <v>3899</v>
      </c>
      <c r="E1672" s="2">
        <v>15280.1</v>
      </c>
      <c r="F1672" s="11" t="s">
        <v>4138</v>
      </c>
      <c r="G1672" s="19">
        <f>5280+10000.1</f>
        <v>15280.1</v>
      </c>
      <c r="H1672" s="20">
        <f>Tabla1[[#This Row],[Importe]]-Tabla1[[#This Row],[Pagado]]</f>
        <v>0</v>
      </c>
      <c r="I1672" s="1" t="s">
        <v>4090</v>
      </c>
    </row>
    <row r="1673" spans="1:9" x14ac:dyDescent="0.25">
      <c r="A1673" s="3">
        <v>42961</v>
      </c>
      <c r="B1673" s="6" t="s">
        <v>1688</v>
      </c>
      <c r="C1673">
        <v>123645</v>
      </c>
      <c r="D1673" s="9" t="s">
        <v>3975</v>
      </c>
      <c r="E1673" s="2">
        <v>8949.6</v>
      </c>
      <c r="F1673" s="11">
        <v>42961</v>
      </c>
      <c r="G1673" s="2">
        <v>8949.6</v>
      </c>
      <c r="H1673" s="13">
        <f>Tabla1[[#This Row],[Importe]]-Tabla1[[#This Row],[Pagado]]</f>
        <v>0</v>
      </c>
      <c r="I1673" s="1" t="s">
        <v>4090</v>
      </c>
    </row>
    <row r="1674" spans="1:9" x14ac:dyDescent="0.25">
      <c r="A1674" s="3">
        <v>42961</v>
      </c>
      <c r="B1674" s="6" t="s">
        <v>1689</v>
      </c>
      <c r="C1674">
        <v>123646</v>
      </c>
      <c r="D1674" s="9" t="s">
        <v>3912</v>
      </c>
      <c r="E1674" s="2">
        <v>2246.4</v>
      </c>
      <c r="F1674" s="11">
        <v>42961</v>
      </c>
      <c r="G1674" s="2">
        <v>2246.4</v>
      </c>
      <c r="H1674" s="13">
        <f>Tabla1[[#This Row],[Importe]]-Tabla1[[#This Row],[Pagado]]</f>
        <v>0</v>
      </c>
      <c r="I1674" s="1" t="s">
        <v>4090</v>
      </c>
    </row>
    <row r="1675" spans="1:9" x14ac:dyDescent="0.25">
      <c r="A1675" s="3">
        <v>42961</v>
      </c>
      <c r="B1675" s="6" t="s">
        <v>1690</v>
      </c>
      <c r="C1675">
        <v>123647</v>
      </c>
      <c r="D1675" s="9" t="s">
        <v>3848</v>
      </c>
      <c r="E1675" s="2">
        <v>451.2</v>
      </c>
      <c r="F1675" s="11">
        <v>42961</v>
      </c>
      <c r="G1675" s="2">
        <v>451.2</v>
      </c>
      <c r="H1675" s="13">
        <f>Tabla1[[#This Row],[Importe]]-Tabla1[[#This Row],[Pagado]]</f>
        <v>0</v>
      </c>
      <c r="I1675" s="1" t="s">
        <v>4090</v>
      </c>
    </row>
    <row r="1676" spans="1:9" x14ac:dyDescent="0.25">
      <c r="A1676" s="3">
        <v>42961</v>
      </c>
      <c r="B1676" s="6" t="s">
        <v>1691</v>
      </c>
      <c r="C1676">
        <v>123648</v>
      </c>
      <c r="D1676" s="9" t="s">
        <v>3899</v>
      </c>
      <c r="E1676" s="2">
        <v>1574.4</v>
      </c>
      <c r="F1676" s="11">
        <v>42961</v>
      </c>
      <c r="G1676" s="2">
        <v>1574.4</v>
      </c>
      <c r="H1676" s="13">
        <f>Tabla1[[#This Row],[Importe]]-Tabla1[[#This Row],[Pagado]]</f>
        <v>0</v>
      </c>
      <c r="I1676" s="1" t="s">
        <v>4090</v>
      </c>
    </row>
    <row r="1677" spans="1:9" ht="15.75" x14ac:dyDescent="0.25">
      <c r="A1677" s="3">
        <v>42961</v>
      </c>
      <c r="B1677" s="6" t="s">
        <v>1692</v>
      </c>
      <c r="C1677">
        <v>123649</v>
      </c>
      <c r="D1677" s="7" t="s">
        <v>4091</v>
      </c>
      <c r="E1677" s="2">
        <v>0</v>
      </c>
      <c r="F1677" s="17" t="s">
        <v>4091</v>
      </c>
      <c r="G1677" s="2">
        <v>0</v>
      </c>
      <c r="H1677" s="13">
        <f>Tabla1[[#This Row],[Importe]]-Tabla1[[#This Row],[Pagado]]</f>
        <v>0</v>
      </c>
      <c r="I1677" s="15" t="s">
        <v>4092</v>
      </c>
    </row>
    <row r="1678" spans="1:9" x14ac:dyDescent="0.25">
      <c r="A1678" s="3">
        <v>42961</v>
      </c>
      <c r="B1678" s="6" t="s">
        <v>1693</v>
      </c>
      <c r="C1678">
        <v>123650</v>
      </c>
      <c r="D1678" s="9" t="s">
        <v>3898</v>
      </c>
      <c r="E1678" s="2">
        <v>23115.82</v>
      </c>
      <c r="F1678" s="11">
        <v>42961</v>
      </c>
      <c r="G1678" s="2">
        <v>23115.82</v>
      </c>
      <c r="H1678" s="13">
        <f>Tabla1[[#This Row],[Importe]]-Tabla1[[#This Row],[Pagado]]</f>
        <v>0</v>
      </c>
      <c r="I1678" s="1" t="s">
        <v>4090</v>
      </c>
    </row>
    <row r="1679" spans="1:9" ht="30" x14ac:dyDescent="0.25">
      <c r="A1679" s="3">
        <v>42961</v>
      </c>
      <c r="B1679" s="6" t="s">
        <v>1694</v>
      </c>
      <c r="C1679">
        <v>123651</v>
      </c>
      <c r="D1679" s="9" t="s">
        <v>3821</v>
      </c>
      <c r="E1679" s="2">
        <v>4674.7</v>
      </c>
      <c r="F1679" s="11" t="s">
        <v>4134</v>
      </c>
      <c r="G1679" s="19">
        <f>3800+874.7</f>
        <v>4674.7</v>
      </c>
      <c r="H1679" s="20">
        <f>Tabla1[[#This Row],[Importe]]-Tabla1[[#This Row],[Pagado]]</f>
        <v>0</v>
      </c>
      <c r="I1679" s="1" t="s">
        <v>4090</v>
      </c>
    </row>
    <row r="1680" spans="1:9" x14ac:dyDescent="0.25">
      <c r="A1680" s="3">
        <v>42961</v>
      </c>
      <c r="B1680" s="6" t="s">
        <v>1695</v>
      </c>
      <c r="C1680">
        <v>123652</v>
      </c>
      <c r="D1680" s="9" t="s">
        <v>4040</v>
      </c>
      <c r="E1680" s="2">
        <v>4132.8</v>
      </c>
      <c r="F1680" s="11">
        <v>42961</v>
      </c>
      <c r="G1680" s="2">
        <v>4132.8</v>
      </c>
      <c r="H1680" s="13">
        <f>Tabla1[[#This Row],[Importe]]-Tabla1[[#This Row],[Pagado]]</f>
        <v>0</v>
      </c>
      <c r="I1680" s="1" t="s">
        <v>4090</v>
      </c>
    </row>
    <row r="1681" spans="1:9" x14ac:dyDescent="0.25">
      <c r="A1681" s="3">
        <v>42961</v>
      </c>
      <c r="B1681" s="6" t="s">
        <v>1696</v>
      </c>
      <c r="C1681">
        <v>123653</v>
      </c>
      <c r="D1681" s="9" t="s">
        <v>3858</v>
      </c>
      <c r="E1681" s="2">
        <v>19582.8</v>
      </c>
      <c r="F1681" s="11">
        <v>42970</v>
      </c>
      <c r="G1681" s="2">
        <v>19582.8</v>
      </c>
      <c r="H1681" s="13">
        <f>Tabla1[[#This Row],[Importe]]-Tabla1[[#This Row],[Pagado]]</f>
        <v>0</v>
      </c>
      <c r="I1681" s="1" t="s">
        <v>4090</v>
      </c>
    </row>
    <row r="1682" spans="1:9" x14ac:dyDescent="0.25">
      <c r="A1682" s="3">
        <v>42961</v>
      </c>
      <c r="B1682" s="6" t="s">
        <v>1697</v>
      </c>
      <c r="C1682">
        <v>123654</v>
      </c>
      <c r="D1682" s="9" t="s">
        <v>3927</v>
      </c>
      <c r="E1682" s="2">
        <v>4440.7</v>
      </c>
      <c r="F1682" s="11">
        <v>42970</v>
      </c>
      <c r="G1682" s="2">
        <v>4440.7</v>
      </c>
      <c r="H1682" s="13">
        <f>Tabla1[[#This Row],[Importe]]-Tabla1[[#This Row],[Pagado]]</f>
        <v>0</v>
      </c>
      <c r="I1682" s="1" t="s">
        <v>4090</v>
      </c>
    </row>
    <row r="1683" spans="1:9" x14ac:dyDescent="0.25">
      <c r="A1683" s="3">
        <v>42961</v>
      </c>
      <c r="B1683" s="6" t="s">
        <v>1698</v>
      </c>
      <c r="C1683">
        <v>123655</v>
      </c>
      <c r="D1683" s="9" t="s">
        <v>3859</v>
      </c>
      <c r="E1683" s="2">
        <v>2112</v>
      </c>
      <c r="F1683" s="11">
        <v>42964</v>
      </c>
      <c r="G1683" s="2">
        <v>2112</v>
      </c>
      <c r="H1683" s="13">
        <f>Tabla1[[#This Row],[Importe]]-Tabla1[[#This Row],[Pagado]]</f>
        <v>0</v>
      </c>
      <c r="I1683" s="1" t="s">
        <v>4090</v>
      </c>
    </row>
    <row r="1684" spans="1:9" x14ac:dyDescent="0.25">
      <c r="A1684" s="3">
        <v>42961</v>
      </c>
      <c r="B1684" s="6" t="s">
        <v>1699</v>
      </c>
      <c r="C1684">
        <v>123656</v>
      </c>
      <c r="D1684" s="9" t="s">
        <v>3860</v>
      </c>
      <c r="E1684" s="2">
        <v>3522.7</v>
      </c>
      <c r="F1684" s="11" t="s">
        <v>4076</v>
      </c>
      <c r="G1684" s="2">
        <v>3522.7</v>
      </c>
      <c r="H1684" s="13">
        <f>Tabla1[[#This Row],[Importe]]-Tabla1[[#This Row],[Pagado]]</f>
        <v>0</v>
      </c>
      <c r="I1684" s="1" t="s">
        <v>4090</v>
      </c>
    </row>
    <row r="1685" spans="1:9" x14ac:dyDescent="0.25">
      <c r="A1685" s="3">
        <v>42961</v>
      </c>
      <c r="B1685" s="6" t="s">
        <v>1700</v>
      </c>
      <c r="C1685">
        <v>123657</v>
      </c>
      <c r="D1685" s="9" t="s">
        <v>3832</v>
      </c>
      <c r="E1685" s="2">
        <v>6556.8</v>
      </c>
      <c r="F1685" s="11">
        <v>42963</v>
      </c>
      <c r="G1685" s="2">
        <v>6556.8</v>
      </c>
      <c r="H1685" s="13">
        <f>Tabla1[[#This Row],[Importe]]-Tabla1[[#This Row],[Pagado]]</f>
        <v>0</v>
      </c>
      <c r="I1685" s="1" t="s">
        <v>4090</v>
      </c>
    </row>
    <row r="1686" spans="1:9" x14ac:dyDescent="0.25">
      <c r="A1686" s="3">
        <v>42961</v>
      </c>
      <c r="B1686" s="6" t="s">
        <v>1701</v>
      </c>
      <c r="C1686">
        <v>123658</v>
      </c>
      <c r="D1686" s="9" t="s">
        <v>3870</v>
      </c>
      <c r="E1686" s="2">
        <v>3069.6</v>
      </c>
      <c r="F1686" s="11">
        <v>42961</v>
      </c>
      <c r="G1686" s="2">
        <v>3069.6</v>
      </c>
      <c r="H1686" s="13">
        <f>Tabla1[[#This Row],[Importe]]-Tabla1[[#This Row],[Pagado]]</f>
        <v>0</v>
      </c>
      <c r="I1686" s="1" t="s">
        <v>4090</v>
      </c>
    </row>
    <row r="1687" spans="1:9" x14ac:dyDescent="0.25">
      <c r="A1687" s="3">
        <v>42961</v>
      </c>
      <c r="B1687" s="6" t="s">
        <v>1702</v>
      </c>
      <c r="C1687">
        <v>123659</v>
      </c>
      <c r="D1687" s="9" t="s">
        <v>3878</v>
      </c>
      <c r="E1687" s="2">
        <v>1410</v>
      </c>
      <c r="F1687" s="11">
        <v>42961</v>
      </c>
      <c r="G1687" s="2">
        <v>1410</v>
      </c>
      <c r="H1687" s="13">
        <f>Tabla1[[#This Row],[Importe]]-Tabla1[[#This Row],[Pagado]]</f>
        <v>0</v>
      </c>
      <c r="I1687" s="1" t="s">
        <v>4090</v>
      </c>
    </row>
    <row r="1688" spans="1:9" x14ac:dyDescent="0.25">
      <c r="A1688" s="3">
        <v>42961</v>
      </c>
      <c r="B1688" s="6" t="s">
        <v>1703</v>
      </c>
      <c r="C1688">
        <v>123660</v>
      </c>
      <c r="D1688" s="9" t="s">
        <v>3831</v>
      </c>
      <c r="E1688" s="2">
        <v>3148.1</v>
      </c>
      <c r="F1688" s="11">
        <v>42961</v>
      </c>
      <c r="G1688" s="2">
        <v>3148.1</v>
      </c>
      <c r="H1688" s="13">
        <f>Tabla1[[#This Row],[Importe]]-Tabla1[[#This Row],[Pagado]]</f>
        <v>0</v>
      </c>
      <c r="I1688" s="1" t="s">
        <v>4090</v>
      </c>
    </row>
    <row r="1689" spans="1:9" x14ac:dyDescent="0.25">
      <c r="A1689" s="3">
        <v>42961</v>
      </c>
      <c r="B1689" s="6" t="s">
        <v>1704</v>
      </c>
      <c r="C1689">
        <v>123661</v>
      </c>
      <c r="D1689" s="9" t="s">
        <v>3831</v>
      </c>
      <c r="E1689" s="2">
        <v>1575</v>
      </c>
      <c r="F1689" s="11">
        <v>42961</v>
      </c>
      <c r="G1689" s="2">
        <v>1575</v>
      </c>
      <c r="H1689" s="13">
        <f>Tabla1[[#This Row],[Importe]]-Tabla1[[#This Row],[Pagado]]</f>
        <v>0</v>
      </c>
      <c r="I1689" s="1" t="s">
        <v>4090</v>
      </c>
    </row>
    <row r="1690" spans="1:9" x14ac:dyDescent="0.25">
      <c r="A1690" s="3">
        <v>42961</v>
      </c>
      <c r="B1690" s="6" t="s">
        <v>1705</v>
      </c>
      <c r="C1690">
        <v>123662</v>
      </c>
      <c r="D1690" s="9" t="s">
        <v>3877</v>
      </c>
      <c r="E1690" s="2">
        <v>172.5</v>
      </c>
      <c r="F1690" s="11">
        <v>42961</v>
      </c>
      <c r="G1690" s="2">
        <v>172.5</v>
      </c>
      <c r="H1690" s="13">
        <f>Tabla1[[#This Row],[Importe]]-Tabla1[[#This Row],[Pagado]]</f>
        <v>0</v>
      </c>
      <c r="I1690" s="1" t="s">
        <v>4090</v>
      </c>
    </row>
    <row r="1691" spans="1:9" x14ac:dyDescent="0.25">
      <c r="A1691" s="3">
        <v>42961</v>
      </c>
      <c r="B1691" s="6" t="s">
        <v>1706</v>
      </c>
      <c r="C1691">
        <v>123663</v>
      </c>
      <c r="D1691" s="9" t="s">
        <v>3874</v>
      </c>
      <c r="E1691" s="2">
        <v>3536.3</v>
      </c>
      <c r="F1691" s="11">
        <v>42961</v>
      </c>
      <c r="G1691" s="2">
        <v>3536.3</v>
      </c>
      <c r="H1691" s="13">
        <f>Tabla1[[#This Row],[Importe]]-Tabla1[[#This Row],[Pagado]]</f>
        <v>0</v>
      </c>
      <c r="I1691" s="1" t="s">
        <v>4090</v>
      </c>
    </row>
    <row r="1692" spans="1:9" x14ac:dyDescent="0.25">
      <c r="A1692" s="3">
        <v>42961</v>
      </c>
      <c r="B1692" s="6" t="s">
        <v>1707</v>
      </c>
      <c r="C1692">
        <v>123664</v>
      </c>
      <c r="D1692" s="9" t="s">
        <v>3916</v>
      </c>
      <c r="E1692" s="2">
        <v>2800</v>
      </c>
      <c r="F1692" s="11">
        <v>42962</v>
      </c>
      <c r="G1692" s="2">
        <v>2800</v>
      </c>
      <c r="H1692" s="13">
        <f>Tabla1[[#This Row],[Importe]]-Tabla1[[#This Row],[Pagado]]</f>
        <v>0</v>
      </c>
      <c r="I1692" s="1" t="s">
        <v>4090</v>
      </c>
    </row>
    <row r="1693" spans="1:9" x14ac:dyDescent="0.25">
      <c r="A1693" s="3">
        <v>42961</v>
      </c>
      <c r="B1693" s="6" t="s">
        <v>1708</v>
      </c>
      <c r="C1693">
        <v>123665</v>
      </c>
      <c r="D1693" s="9" t="s">
        <v>3860</v>
      </c>
      <c r="E1693" s="2">
        <v>3169.14</v>
      </c>
      <c r="F1693" s="11">
        <v>42962</v>
      </c>
      <c r="G1693" s="2">
        <v>3169.14</v>
      </c>
      <c r="H1693" s="13">
        <f>Tabla1[[#This Row],[Importe]]-Tabla1[[#This Row],[Pagado]]</f>
        <v>0</v>
      </c>
      <c r="I1693" s="1" t="s">
        <v>4090</v>
      </c>
    </row>
    <row r="1694" spans="1:9" x14ac:dyDescent="0.25">
      <c r="A1694" s="3">
        <v>42961</v>
      </c>
      <c r="B1694" s="6" t="s">
        <v>1709</v>
      </c>
      <c r="C1694">
        <v>123666</v>
      </c>
      <c r="D1694" s="9" t="s">
        <v>3881</v>
      </c>
      <c r="E1694" s="2">
        <v>600</v>
      </c>
      <c r="F1694" s="11">
        <v>42961</v>
      </c>
      <c r="G1694" s="2">
        <v>600</v>
      </c>
      <c r="H1694" s="13">
        <f>Tabla1[[#This Row],[Importe]]-Tabla1[[#This Row],[Pagado]]</f>
        <v>0</v>
      </c>
      <c r="I1694" s="1" t="s">
        <v>4090</v>
      </c>
    </row>
    <row r="1695" spans="1:9" x14ac:dyDescent="0.25">
      <c r="A1695" s="3">
        <v>42961</v>
      </c>
      <c r="B1695" s="6" t="s">
        <v>1710</v>
      </c>
      <c r="C1695">
        <v>123667</v>
      </c>
      <c r="D1695" s="9" t="s">
        <v>3881</v>
      </c>
      <c r="E1695" s="2">
        <v>210</v>
      </c>
      <c r="F1695" s="11">
        <v>42961</v>
      </c>
      <c r="G1695" s="2">
        <v>210</v>
      </c>
      <c r="H1695" s="13">
        <f>Tabla1[[#This Row],[Importe]]-Tabla1[[#This Row],[Pagado]]</f>
        <v>0</v>
      </c>
      <c r="I1695" s="1" t="s">
        <v>4090</v>
      </c>
    </row>
    <row r="1696" spans="1:9" x14ac:dyDescent="0.25">
      <c r="A1696" s="3">
        <v>42961</v>
      </c>
      <c r="B1696" s="6" t="s">
        <v>1711</v>
      </c>
      <c r="C1696">
        <v>123668</v>
      </c>
      <c r="D1696" s="9" t="s">
        <v>3843</v>
      </c>
      <c r="E1696" s="2">
        <v>6847.4</v>
      </c>
      <c r="F1696" s="11">
        <v>42963</v>
      </c>
      <c r="G1696" s="2">
        <v>6847.4</v>
      </c>
      <c r="H1696" s="13">
        <f>Tabla1[[#This Row],[Importe]]-Tabla1[[#This Row],[Pagado]]</f>
        <v>0</v>
      </c>
      <c r="I1696" s="1" t="s">
        <v>4090</v>
      </c>
    </row>
    <row r="1697" spans="1:9" x14ac:dyDescent="0.25">
      <c r="A1697" s="3">
        <v>42961</v>
      </c>
      <c r="B1697" s="6" t="s">
        <v>1712</v>
      </c>
      <c r="C1697">
        <v>123669</v>
      </c>
      <c r="D1697" s="9" t="s">
        <v>3967</v>
      </c>
      <c r="E1697" s="2">
        <v>5344.4</v>
      </c>
      <c r="F1697" s="11">
        <v>42962</v>
      </c>
      <c r="G1697" s="2">
        <v>5344.4</v>
      </c>
      <c r="H1697" s="13">
        <f>Tabla1[[#This Row],[Importe]]-Tabla1[[#This Row],[Pagado]]</f>
        <v>0</v>
      </c>
      <c r="I1697" s="1" t="s">
        <v>4090</v>
      </c>
    </row>
    <row r="1698" spans="1:9" x14ac:dyDescent="0.25">
      <c r="A1698" s="3">
        <v>42961</v>
      </c>
      <c r="B1698" s="6" t="s">
        <v>1713</v>
      </c>
      <c r="C1698">
        <v>123670</v>
      </c>
      <c r="D1698" s="9" t="s">
        <v>4033</v>
      </c>
      <c r="E1698" s="2">
        <v>7211.6</v>
      </c>
      <c r="F1698" s="11">
        <v>42973</v>
      </c>
      <c r="G1698" s="2">
        <v>7211.6</v>
      </c>
      <c r="H1698" s="13">
        <f>Tabla1[[#This Row],[Importe]]-Tabla1[[#This Row],[Pagado]]</f>
        <v>0</v>
      </c>
      <c r="I1698" s="1" t="s">
        <v>4090</v>
      </c>
    </row>
    <row r="1699" spans="1:9" x14ac:dyDescent="0.25">
      <c r="A1699" s="3">
        <v>42961</v>
      </c>
      <c r="B1699" s="6" t="s">
        <v>1714</v>
      </c>
      <c r="C1699">
        <v>123671</v>
      </c>
      <c r="D1699" s="9" t="s">
        <v>3867</v>
      </c>
      <c r="E1699" s="2">
        <v>2047.2</v>
      </c>
      <c r="F1699" s="11">
        <v>42961</v>
      </c>
      <c r="G1699" s="2">
        <v>2047.2</v>
      </c>
      <c r="H1699" s="13">
        <f>Tabla1[[#This Row],[Importe]]-Tabla1[[#This Row],[Pagado]]</f>
        <v>0</v>
      </c>
      <c r="I1699" s="1" t="s">
        <v>4090</v>
      </c>
    </row>
    <row r="1700" spans="1:9" x14ac:dyDescent="0.25">
      <c r="A1700" s="3">
        <v>42961</v>
      </c>
      <c r="B1700" s="6" t="s">
        <v>1715</v>
      </c>
      <c r="C1700">
        <v>123672</v>
      </c>
      <c r="D1700" s="9" t="s">
        <v>3850</v>
      </c>
      <c r="E1700" s="2">
        <v>1936.6</v>
      </c>
      <c r="F1700" s="11">
        <v>42962</v>
      </c>
      <c r="G1700" s="2">
        <v>1936.6</v>
      </c>
      <c r="H1700" s="13">
        <f>Tabla1[[#This Row],[Importe]]-Tabla1[[#This Row],[Pagado]]</f>
        <v>0</v>
      </c>
      <c r="I1700" s="1" t="s">
        <v>4090</v>
      </c>
    </row>
    <row r="1701" spans="1:9" x14ac:dyDescent="0.25">
      <c r="A1701" s="3">
        <v>42961</v>
      </c>
      <c r="B1701" s="6" t="s">
        <v>1716</v>
      </c>
      <c r="C1701">
        <v>123673</v>
      </c>
      <c r="D1701" s="9" t="s">
        <v>3860</v>
      </c>
      <c r="E1701" s="2">
        <v>1058.2</v>
      </c>
      <c r="F1701" s="11">
        <v>42961</v>
      </c>
      <c r="G1701" s="2">
        <v>1058.2</v>
      </c>
      <c r="H1701" s="13">
        <f>Tabla1[[#This Row],[Importe]]-Tabla1[[#This Row],[Pagado]]</f>
        <v>0</v>
      </c>
      <c r="I1701" s="1" t="s">
        <v>4090</v>
      </c>
    </row>
    <row r="1702" spans="1:9" x14ac:dyDescent="0.25">
      <c r="A1702" s="3">
        <v>42961</v>
      </c>
      <c r="B1702" s="6" t="s">
        <v>1717</v>
      </c>
      <c r="C1702">
        <v>123674</v>
      </c>
      <c r="D1702" s="9" t="s">
        <v>3860</v>
      </c>
      <c r="E1702" s="2">
        <v>395.2</v>
      </c>
      <c r="F1702" s="11">
        <v>42961</v>
      </c>
      <c r="G1702" s="2">
        <v>395.2</v>
      </c>
      <c r="H1702" s="13">
        <f>Tabla1[[#This Row],[Importe]]-Tabla1[[#This Row],[Pagado]]</f>
        <v>0</v>
      </c>
      <c r="I1702" s="1" t="s">
        <v>4090</v>
      </c>
    </row>
    <row r="1703" spans="1:9" x14ac:dyDescent="0.25">
      <c r="A1703" s="3">
        <v>42961</v>
      </c>
      <c r="B1703" s="6" t="s">
        <v>1718</v>
      </c>
      <c r="C1703">
        <v>123675</v>
      </c>
      <c r="D1703" s="9" t="s">
        <v>3924</v>
      </c>
      <c r="E1703" s="2">
        <v>3522.94</v>
      </c>
      <c r="F1703" s="11">
        <v>42962</v>
      </c>
      <c r="G1703" s="2">
        <v>3522.94</v>
      </c>
      <c r="H1703" s="13">
        <f>Tabla1[[#This Row],[Importe]]-Tabla1[[#This Row],[Pagado]]</f>
        <v>0</v>
      </c>
      <c r="I1703" s="1" t="s">
        <v>4090</v>
      </c>
    </row>
    <row r="1704" spans="1:9" x14ac:dyDescent="0.25">
      <c r="A1704" s="3">
        <v>42961</v>
      </c>
      <c r="B1704" s="6" t="s">
        <v>1719</v>
      </c>
      <c r="C1704">
        <v>123676</v>
      </c>
      <c r="D1704" s="9" t="s">
        <v>3839</v>
      </c>
      <c r="E1704" s="2">
        <v>904.2</v>
      </c>
      <c r="F1704" s="11">
        <v>42961</v>
      </c>
      <c r="G1704" s="2">
        <v>904.2</v>
      </c>
      <c r="H1704" s="13">
        <f>Tabla1[[#This Row],[Importe]]-Tabla1[[#This Row],[Pagado]]</f>
        <v>0</v>
      </c>
      <c r="I1704" s="1" t="s">
        <v>4090</v>
      </c>
    </row>
    <row r="1705" spans="1:9" x14ac:dyDescent="0.25">
      <c r="A1705" s="3">
        <v>42961</v>
      </c>
      <c r="B1705" s="6" t="s">
        <v>1720</v>
      </c>
      <c r="C1705">
        <v>123677</v>
      </c>
      <c r="D1705" s="9" t="s">
        <v>4018</v>
      </c>
      <c r="E1705" s="2">
        <v>30487.8</v>
      </c>
      <c r="F1705" s="11">
        <v>42962</v>
      </c>
      <c r="G1705" s="2">
        <v>30487.8</v>
      </c>
      <c r="H1705" s="13">
        <f>Tabla1[[#This Row],[Importe]]-Tabla1[[#This Row],[Pagado]]</f>
        <v>0</v>
      </c>
      <c r="I1705" s="1" t="s">
        <v>4090</v>
      </c>
    </row>
    <row r="1706" spans="1:9" x14ac:dyDescent="0.25">
      <c r="A1706" s="3">
        <v>42961</v>
      </c>
      <c r="B1706" s="6" t="s">
        <v>1721</v>
      </c>
      <c r="C1706">
        <v>123678</v>
      </c>
      <c r="D1706" s="9" t="s">
        <v>3860</v>
      </c>
      <c r="E1706" s="2">
        <v>477.9</v>
      </c>
      <c r="F1706" s="11">
        <v>42961</v>
      </c>
      <c r="G1706" s="2">
        <v>477.9</v>
      </c>
      <c r="H1706" s="13">
        <f>Tabla1[[#This Row],[Importe]]-Tabla1[[#This Row],[Pagado]]</f>
        <v>0</v>
      </c>
      <c r="I1706" s="1" t="s">
        <v>4090</v>
      </c>
    </row>
    <row r="1707" spans="1:9" x14ac:dyDescent="0.25">
      <c r="A1707" s="3">
        <v>42961</v>
      </c>
      <c r="B1707" s="6" t="s">
        <v>1722</v>
      </c>
      <c r="C1707">
        <v>123679</v>
      </c>
      <c r="D1707" s="9" t="s">
        <v>3872</v>
      </c>
      <c r="E1707" s="2">
        <v>185</v>
      </c>
      <c r="F1707" s="11">
        <v>42962</v>
      </c>
      <c r="G1707" s="2">
        <v>185</v>
      </c>
      <c r="H1707" s="13">
        <f>Tabla1[[#This Row],[Importe]]-Tabla1[[#This Row],[Pagado]]</f>
        <v>0</v>
      </c>
      <c r="I1707" s="1" t="s">
        <v>4090</v>
      </c>
    </row>
    <row r="1708" spans="1:9" x14ac:dyDescent="0.25">
      <c r="A1708" s="3">
        <v>42961</v>
      </c>
      <c r="B1708" s="6" t="s">
        <v>1723</v>
      </c>
      <c r="C1708">
        <v>123680</v>
      </c>
      <c r="D1708" s="9" t="s">
        <v>3928</v>
      </c>
      <c r="E1708" s="2">
        <v>6623.4</v>
      </c>
      <c r="F1708" s="11">
        <v>42962</v>
      </c>
      <c r="G1708" s="2">
        <v>6623.4</v>
      </c>
      <c r="H1708" s="13">
        <f>Tabla1[[#This Row],[Importe]]-Tabla1[[#This Row],[Pagado]]</f>
        <v>0</v>
      </c>
      <c r="I1708" s="1" t="s">
        <v>4090</v>
      </c>
    </row>
    <row r="1709" spans="1:9" x14ac:dyDescent="0.25">
      <c r="A1709" s="3">
        <v>42961</v>
      </c>
      <c r="B1709" s="6" t="s">
        <v>1724</v>
      </c>
      <c r="C1709">
        <v>123681</v>
      </c>
      <c r="D1709" s="9" t="s">
        <v>3969</v>
      </c>
      <c r="E1709" s="2">
        <v>1577.6</v>
      </c>
      <c r="F1709" s="11">
        <v>42961</v>
      </c>
      <c r="G1709" s="2">
        <v>1577.6</v>
      </c>
      <c r="H1709" s="13">
        <f>Tabla1[[#This Row],[Importe]]-Tabla1[[#This Row],[Pagado]]</f>
        <v>0</v>
      </c>
      <c r="I1709" s="1" t="s">
        <v>4090</v>
      </c>
    </row>
    <row r="1710" spans="1:9" x14ac:dyDescent="0.25">
      <c r="A1710" s="3">
        <v>42961</v>
      </c>
      <c r="B1710" s="6" t="s">
        <v>1725</v>
      </c>
      <c r="C1710">
        <v>123682</v>
      </c>
      <c r="D1710" s="9" t="s">
        <v>3936</v>
      </c>
      <c r="E1710" s="2">
        <v>777</v>
      </c>
      <c r="F1710" s="11">
        <v>42961</v>
      </c>
      <c r="G1710" s="2">
        <v>777</v>
      </c>
      <c r="H1710" s="13">
        <f>Tabla1[[#This Row],[Importe]]-Tabla1[[#This Row],[Pagado]]</f>
        <v>0</v>
      </c>
      <c r="I1710" s="1" t="s">
        <v>4090</v>
      </c>
    </row>
    <row r="1711" spans="1:9" x14ac:dyDescent="0.25">
      <c r="A1711" s="3">
        <v>42961</v>
      </c>
      <c r="B1711" s="6" t="s">
        <v>1726</v>
      </c>
      <c r="C1711">
        <v>123683</v>
      </c>
      <c r="D1711" s="9" t="s">
        <v>3862</v>
      </c>
      <c r="E1711" s="2">
        <v>6660.96</v>
      </c>
      <c r="F1711" s="11">
        <v>42961</v>
      </c>
      <c r="G1711" s="2">
        <v>6660.96</v>
      </c>
      <c r="H1711" s="13">
        <f>Tabla1[[#This Row],[Importe]]-Tabla1[[#This Row],[Pagado]]</f>
        <v>0</v>
      </c>
      <c r="I1711" s="1" t="s">
        <v>4090</v>
      </c>
    </row>
    <row r="1712" spans="1:9" x14ac:dyDescent="0.25">
      <c r="A1712" s="3">
        <v>42961</v>
      </c>
      <c r="B1712" s="6" t="s">
        <v>1727</v>
      </c>
      <c r="C1712">
        <v>123684</v>
      </c>
      <c r="D1712" s="9" t="s">
        <v>3873</v>
      </c>
      <c r="E1712" s="2">
        <v>3230.4</v>
      </c>
      <c r="F1712" s="11">
        <v>42962</v>
      </c>
      <c r="G1712" s="2">
        <v>3230.4</v>
      </c>
      <c r="H1712" s="13">
        <f>Tabla1[[#This Row],[Importe]]-Tabla1[[#This Row],[Pagado]]</f>
        <v>0</v>
      </c>
      <c r="I1712" s="1" t="s">
        <v>4090</v>
      </c>
    </row>
    <row r="1713" spans="1:9" x14ac:dyDescent="0.25">
      <c r="A1713" s="3">
        <v>42961</v>
      </c>
      <c r="B1713" s="6" t="s">
        <v>1728</v>
      </c>
      <c r="C1713">
        <v>123685</v>
      </c>
      <c r="D1713" s="9" t="s">
        <v>3869</v>
      </c>
      <c r="E1713" s="2">
        <v>6874</v>
      </c>
      <c r="F1713" s="11">
        <v>42963</v>
      </c>
      <c r="G1713" s="2">
        <v>6874</v>
      </c>
      <c r="H1713" s="13">
        <f>Tabla1[[#This Row],[Importe]]-Tabla1[[#This Row],[Pagado]]</f>
        <v>0</v>
      </c>
      <c r="I1713" s="1" t="s">
        <v>4090</v>
      </c>
    </row>
    <row r="1714" spans="1:9" x14ac:dyDescent="0.25">
      <c r="A1714" s="3">
        <v>42961</v>
      </c>
      <c r="B1714" s="6" t="s">
        <v>1729</v>
      </c>
      <c r="C1714">
        <v>123686</v>
      </c>
      <c r="D1714" s="9" t="s">
        <v>3980</v>
      </c>
      <c r="E1714" s="2">
        <v>2402.4</v>
      </c>
      <c r="F1714" s="11">
        <v>42962</v>
      </c>
      <c r="G1714" s="2">
        <v>2402.4</v>
      </c>
      <c r="H1714" s="13">
        <f>Tabla1[[#This Row],[Importe]]-Tabla1[[#This Row],[Pagado]]</f>
        <v>0</v>
      </c>
      <c r="I1714" s="1" t="s">
        <v>4090</v>
      </c>
    </row>
    <row r="1715" spans="1:9" ht="15.75" x14ac:dyDescent="0.25">
      <c r="A1715" s="3">
        <v>42961</v>
      </c>
      <c r="B1715" s="6" t="s">
        <v>1730</v>
      </c>
      <c r="C1715">
        <v>123687</v>
      </c>
      <c r="D1715" s="7" t="s">
        <v>4091</v>
      </c>
      <c r="E1715" s="2">
        <v>0</v>
      </c>
      <c r="F1715" s="17" t="s">
        <v>4091</v>
      </c>
      <c r="G1715" s="2">
        <v>0</v>
      </c>
      <c r="H1715" s="13">
        <f>Tabla1[[#This Row],[Importe]]-Tabla1[[#This Row],[Pagado]]</f>
        <v>0</v>
      </c>
      <c r="I1715" s="1" t="s">
        <v>4091</v>
      </c>
    </row>
    <row r="1716" spans="1:9" x14ac:dyDescent="0.25">
      <c r="A1716" s="3">
        <v>42961</v>
      </c>
      <c r="B1716" s="6" t="s">
        <v>1731</v>
      </c>
      <c r="C1716">
        <v>123688</v>
      </c>
      <c r="D1716" s="9" t="s">
        <v>3928</v>
      </c>
      <c r="E1716" s="2">
        <v>4183.2</v>
      </c>
      <c r="F1716" s="11">
        <v>42962</v>
      </c>
      <c r="G1716" s="2">
        <v>4183.2</v>
      </c>
      <c r="H1716" s="13">
        <f>Tabla1[[#This Row],[Importe]]-Tabla1[[#This Row],[Pagado]]</f>
        <v>0</v>
      </c>
      <c r="I1716" s="1" t="s">
        <v>4090</v>
      </c>
    </row>
    <row r="1717" spans="1:9" x14ac:dyDescent="0.25">
      <c r="A1717" s="3">
        <v>42961</v>
      </c>
      <c r="B1717" s="6" t="s">
        <v>1732</v>
      </c>
      <c r="C1717">
        <v>123689</v>
      </c>
      <c r="D1717" s="9" t="s">
        <v>4019</v>
      </c>
      <c r="E1717" s="2">
        <v>60464.15</v>
      </c>
      <c r="F1717" s="11">
        <v>42966</v>
      </c>
      <c r="G1717" s="2">
        <v>60464.15</v>
      </c>
      <c r="H1717" s="13">
        <f>Tabla1[[#This Row],[Importe]]-Tabla1[[#This Row],[Pagado]]</f>
        <v>0</v>
      </c>
      <c r="I1717" s="1" t="s">
        <v>4090</v>
      </c>
    </row>
    <row r="1718" spans="1:9" x14ac:dyDescent="0.25">
      <c r="A1718" s="3">
        <v>42961</v>
      </c>
      <c r="B1718" s="6" t="s">
        <v>1733</v>
      </c>
      <c r="C1718">
        <v>123690</v>
      </c>
      <c r="D1718" s="9" t="s">
        <v>3888</v>
      </c>
      <c r="E1718" s="2">
        <v>236376</v>
      </c>
      <c r="F1718" s="11">
        <v>42965</v>
      </c>
      <c r="G1718" s="2">
        <v>236376</v>
      </c>
      <c r="H1718" s="13">
        <f>Tabla1[[#This Row],[Importe]]-Tabla1[[#This Row],[Pagado]]</f>
        <v>0</v>
      </c>
      <c r="I1718" s="1" t="s">
        <v>4090</v>
      </c>
    </row>
    <row r="1719" spans="1:9" x14ac:dyDescent="0.25">
      <c r="A1719" s="3">
        <v>42961</v>
      </c>
      <c r="B1719" s="6" t="s">
        <v>1734</v>
      </c>
      <c r="C1719">
        <v>123691</v>
      </c>
      <c r="D1719" s="9" t="s">
        <v>3950</v>
      </c>
      <c r="E1719" s="2">
        <v>22127.599999999999</v>
      </c>
      <c r="F1719" s="11">
        <v>42968</v>
      </c>
      <c r="G1719" s="2">
        <v>22127.599999999999</v>
      </c>
      <c r="H1719" s="13">
        <f>Tabla1[[#This Row],[Importe]]-Tabla1[[#This Row],[Pagado]]</f>
        <v>0</v>
      </c>
      <c r="I1719" s="1" t="s">
        <v>4090</v>
      </c>
    </row>
    <row r="1720" spans="1:9" x14ac:dyDescent="0.25">
      <c r="A1720" s="3">
        <v>42961</v>
      </c>
      <c r="B1720" s="6" t="s">
        <v>1735</v>
      </c>
      <c r="C1720">
        <v>123692</v>
      </c>
      <c r="D1720" s="9" t="s">
        <v>4015</v>
      </c>
      <c r="E1720" s="2">
        <v>15902.2</v>
      </c>
      <c r="F1720" s="11">
        <v>42963</v>
      </c>
      <c r="G1720" s="2">
        <v>15902.2</v>
      </c>
      <c r="H1720" s="13">
        <f>Tabla1[[#This Row],[Importe]]-Tabla1[[#This Row],[Pagado]]</f>
        <v>0</v>
      </c>
      <c r="I1720" s="1" t="s">
        <v>4090</v>
      </c>
    </row>
    <row r="1721" spans="1:9" x14ac:dyDescent="0.25">
      <c r="A1721" s="3">
        <v>42961</v>
      </c>
      <c r="B1721" s="6" t="s">
        <v>1736</v>
      </c>
      <c r="C1721">
        <v>123693</v>
      </c>
      <c r="D1721" s="9" t="s">
        <v>3893</v>
      </c>
      <c r="E1721" s="2">
        <v>276</v>
      </c>
      <c r="F1721" s="11">
        <v>42962</v>
      </c>
      <c r="G1721" s="2">
        <v>276</v>
      </c>
      <c r="H1721" s="13">
        <f>Tabla1[[#This Row],[Importe]]-Tabla1[[#This Row],[Pagado]]</f>
        <v>0</v>
      </c>
      <c r="I1721" s="1" t="s">
        <v>4090</v>
      </c>
    </row>
    <row r="1722" spans="1:9" x14ac:dyDescent="0.25">
      <c r="A1722" s="3">
        <v>42961</v>
      </c>
      <c r="B1722" s="6" t="s">
        <v>1737</v>
      </c>
      <c r="C1722">
        <v>123694</v>
      </c>
      <c r="D1722" s="9" t="s">
        <v>3867</v>
      </c>
      <c r="E1722" s="2">
        <v>10535.9</v>
      </c>
      <c r="F1722" s="11">
        <v>42968</v>
      </c>
      <c r="G1722" s="2">
        <v>10535.9</v>
      </c>
      <c r="H1722" s="13">
        <f>Tabla1[[#This Row],[Importe]]-Tabla1[[#This Row],[Pagado]]</f>
        <v>0</v>
      </c>
      <c r="I1722" s="1" t="s">
        <v>4090</v>
      </c>
    </row>
    <row r="1723" spans="1:9" x14ac:dyDescent="0.25">
      <c r="A1723" s="3">
        <v>42961</v>
      </c>
      <c r="B1723" s="6" t="s">
        <v>1738</v>
      </c>
      <c r="C1723">
        <v>123695</v>
      </c>
      <c r="D1723" s="9" t="s">
        <v>3829</v>
      </c>
      <c r="E1723" s="2">
        <v>6936.4</v>
      </c>
      <c r="F1723" s="11">
        <v>42963</v>
      </c>
      <c r="G1723" s="2">
        <v>6936.4</v>
      </c>
      <c r="H1723" s="13">
        <f>Tabla1[[#This Row],[Importe]]-Tabla1[[#This Row],[Pagado]]</f>
        <v>0</v>
      </c>
      <c r="I1723" s="1" t="s">
        <v>4090</v>
      </c>
    </row>
    <row r="1724" spans="1:9" x14ac:dyDescent="0.25">
      <c r="A1724" s="3">
        <v>42961</v>
      </c>
      <c r="B1724" s="6" t="s">
        <v>1739</v>
      </c>
      <c r="C1724">
        <v>123696</v>
      </c>
      <c r="D1724" s="9" t="s">
        <v>3886</v>
      </c>
      <c r="E1724" s="2">
        <v>2481.6</v>
      </c>
      <c r="F1724" s="11">
        <v>42962</v>
      </c>
      <c r="G1724" s="2">
        <v>2481.6</v>
      </c>
      <c r="H1724" s="13">
        <f>Tabla1[[#This Row],[Importe]]-Tabla1[[#This Row],[Pagado]]</f>
        <v>0</v>
      </c>
      <c r="I1724" s="1" t="s">
        <v>4090</v>
      </c>
    </row>
    <row r="1725" spans="1:9" x14ac:dyDescent="0.25">
      <c r="A1725" s="3">
        <v>42961</v>
      </c>
      <c r="B1725" s="6" t="s">
        <v>1740</v>
      </c>
      <c r="C1725">
        <v>123697</v>
      </c>
      <c r="D1725" s="9" t="s">
        <v>4009</v>
      </c>
      <c r="E1725" s="2">
        <v>43795.199999999997</v>
      </c>
      <c r="F1725" s="11">
        <v>42962</v>
      </c>
      <c r="G1725" s="2">
        <v>43795.199999999997</v>
      </c>
      <c r="H1725" s="13">
        <f>Tabla1[[#This Row],[Importe]]-Tabla1[[#This Row],[Pagado]]</f>
        <v>0</v>
      </c>
      <c r="I1725" s="1" t="s">
        <v>4090</v>
      </c>
    </row>
    <row r="1726" spans="1:9" x14ac:dyDescent="0.25">
      <c r="A1726" s="3">
        <v>42961</v>
      </c>
      <c r="B1726" s="6" t="s">
        <v>1741</v>
      </c>
      <c r="C1726">
        <v>123698</v>
      </c>
      <c r="D1726" s="9" t="s">
        <v>4014</v>
      </c>
      <c r="E1726" s="2">
        <v>5183</v>
      </c>
      <c r="F1726" s="11">
        <v>42961</v>
      </c>
      <c r="G1726" s="2">
        <v>5183</v>
      </c>
      <c r="H1726" s="13">
        <f>Tabla1[[#This Row],[Importe]]-Tabla1[[#This Row],[Pagado]]</f>
        <v>0</v>
      </c>
      <c r="I1726" s="1" t="s">
        <v>4090</v>
      </c>
    </row>
    <row r="1727" spans="1:9" x14ac:dyDescent="0.25">
      <c r="A1727" s="3">
        <v>42961</v>
      </c>
      <c r="B1727" s="6" t="s">
        <v>1742</v>
      </c>
      <c r="C1727">
        <v>123699</v>
      </c>
      <c r="D1727" s="9" t="s">
        <v>3992</v>
      </c>
      <c r="E1727" s="2">
        <v>37090.800000000003</v>
      </c>
      <c r="F1727" s="11">
        <v>42961</v>
      </c>
      <c r="G1727" s="2">
        <v>37090.800000000003</v>
      </c>
      <c r="H1727" s="13">
        <f>Tabla1[[#This Row],[Importe]]-Tabla1[[#This Row],[Pagado]]</f>
        <v>0</v>
      </c>
      <c r="I1727" s="1" t="s">
        <v>4090</v>
      </c>
    </row>
    <row r="1728" spans="1:9" x14ac:dyDescent="0.25">
      <c r="A1728" s="3">
        <v>42961</v>
      </c>
      <c r="B1728" s="6" t="s">
        <v>1743</v>
      </c>
      <c r="C1728">
        <v>123700</v>
      </c>
      <c r="D1728" s="9" t="s">
        <v>3884</v>
      </c>
      <c r="E1728" s="2">
        <v>3586.8</v>
      </c>
      <c r="F1728" s="11">
        <v>42961</v>
      </c>
      <c r="G1728" s="2">
        <v>3586.8</v>
      </c>
      <c r="H1728" s="13">
        <f>Tabla1[[#This Row],[Importe]]-Tabla1[[#This Row],[Pagado]]</f>
        <v>0</v>
      </c>
      <c r="I1728" s="1" t="s">
        <v>4090</v>
      </c>
    </row>
    <row r="1729" spans="1:9" x14ac:dyDescent="0.25">
      <c r="A1729" s="3">
        <v>42961</v>
      </c>
      <c r="B1729" s="6" t="s">
        <v>1744</v>
      </c>
      <c r="C1729">
        <v>123701</v>
      </c>
      <c r="D1729" s="9" t="s">
        <v>3957</v>
      </c>
      <c r="E1729" s="2">
        <v>31259.599999999999</v>
      </c>
      <c r="F1729" s="11">
        <v>42962</v>
      </c>
      <c r="G1729" s="2">
        <v>31259.599999999999</v>
      </c>
      <c r="H1729" s="13">
        <f>Tabla1[[#This Row],[Importe]]-Tabla1[[#This Row],[Pagado]]</f>
        <v>0</v>
      </c>
      <c r="I1729" s="1" t="s">
        <v>4090</v>
      </c>
    </row>
    <row r="1730" spans="1:9" ht="30" x14ac:dyDescent="0.25">
      <c r="A1730" s="3">
        <v>42961</v>
      </c>
      <c r="B1730" s="6" t="s">
        <v>1745</v>
      </c>
      <c r="C1730">
        <v>123702</v>
      </c>
      <c r="D1730" s="9" t="s">
        <v>3832</v>
      </c>
      <c r="E1730" s="2">
        <v>353119.78</v>
      </c>
      <c r="F1730" s="11" t="s">
        <v>4143</v>
      </c>
      <c r="G1730" s="19">
        <f>146421.45+206698.33</f>
        <v>353119.78</v>
      </c>
      <c r="H1730" s="20">
        <f>Tabla1[[#This Row],[Importe]]-Tabla1[[#This Row],[Pagado]]</f>
        <v>0</v>
      </c>
      <c r="I1730" s="1" t="s">
        <v>4090</v>
      </c>
    </row>
    <row r="1731" spans="1:9" x14ac:dyDescent="0.25">
      <c r="A1731" s="3">
        <v>42961</v>
      </c>
      <c r="B1731" s="6" t="s">
        <v>1746</v>
      </c>
      <c r="C1731">
        <v>123703</v>
      </c>
      <c r="D1731" s="9" t="s">
        <v>4012</v>
      </c>
      <c r="E1731" s="2">
        <v>9257.56</v>
      </c>
      <c r="F1731" s="11">
        <v>42977</v>
      </c>
      <c r="G1731" s="2">
        <v>9257.56</v>
      </c>
      <c r="H1731" s="13">
        <f>Tabla1[[#This Row],[Importe]]-Tabla1[[#This Row],[Pagado]]</f>
        <v>0</v>
      </c>
      <c r="I1731" s="1" t="s">
        <v>4090</v>
      </c>
    </row>
    <row r="1732" spans="1:9" x14ac:dyDescent="0.25">
      <c r="A1732" s="3">
        <v>42961</v>
      </c>
      <c r="B1732" s="6" t="s">
        <v>1747</v>
      </c>
      <c r="C1732">
        <v>123704</v>
      </c>
      <c r="D1732" s="9" t="s">
        <v>3852</v>
      </c>
      <c r="E1732" s="2">
        <v>22658.35</v>
      </c>
      <c r="F1732" s="11">
        <v>42964</v>
      </c>
      <c r="G1732" s="2">
        <v>22658.35</v>
      </c>
      <c r="H1732" s="13">
        <f>Tabla1[[#This Row],[Importe]]-Tabla1[[#This Row],[Pagado]]</f>
        <v>0</v>
      </c>
      <c r="I1732" s="1" t="s">
        <v>4090</v>
      </c>
    </row>
    <row r="1733" spans="1:9" x14ac:dyDescent="0.25">
      <c r="A1733" s="3">
        <v>42961</v>
      </c>
      <c r="B1733" s="6" t="s">
        <v>1748</v>
      </c>
      <c r="C1733">
        <v>123705</v>
      </c>
      <c r="D1733" s="9" t="s">
        <v>3958</v>
      </c>
      <c r="E1733" s="2">
        <v>29364.5</v>
      </c>
      <c r="F1733" s="11">
        <v>42965</v>
      </c>
      <c r="G1733" s="2">
        <v>29364.5</v>
      </c>
      <c r="H1733" s="13">
        <f>Tabla1[[#This Row],[Importe]]-Tabla1[[#This Row],[Pagado]]</f>
        <v>0</v>
      </c>
      <c r="I1733" s="1" t="s">
        <v>4090</v>
      </c>
    </row>
    <row r="1734" spans="1:9" x14ac:dyDescent="0.25">
      <c r="A1734" s="3">
        <v>42961</v>
      </c>
      <c r="B1734" s="6" t="s">
        <v>1749</v>
      </c>
      <c r="C1734">
        <v>123706</v>
      </c>
      <c r="D1734" s="9" t="s">
        <v>3937</v>
      </c>
      <c r="E1734" s="2">
        <v>6399.6</v>
      </c>
      <c r="F1734" s="11">
        <v>42961</v>
      </c>
      <c r="G1734" s="2">
        <v>6399.6</v>
      </c>
      <c r="H1734" s="13">
        <f>Tabla1[[#This Row],[Importe]]-Tabla1[[#This Row],[Pagado]]</f>
        <v>0</v>
      </c>
      <c r="I1734" s="1" t="s">
        <v>4090</v>
      </c>
    </row>
    <row r="1735" spans="1:9" ht="15.75" x14ac:dyDescent="0.25">
      <c r="A1735" s="3">
        <v>42961</v>
      </c>
      <c r="B1735" s="6" t="s">
        <v>1750</v>
      </c>
      <c r="C1735">
        <v>123707</v>
      </c>
      <c r="D1735" s="7" t="s">
        <v>4091</v>
      </c>
      <c r="E1735" s="2">
        <v>0</v>
      </c>
      <c r="F1735" s="17" t="s">
        <v>4091</v>
      </c>
      <c r="G1735" s="2">
        <v>0</v>
      </c>
      <c r="H1735" s="13">
        <f>Tabla1[[#This Row],[Importe]]-Tabla1[[#This Row],[Pagado]]</f>
        <v>0</v>
      </c>
      <c r="I1735" s="15" t="s">
        <v>4092</v>
      </c>
    </row>
    <row r="1736" spans="1:9" x14ac:dyDescent="0.25">
      <c r="A1736" s="3">
        <v>42961</v>
      </c>
      <c r="B1736" s="6" t="s">
        <v>1751</v>
      </c>
      <c r="C1736">
        <v>123708</v>
      </c>
      <c r="D1736" s="9" t="s">
        <v>3937</v>
      </c>
      <c r="E1736" s="2">
        <v>216</v>
      </c>
      <c r="F1736" s="11">
        <v>42961</v>
      </c>
      <c r="G1736" s="2">
        <v>216</v>
      </c>
      <c r="H1736" s="13">
        <f>Tabla1[[#This Row],[Importe]]-Tabla1[[#This Row],[Pagado]]</f>
        <v>0</v>
      </c>
      <c r="I1736" s="1" t="s">
        <v>4090</v>
      </c>
    </row>
    <row r="1737" spans="1:9" x14ac:dyDescent="0.25">
      <c r="A1737" s="3">
        <v>42961</v>
      </c>
      <c r="B1737" s="6" t="s">
        <v>1752</v>
      </c>
      <c r="C1737">
        <v>123709</v>
      </c>
      <c r="D1737" s="9" t="s">
        <v>3832</v>
      </c>
      <c r="E1737" s="2">
        <v>167371.5</v>
      </c>
      <c r="F1737" s="11">
        <v>42965</v>
      </c>
      <c r="G1737" s="2">
        <v>167371.5</v>
      </c>
      <c r="H1737" s="13">
        <f>Tabla1[[#This Row],[Importe]]-Tabla1[[#This Row],[Pagado]]</f>
        <v>0</v>
      </c>
      <c r="I1737" s="1" t="s">
        <v>4090</v>
      </c>
    </row>
    <row r="1738" spans="1:9" x14ac:dyDescent="0.25">
      <c r="A1738" s="3">
        <v>42961</v>
      </c>
      <c r="B1738" s="6" t="s">
        <v>1753</v>
      </c>
      <c r="C1738">
        <v>123710</v>
      </c>
      <c r="D1738" s="9" t="s">
        <v>3984</v>
      </c>
      <c r="E1738" s="2">
        <v>940</v>
      </c>
      <c r="F1738" s="11">
        <v>42961</v>
      </c>
      <c r="G1738" s="2">
        <v>940</v>
      </c>
      <c r="H1738" s="13">
        <f>Tabla1[[#This Row],[Importe]]-Tabla1[[#This Row],[Pagado]]</f>
        <v>0</v>
      </c>
      <c r="I1738" s="1" t="s">
        <v>4090</v>
      </c>
    </row>
    <row r="1739" spans="1:9" x14ac:dyDescent="0.25">
      <c r="A1739" s="3">
        <v>42961</v>
      </c>
      <c r="B1739" s="6" t="s">
        <v>1754</v>
      </c>
      <c r="C1739">
        <v>123711</v>
      </c>
      <c r="D1739" s="9" t="s">
        <v>3984</v>
      </c>
      <c r="E1739" s="2">
        <v>1410</v>
      </c>
      <c r="F1739" s="11">
        <v>42961</v>
      </c>
      <c r="G1739" s="2">
        <v>1410</v>
      </c>
      <c r="H1739" s="13">
        <f>Tabla1[[#This Row],[Importe]]-Tabla1[[#This Row],[Pagado]]</f>
        <v>0</v>
      </c>
      <c r="I1739" s="1" t="s">
        <v>4090</v>
      </c>
    </row>
    <row r="1740" spans="1:9" x14ac:dyDescent="0.25">
      <c r="A1740" s="3">
        <v>42961</v>
      </c>
      <c r="B1740" s="6" t="s">
        <v>1755</v>
      </c>
      <c r="C1740">
        <v>123712</v>
      </c>
      <c r="D1740" s="9" t="s">
        <v>3881</v>
      </c>
      <c r="E1740" s="2">
        <v>6936</v>
      </c>
      <c r="F1740" s="11">
        <v>42961</v>
      </c>
      <c r="G1740" s="2">
        <v>6936</v>
      </c>
      <c r="H1740" s="13">
        <f>Tabla1[[#This Row],[Importe]]-Tabla1[[#This Row],[Pagado]]</f>
        <v>0</v>
      </c>
      <c r="I1740" s="1" t="s">
        <v>4090</v>
      </c>
    </row>
    <row r="1741" spans="1:9" x14ac:dyDescent="0.25">
      <c r="A1741" s="3">
        <v>42961</v>
      </c>
      <c r="B1741" s="6" t="s">
        <v>1756</v>
      </c>
      <c r="C1741">
        <v>123713</v>
      </c>
      <c r="D1741" s="9" t="s">
        <v>3940</v>
      </c>
      <c r="E1741" s="2">
        <v>7740</v>
      </c>
      <c r="F1741" s="11">
        <v>42961</v>
      </c>
      <c r="G1741" s="2">
        <v>7740</v>
      </c>
      <c r="H1741" s="13">
        <f>Tabla1[[#This Row],[Importe]]-Tabla1[[#This Row],[Pagado]]</f>
        <v>0</v>
      </c>
      <c r="I1741" s="1" t="s">
        <v>4090</v>
      </c>
    </row>
    <row r="1742" spans="1:9" x14ac:dyDescent="0.25">
      <c r="A1742" s="3">
        <v>42962</v>
      </c>
      <c r="B1742" s="6" t="s">
        <v>1757</v>
      </c>
      <c r="C1742">
        <v>123714</v>
      </c>
      <c r="D1742" s="9" t="s">
        <v>3838</v>
      </c>
      <c r="E1742" s="2">
        <v>5425.2</v>
      </c>
      <c r="F1742" s="11">
        <v>42963</v>
      </c>
      <c r="G1742" s="2">
        <v>5425.2</v>
      </c>
      <c r="H1742" s="13">
        <f>Tabla1[[#This Row],[Importe]]-Tabla1[[#This Row],[Pagado]]</f>
        <v>0</v>
      </c>
      <c r="I1742" s="1" t="s">
        <v>4090</v>
      </c>
    </row>
    <row r="1743" spans="1:9" ht="15.75" x14ac:dyDescent="0.25">
      <c r="A1743" s="3">
        <v>42962</v>
      </c>
      <c r="B1743" s="6" t="s">
        <v>1758</v>
      </c>
      <c r="C1743">
        <v>123715</v>
      </c>
      <c r="D1743" s="7" t="s">
        <v>4091</v>
      </c>
      <c r="E1743" s="2">
        <v>0</v>
      </c>
      <c r="F1743" s="17" t="s">
        <v>4091</v>
      </c>
      <c r="G1743" s="2">
        <v>0</v>
      </c>
      <c r="H1743" s="13">
        <f>Tabla1[[#This Row],[Importe]]-Tabla1[[#This Row],[Pagado]]</f>
        <v>0</v>
      </c>
      <c r="I1743" s="1" t="s">
        <v>4091</v>
      </c>
    </row>
    <row r="1744" spans="1:9" x14ac:dyDescent="0.25">
      <c r="A1744" s="3">
        <v>42962</v>
      </c>
      <c r="B1744" s="6" t="s">
        <v>1759</v>
      </c>
      <c r="C1744">
        <v>123716</v>
      </c>
      <c r="D1744" s="9" t="s">
        <v>3805</v>
      </c>
      <c r="E1744" s="2">
        <v>9363.2000000000007</v>
      </c>
      <c r="F1744" s="11">
        <v>42963</v>
      </c>
      <c r="G1744" s="2">
        <v>9363.2000000000007</v>
      </c>
      <c r="H1744" s="13">
        <f>Tabla1[[#This Row],[Importe]]-Tabla1[[#This Row],[Pagado]]</f>
        <v>0</v>
      </c>
      <c r="I1744" s="1" t="s">
        <v>4090</v>
      </c>
    </row>
    <row r="1745" spans="1:9" x14ac:dyDescent="0.25">
      <c r="A1745" s="3">
        <v>42962</v>
      </c>
      <c r="B1745" s="6" t="s">
        <v>1760</v>
      </c>
      <c r="C1745">
        <v>123717</v>
      </c>
      <c r="D1745" s="9" t="s">
        <v>3806</v>
      </c>
      <c r="E1745" s="2">
        <v>43529.35</v>
      </c>
      <c r="F1745" s="11">
        <v>42963</v>
      </c>
      <c r="G1745" s="2">
        <v>43529.35</v>
      </c>
      <c r="H1745" s="13">
        <f>Tabla1[[#This Row],[Importe]]-Tabla1[[#This Row],[Pagado]]</f>
        <v>0</v>
      </c>
      <c r="I1745" s="1" t="s">
        <v>4090</v>
      </c>
    </row>
    <row r="1746" spans="1:9" x14ac:dyDescent="0.25">
      <c r="A1746" s="3">
        <v>42962</v>
      </c>
      <c r="B1746" s="6" t="s">
        <v>1761</v>
      </c>
      <c r="C1746">
        <v>123718</v>
      </c>
      <c r="D1746" s="9" t="s">
        <v>3943</v>
      </c>
      <c r="E1746" s="2">
        <v>940</v>
      </c>
      <c r="F1746" s="11">
        <v>42962</v>
      </c>
      <c r="G1746" s="2">
        <v>940</v>
      </c>
      <c r="H1746" s="13">
        <f>Tabla1[[#This Row],[Importe]]-Tabla1[[#This Row],[Pagado]]</f>
        <v>0</v>
      </c>
      <c r="I1746" s="1" t="s">
        <v>4090</v>
      </c>
    </row>
    <row r="1747" spans="1:9" x14ac:dyDescent="0.25">
      <c r="A1747" s="3">
        <v>42962</v>
      </c>
      <c r="B1747" s="6" t="s">
        <v>1762</v>
      </c>
      <c r="C1747">
        <v>123719</v>
      </c>
      <c r="D1747" s="9" t="s">
        <v>3812</v>
      </c>
      <c r="E1747" s="2">
        <v>11050</v>
      </c>
      <c r="F1747" s="11">
        <v>42964</v>
      </c>
      <c r="G1747" s="2">
        <v>11050</v>
      </c>
      <c r="H1747" s="13">
        <f>Tabla1[[#This Row],[Importe]]-Tabla1[[#This Row],[Pagado]]</f>
        <v>0</v>
      </c>
      <c r="I1747" s="1" t="s">
        <v>4090</v>
      </c>
    </row>
    <row r="1748" spans="1:9" x14ac:dyDescent="0.25">
      <c r="A1748" s="3">
        <v>42962</v>
      </c>
      <c r="B1748" s="6" t="s">
        <v>1763</v>
      </c>
      <c r="C1748">
        <v>123720</v>
      </c>
      <c r="D1748" s="9" t="s">
        <v>3820</v>
      </c>
      <c r="E1748" s="2">
        <v>7463</v>
      </c>
      <c r="F1748" s="11">
        <v>42971</v>
      </c>
      <c r="G1748" s="2">
        <v>7463</v>
      </c>
      <c r="H1748" s="13">
        <f>Tabla1[[#This Row],[Importe]]-Tabla1[[#This Row],[Pagado]]</f>
        <v>0</v>
      </c>
      <c r="I1748" s="1" t="s">
        <v>4090</v>
      </c>
    </row>
    <row r="1749" spans="1:9" x14ac:dyDescent="0.25">
      <c r="A1749" s="3">
        <v>42962</v>
      </c>
      <c r="B1749" s="6" t="s">
        <v>1764</v>
      </c>
      <c r="C1749">
        <v>123721</v>
      </c>
      <c r="D1749" s="9" t="s">
        <v>3883</v>
      </c>
      <c r="E1749" s="2">
        <v>3080.4</v>
      </c>
      <c r="F1749" s="11">
        <v>42963</v>
      </c>
      <c r="G1749" s="2">
        <v>3080.4</v>
      </c>
      <c r="H1749" s="13">
        <f>Tabla1[[#This Row],[Importe]]-Tabla1[[#This Row],[Pagado]]</f>
        <v>0</v>
      </c>
      <c r="I1749" s="1" t="s">
        <v>4090</v>
      </c>
    </row>
    <row r="1750" spans="1:9" x14ac:dyDescent="0.25">
      <c r="A1750" s="3">
        <v>42962</v>
      </c>
      <c r="B1750" s="6" t="s">
        <v>1765</v>
      </c>
      <c r="C1750">
        <v>123722</v>
      </c>
      <c r="D1750" s="9" t="s">
        <v>3807</v>
      </c>
      <c r="E1750" s="2">
        <v>2350</v>
      </c>
      <c r="F1750" s="11">
        <v>42962</v>
      </c>
      <c r="G1750" s="2">
        <v>2350</v>
      </c>
      <c r="H1750" s="13">
        <f>Tabla1[[#This Row],[Importe]]-Tabla1[[#This Row],[Pagado]]</f>
        <v>0</v>
      </c>
      <c r="I1750" s="1" t="s">
        <v>4090</v>
      </c>
    </row>
    <row r="1751" spans="1:9" x14ac:dyDescent="0.25">
      <c r="A1751" s="3">
        <v>42962</v>
      </c>
      <c r="B1751" s="6" t="s">
        <v>1766</v>
      </c>
      <c r="C1751">
        <v>123723</v>
      </c>
      <c r="D1751" s="9" t="s">
        <v>3808</v>
      </c>
      <c r="E1751" s="2">
        <v>705</v>
      </c>
      <c r="F1751" s="11">
        <v>42962</v>
      </c>
      <c r="G1751" s="2">
        <v>705</v>
      </c>
      <c r="H1751" s="13">
        <f>Tabla1[[#This Row],[Importe]]-Tabla1[[#This Row],[Pagado]]</f>
        <v>0</v>
      </c>
      <c r="I1751" s="1" t="s">
        <v>4090</v>
      </c>
    </row>
    <row r="1752" spans="1:9" x14ac:dyDescent="0.25">
      <c r="A1752" s="3">
        <v>42962</v>
      </c>
      <c r="B1752" s="6" t="s">
        <v>1767</v>
      </c>
      <c r="C1752">
        <v>123724</v>
      </c>
      <c r="D1752" s="9" t="s">
        <v>3893</v>
      </c>
      <c r="E1752" s="2">
        <v>3851.2</v>
      </c>
      <c r="F1752" s="11">
        <v>42963</v>
      </c>
      <c r="G1752" s="2">
        <v>3851.2</v>
      </c>
      <c r="H1752" s="13">
        <f>Tabla1[[#This Row],[Importe]]-Tabla1[[#This Row],[Pagado]]</f>
        <v>0</v>
      </c>
      <c r="I1752" s="1" t="s">
        <v>4090</v>
      </c>
    </row>
    <row r="1753" spans="1:9" x14ac:dyDescent="0.25">
      <c r="A1753" s="3">
        <v>42962</v>
      </c>
      <c r="B1753" s="6" t="s">
        <v>1768</v>
      </c>
      <c r="C1753">
        <v>123725</v>
      </c>
      <c r="D1753" s="9" t="s">
        <v>3829</v>
      </c>
      <c r="E1753" s="2">
        <v>3390.2</v>
      </c>
      <c r="F1753" s="11">
        <v>42965</v>
      </c>
      <c r="G1753" s="2">
        <v>3390.2</v>
      </c>
      <c r="H1753" s="13">
        <f>Tabla1[[#This Row],[Importe]]-Tabla1[[#This Row],[Pagado]]</f>
        <v>0</v>
      </c>
      <c r="I1753" s="1" t="s">
        <v>4090</v>
      </c>
    </row>
    <row r="1754" spans="1:9" x14ac:dyDescent="0.25">
      <c r="A1754" s="3">
        <v>42962</v>
      </c>
      <c r="B1754" s="6" t="s">
        <v>1769</v>
      </c>
      <c r="C1754">
        <v>123726</v>
      </c>
      <c r="D1754" s="9" t="s">
        <v>3822</v>
      </c>
      <c r="E1754" s="2">
        <v>1747.2</v>
      </c>
      <c r="F1754" s="11">
        <v>42963</v>
      </c>
      <c r="G1754" s="2">
        <v>1747.2</v>
      </c>
      <c r="H1754" s="13">
        <f>Tabla1[[#This Row],[Importe]]-Tabla1[[#This Row],[Pagado]]</f>
        <v>0</v>
      </c>
      <c r="I1754" s="1" t="s">
        <v>4090</v>
      </c>
    </row>
    <row r="1755" spans="1:9" x14ac:dyDescent="0.25">
      <c r="A1755" s="3">
        <v>42962</v>
      </c>
      <c r="B1755" s="6" t="s">
        <v>1770</v>
      </c>
      <c r="C1755">
        <v>123727</v>
      </c>
      <c r="D1755" s="9" t="s">
        <v>3845</v>
      </c>
      <c r="E1755" s="2">
        <v>46384.800000000003</v>
      </c>
      <c r="F1755" s="11" t="s">
        <v>4075</v>
      </c>
      <c r="G1755" s="2">
        <v>46384.800000000003</v>
      </c>
      <c r="H1755" s="13">
        <f>Tabla1[[#This Row],[Importe]]-Tabla1[[#This Row],[Pagado]]</f>
        <v>0</v>
      </c>
      <c r="I1755" s="1" t="s">
        <v>4090</v>
      </c>
    </row>
    <row r="1756" spans="1:9" x14ac:dyDescent="0.25">
      <c r="A1756" s="3">
        <v>42962</v>
      </c>
      <c r="B1756" s="6" t="s">
        <v>1771</v>
      </c>
      <c r="C1756">
        <v>123728</v>
      </c>
      <c r="D1756" s="9" t="s">
        <v>3825</v>
      </c>
      <c r="E1756" s="2">
        <v>3885.7</v>
      </c>
      <c r="F1756" s="11">
        <v>42962</v>
      </c>
      <c r="G1756" s="2">
        <v>3885.7</v>
      </c>
      <c r="H1756" s="13">
        <f>Tabla1[[#This Row],[Importe]]-Tabla1[[#This Row],[Pagado]]</f>
        <v>0</v>
      </c>
      <c r="I1756" s="1" t="s">
        <v>4090</v>
      </c>
    </row>
    <row r="1757" spans="1:9" x14ac:dyDescent="0.25">
      <c r="A1757" s="3">
        <v>42962</v>
      </c>
      <c r="B1757" s="6" t="s">
        <v>1772</v>
      </c>
      <c r="C1757">
        <v>123729</v>
      </c>
      <c r="D1757" s="9" t="s">
        <v>3824</v>
      </c>
      <c r="E1757" s="2">
        <v>3868.8</v>
      </c>
      <c r="F1757" s="11">
        <v>42962</v>
      </c>
      <c r="G1757" s="2">
        <v>3868.8</v>
      </c>
      <c r="H1757" s="13">
        <f>Tabla1[[#This Row],[Importe]]-Tabla1[[#This Row],[Pagado]]</f>
        <v>0</v>
      </c>
      <c r="I1757" s="1" t="s">
        <v>4090</v>
      </c>
    </row>
    <row r="1758" spans="1:9" x14ac:dyDescent="0.25">
      <c r="A1758" s="3">
        <v>42962</v>
      </c>
      <c r="B1758" s="6" t="s">
        <v>1773</v>
      </c>
      <c r="C1758">
        <v>123730</v>
      </c>
      <c r="D1758" s="9" t="s">
        <v>3813</v>
      </c>
      <c r="E1758" s="2">
        <v>11180.1</v>
      </c>
      <c r="F1758" s="11">
        <v>42968</v>
      </c>
      <c r="G1758" s="2">
        <v>11180.1</v>
      </c>
      <c r="H1758" s="13">
        <f>Tabla1[[#This Row],[Importe]]-Tabla1[[#This Row],[Pagado]]</f>
        <v>0</v>
      </c>
      <c r="I1758" s="1" t="s">
        <v>4090</v>
      </c>
    </row>
    <row r="1759" spans="1:9" x14ac:dyDescent="0.25">
      <c r="A1759" s="3">
        <v>42962</v>
      </c>
      <c r="B1759" s="6" t="s">
        <v>1774</v>
      </c>
      <c r="C1759">
        <v>123731</v>
      </c>
      <c r="D1759" s="9" t="s">
        <v>3830</v>
      </c>
      <c r="E1759" s="2">
        <v>2568</v>
      </c>
      <c r="F1759" s="11">
        <v>42962</v>
      </c>
      <c r="G1759" s="2">
        <v>2568</v>
      </c>
      <c r="H1759" s="13">
        <f>Tabla1[[#This Row],[Importe]]-Tabla1[[#This Row],[Pagado]]</f>
        <v>0</v>
      </c>
      <c r="I1759" s="1" t="s">
        <v>4090</v>
      </c>
    </row>
    <row r="1760" spans="1:9" x14ac:dyDescent="0.25">
      <c r="A1760" s="3">
        <v>42962</v>
      </c>
      <c r="B1760" s="6" t="s">
        <v>1775</v>
      </c>
      <c r="C1760">
        <v>123732</v>
      </c>
      <c r="D1760" s="9" t="s">
        <v>3896</v>
      </c>
      <c r="E1760" s="2">
        <v>6292.8</v>
      </c>
      <c r="F1760" s="11">
        <v>42962</v>
      </c>
      <c r="G1760" s="2">
        <v>6292.8</v>
      </c>
      <c r="H1760" s="13">
        <f>Tabla1[[#This Row],[Importe]]-Tabla1[[#This Row],[Pagado]]</f>
        <v>0</v>
      </c>
      <c r="I1760" s="1" t="s">
        <v>4090</v>
      </c>
    </row>
    <row r="1761" spans="1:9" x14ac:dyDescent="0.25">
      <c r="A1761" s="3">
        <v>42962</v>
      </c>
      <c r="B1761" s="6" t="s">
        <v>1776</v>
      </c>
      <c r="C1761">
        <v>123733</v>
      </c>
      <c r="D1761" s="9" t="s">
        <v>3972</v>
      </c>
      <c r="E1761" s="2">
        <v>4067</v>
      </c>
      <c r="F1761" s="11">
        <v>42963</v>
      </c>
      <c r="G1761" s="2">
        <v>4067</v>
      </c>
      <c r="H1761" s="13">
        <f>Tabla1[[#This Row],[Importe]]-Tabla1[[#This Row],[Pagado]]</f>
        <v>0</v>
      </c>
      <c r="I1761" s="1" t="s">
        <v>4090</v>
      </c>
    </row>
    <row r="1762" spans="1:9" x14ac:dyDescent="0.25">
      <c r="A1762" s="3">
        <v>42962</v>
      </c>
      <c r="B1762" s="6" t="s">
        <v>1777</v>
      </c>
      <c r="C1762">
        <v>123734</v>
      </c>
      <c r="D1762" s="9" t="s">
        <v>3827</v>
      </c>
      <c r="E1762" s="2">
        <v>1513.4</v>
      </c>
      <c r="F1762" s="11">
        <v>42962</v>
      </c>
      <c r="G1762" s="2">
        <v>1513.4</v>
      </c>
      <c r="H1762" s="13">
        <f>Tabla1[[#This Row],[Importe]]-Tabla1[[#This Row],[Pagado]]</f>
        <v>0</v>
      </c>
      <c r="I1762" s="1" t="s">
        <v>4090</v>
      </c>
    </row>
    <row r="1763" spans="1:9" ht="15.75" x14ac:dyDescent="0.25">
      <c r="A1763" s="3">
        <v>42962</v>
      </c>
      <c r="B1763" s="6" t="s">
        <v>1778</v>
      </c>
      <c r="C1763">
        <v>123735</v>
      </c>
      <c r="D1763" s="7" t="s">
        <v>4091</v>
      </c>
      <c r="E1763" s="2">
        <v>0</v>
      </c>
      <c r="F1763" s="17" t="s">
        <v>4091</v>
      </c>
      <c r="G1763" s="2">
        <v>0</v>
      </c>
      <c r="H1763" s="13">
        <f>Tabla1[[#This Row],[Importe]]-Tabla1[[#This Row],[Pagado]]</f>
        <v>0</v>
      </c>
      <c r="I1763" s="1" t="s">
        <v>4091</v>
      </c>
    </row>
    <row r="1764" spans="1:9" x14ac:dyDescent="0.25">
      <c r="A1764" s="3">
        <v>42962</v>
      </c>
      <c r="B1764" s="6" t="s">
        <v>1779</v>
      </c>
      <c r="C1764">
        <v>123736</v>
      </c>
      <c r="D1764" s="9" t="s">
        <v>3823</v>
      </c>
      <c r="E1764" s="2">
        <v>11721.4</v>
      </c>
      <c r="F1764" s="11">
        <v>42962</v>
      </c>
      <c r="G1764" s="2">
        <v>11721.4</v>
      </c>
      <c r="H1764" s="13">
        <f>Tabla1[[#This Row],[Importe]]-Tabla1[[#This Row],[Pagado]]</f>
        <v>0</v>
      </c>
      <c r="I1764" s="1" t="s">
        <v>4090</v>
      </c>
    </row>
    <row r="1765" spans="1:9" x14ac:dyDescent="0.25">
      <c r="A1765" s="3">
        <v>42962</v>
      </c>
      <c r="B1765" s="6" t="s">
        <v>1780</v>
      </c>
      <c r="C1765">
        <v>123737</v>
      </c>
      <c r="D1765" s="9" t="s">
        <v>3893</v>
      </c>
      <c r="E1765" s="2">
        <v>129</v>
      </c>
      <c r="F1765" s="11">
        <v>42963</v>
      </c>
      <c r="G1765" s="2">
        <v>129</v>
      </c>
      <c r="H1765" s="13">
        <f>Tabla1[[#This Row],[Importe]]-Tabla1[[#This Row],[Pagado]]</f>
        <v>0</v>
      </c>
      <c r="I1765" s="1" t="s">
        <v>4090</v>
      </c>
    </row>
    <row r="1766" spans="1:9" x14ac:dyDescent="0.25">
      <c r="A1766" s="3">
        <v>42962</v>
      </c>
      <c r="B1766" s="6" t="s">
        <v>1781</v>
      </c>
      <c r="C1766">
        <v>123738</v>
      </c>
      <c r="D1766" s="9" t="s">
        <v>3972</v>
      </c>
      <c r="E1766" s="2">
        <v>99.6</v>
      </c>
      <c r="F1766" s="11">
        <v>42963</v>
      </c>
      <c r="G1766" s="2">
        <v>99.6</v>
      </c>
      <c r="H1766" s="13">
        <f>Tabla1[[#This Row],[Importe]]-Tabla1[[#This Row],[Pagado]]</f>
        <v>0</v>
      </c>
      <c r="I1766" s="1" t="s">
        <v>4090</v>
      </c>
    </row>
    <row r="1767" spans="1:9" x14ac:dyDescent="0.25">
      <c r="A1767" s="3">
        <v>42962</v>
      </c>
      <c r="B1767" s="6" t="s">
        <v>1782</v>
      </c>
      <c r="C1767">
        <v>123739</v>
      </c>
      <c r="D1767" s="9" t="s">
        <v>3917</v>
      </c>
      <c r="E1767" s="2">
        <v>1175</v>
      </c>
      <c r="F1767" s="11">
        <v>42962</v>
      </c>
      <c r="G1767" s="2">
        <v>1175</v>
      </c>
      <c r="H1767" s="13">
        <f>Tabla1[[#This Row],[Importe]]-Tabla1[[#This Row],[Pagado]]</f>
        <v>0</v>
      </c>
      <c r="I1767" s="1" t="s">
        <v>4090</v>
      </c>
    </row>
    <row r="1768" spans="1:9" x14ac:dyDescent="0.25">
      <c r="A1768" s="3">
        <v>42962</v>
      </c>
      <c r="B1768" s="6" t="s">
        <v>1783</v>
      </c>
      <c r="C1768">
        <v>123740</v>
      </c>
      <c r="D1768" s="9" t="s">
        <v>3950</v>
      </c>
      <c r="E1768" s="2">
        <v>9422.7000000000007</v>
      </c>
      <c r="F1768" s="11">
        <v>42968</v>
      </c>
      <c r="G1768" s="2">
        <v>9422.7000000000007</v>
      </c>
      <c r="H1768" s="13">
        <f>Tabla1[[#This Row],[Importe]]-Tabla1[[#This Row],[Pagado]]</f>
        <v>0</v>
      </c>
      <c r="I1768" s="1" t="s">
        <v>4090</v>
      </c>
    </row>
    <row r="1769" spans="1:9" ht="15.75" x14ac:dyDescent="0.25">
      <c r="A1769" s="3">
        <v>42962</v>
      </c>
      <c r="B1769" s="6" t="s">
        <v>1784</v>
      </c>
      <c r="C1769">
        <v>123741</v>
      </c>
      <c r="D1769" s="7" t="s">
        <v>4091</v>
      </c>
      <c r="E1769" s="2">
        <v>0</v>
      </c>
      <c r="F1769" s="17" t="s">
        <v>4091</v>
      </c>
      <c r="G1769" s="2">
        <v>0</v>
      </c>
      <c r="H1769" s="13">
        <f>Tabla1[[#This Row],[Importe]]-Tabla1[[#This Row],[Pagado]]</f>
        <v>0</v>
      </c>
      <c r="I1769" s="1" t="s">
        <v>4091</v>
      </c>
    </row>
    <row r="1770" spans="1:9" x14ac:dyDescent="0.25">
      <c r="A1770" s="3">
        <v>42962</v>
      </c>
      <c r="B1770" s="6" t="s">
        <v>1785</v>
      </c>
      <c r="C1770">
        <v>123742</v>
      </c>
      <c r="D1770" s="9" t="s">
        <v>3898</v>
      </c>
      <c r="E1770" s="2">
        <v>32623.7</v>
      </c>
      <c r="F1770" s="11">
        <v>42962</v>
      </c>
      <c r="G1770" s="2">
        <v>32623.7</v>
      </c>
      <c r="H1770" s="13">
        <f>Tabla1[[#This Row],[Importe]]-Tabla1[[#This Row],[Pagado]]</f>
        <v>0</v>
      </c>
      <c r="I1770" s="1" t="s">
        <v>4090</v>
      </c>
    </row>
    <row r="1771" spans="1:9" x14ac:dyDescent="0.25">
      <c r="A1771" s="3">
        <v>42962</v>
      </c>
      <c r="B1771" s="6" t="s">
        <v>1786</v>
      </c>
      <c r="C1771">
        <v>123743</v>
      </c>
      <c r="D1771" s="9" t="s">
        <v>3908</v>
      </c>
      <c r="E1771" s="2">
        <v>3340.5</v>
      </c>
      <c r="F1771" s="11">
        <v>42963</v>
      </c>
      <c r="G1771" s="2">
        <v>3340.5</v>
      </c>
      <c r="H1771" s="13">
        <f>Tabla1[[#This Row],[Importe]]-Tabla1[[#This Row],[Pagado]]</f>
        <v>0</v>
      </c>
      <c r="I1771" s="1" t="s">
        <v>4090</v>
      </c>
    </row>
    <row r="1772" spans="1:9" x14ac:dyDescent="0.25">
      <c r="A1772" s="3">
        <v>42962</v>
      </c>
      <c r="B1772" s="6" t="s">
        <v>1787</v>
      </c>
      <c r="C1772">
        <v>123744</v>
      </c>
      <c r="D1772" s="9" t="s">
        <v>3828</v>
      </c>
      <c r="E1772" s="2">
        <v>1295</v>
      </c>
      <c r="F1772" s="11">
        <v>42962</v>
      </c>
      <c r="G1772" s="2">
        <v>1295</v>
      </c>
      <c r="H1772" s="13">
        <f>Tabla1[[#This Row],[Importe]]-Tabla1[[#This Row],[Pagado]]</f>
        <v>0</v>
      </c>
      <c r="I1772" s="1" t="s">
        <v>4090</v>
      </c>
    </row>
    <row r="1773" spans="1:9" x14ac:dyDescent="0.25">
      <c r="A1773" s="3">
        <v>42962</v>
      </c>
      <c r="B1773" s="6" t="s">
        <v>1788</v>
      </c>
      <c r="C1773">
        <v>123745</v>
      </c>
      <c r="D1773" s="9" t="s">
        <v>3913</v>
      </c>
      <c r="E1773" s="2">
        <v>1050</v>
      </c>
      <c r="F1773" s="11">
        <v>42962</v>
      </c>
      <c r="G1773" s="2">
        <v>1050</v>
      </c>
      <c r="H1773" s="13">
        <f>Tabla1[[#This Row],[Importe]]-Tabla1[[#This Row],[Pagado]]</f>
        <v>0</v>
      </c>
      <c r="I1773" s="1" t="s">
        <v>4090</v>
      </c>
    </row>
    <row r="1774" spans="1:9" x14ac:dyDescent="0.25">
      <c r="A1774" s="3">
        <v>42962</v>
      </c>
      <c r="B1774" s="6" t="s">
        <v>1789</v>
      </c>
      <c r="C1774">
        <v>123746</v>
      </c>
      <c r="D1774" s="9" t="s">
        <v>3815</v>
      </c>
      <c r="E1774" s="2">
        <v>10441.5</v>
      </c>
      <c r="F1774" s="11">
        <v>42962</v>
      </c>
      <c r="G1774" s="2">
        <v>10441.5</v>
      </c>
      <c r="H1774" s="13">
        <f>Tabla1[[#This Row],[Importe]]-Tabla1[[#This Row],[Pagado]]</f>
        <v>0</v>
      </c>
      <c r="I1774" s="1" t="s">
        <v>4090</v>
      </c>
    </row>
    <row r="1775" spans="1:9" x14ac:dyDescent="0.25">
      <c r="A1775" s="3">
        <v>42962</v>
      </c>
      <c r="B1775" s="6" t="s">
        <v>1790</v>
      </c>
      <c r="C1775">
        <v>123747</v>
      </c>
      <c r="D1775" s="9" t="s">
        <v>3970</v>
      </c>
      <c r="E1775" s="2">
        <v>723.1</v>
      </c>
      <c r="F1775" s="11">
        <v>42962</v>
      </c>
      <c r="G1775" s="2">
        <v>723.1</v>
      </c>
      <c r="H1775" s="13">
        <f>Tabla1[[#This Row],[Importe]]-Tabla1[[#This Row],[Pagado]]</f>
        <v>0</v>
      </c>
      <c r="I1775" s="1" t="s">
        <v>4090</v>
      </c>
    </row>
    <row r="1776" spans="1:9" x14ac:dyDescent="0.25">
      <c r="A1776" s="3">
        <v>42962</v>
      </c>
      <c r="B1776" s="6" t="s">
        <v>1791</v>
      </c>
      <c r="C1776">
        <v>123748</v>
      </c>
      <c r="D1776" s="9" t="s">
        <v>3948</v>
      </c>
      <c r="E1776" s="2">
        <v>3314.7</v>
      </c>
      <c r="F1776" s="11">
        <v>42962</v>
      </c>
      <c r="G1776" s="2">
        <v>3314.7</v>
      </c>
      <c r="H1776" s="13">
        <f>Tabla1[[#This Row],[Importe]]-Tabla1[[#This Row],[Pagado]]</f>
        <v>0</v>
      </c>
      <c r="I1776" s="1" t="s">
        <v>4090</v>
      </c>
    </row>
    <row r="1777" spans="1:9" x14ac:dyDescent="0.25">
      <c r="A1777" s="3">
        <v>42962</v>
      </c>
      <c r="B1777" s="6" t="s">
        <v>1792</v>
      </c>
      <c r="C1777">
        <v>123749</v>
      </c>
      <c r="D1777" s="9" t="s">
        <v>3814</v>
      </c>
      <c r="E1777" s="2">
        <v>8122</v>
      </c>
      <c r="F1777" s="11">
        <v>42962</v>
      </c>
      <c r="G1777" s="2">
        <v>8122</v>
      </c>
      <c r="H1777" s="13">
        <f>Tabla1[[#This Row],[Importe]]-Tabla1[[#This Row],[Pagado]]</f>
        <v>0</v>
      </c>
      <c r="I1777" s="1" t="s">
        <v>4090</v>
      </c>
    </row>
    <row r="1778" spans="1:9" x14ac:dyDescent="0.25">
      <c r="A1778" s="3">
        <v>42962</v>
      </c>
      <c r="B1778" s="6" t="s">
        <v>1793</v>
      </c>
      <c r="C1778">
        <v>123750</v>
      </c>
      <c r="D1778" s="9" t="s">
        <v>4025</v>
      </c>
      <c r="E1778" s="2">
        <v>2578.5</v>
      </c>
      <c r="F1778" s="11">
        <v>42962</v>
      </c>
      <c r="G1778" s="2">
        <v>2578.5</v>
      </c>
      <c r="H1778" s="13">
        <f>Tabla1[[#This Row],[Importe]]-Tabla1[[#This Row],[Pagado]]</f>
        <v>0</v>
      </c>
      <c r="I1778" s="1" t="s">
        <v>4090</v>
      </c>
    </row>
    <row r="1779" spans="1:9" ht="30" x14ac:dyDescent="0.25">
      <c r="A1779" s="3">
        <v>42962</v>
      </c>
      <c r="B1779" s="6" t="s">
        <v>1794</v>
      </c>
      <c r="C1779">
        <v>123751</v>
      </c>
      <c r="D1779" s="9" t="s">
        <v>3818</v>
      </c>
      <c r="E1779" s="2">
        <v>5010.2</v>
      </c>
      <c r="F1779" s="11" t="s">
        <v>4144</v>
      </c>
      <c r="G1779" s="19">
        <f>3000+2010.2</f>
        <v>5010.2</v>
      </c>
      <c r="H1779" s="20">
        <f>Tabla1[[#This Row],[Importe]]-Tabla1[[#This Row],[Pagado]]</f>
        <v>0</v>
      </c>
      <c r="I1779" s="1" t="s">
        <v>4090</v>
      </c>
    </row>
    <row r="1780" spans="1:9" x14ac:dyDescent="0.25">
      <c r="A1780" s="3">
        <v>42962</v>
      </c>
      <c r="B1780" s="6" t="s">
        <v>1795</v>
      </c>
      <c r="C1780">
        <v>123752</v>
      </c>
      <c r="D1780" s="9" t="s">
        <v>3851</v>
      </c>
      <c r="E1780" s="2">
        <v>2081.04</v>
      </c>
      <c r="F1780" s="11">
        <v>42962</v>
      </c>
      <c r="G1780" s="2">
        <v>2081.04</v>
      </c>
      <c r="H1780" s="13">
        <f>Tabla1[[#This Row],[Importe]]-Tabla1[[#This Row],[Pagado]]</f>
        <v>0</v>
      </c>
      <c r="I1780" s="1" t="s">
        <v>4090</v>
      </c>
    </row>
    <row r="1781" spans="1:9" x14ac:dyDescent="0.25">
      <c r="A1781" s="3">
        <v>42962</v>
      </c>
      <c r="B1781" s="6" t="s">
        <v>1796</v>
      </c>
      <c r="C1781">
        <v>123753</v>
      </c>
      <c r="D1781" s="9" t="s">
        <v>3811</v>
      </c>
      <c r="E1781" s="2">
        <v>5017.2</v>
      </c>
      <c r="F1781" s="11">
        <v>42966</v>
      </c>
      <c r="G1781" s="2">
        <v>5017.2</v>
      </c>
      <c r="H1781" s="13">
        <f>Tabla1[[#This Row],[Importe]]-Tabla1[[#This Row],[Pagado]]</f>
        <v>0</v>
      </c>
      <c r="I1781" s="1" t="s">
        <v>4090</v>
      </c>
    </row>
    <row r="1782" spans="1:9" ht="30" x14ac:dyDescent="0.25">
      <c r="A1782" s="3">
        <v>42962</v>
      </c>
      <c r="B1782" s="6" t="s">
        <v>1797</v>
      </c>
      <c r="C1782">
        <v>123754</v>
      </c>
      <c r="D1782" s="9" t="s">
        <v>4042</v>
      </c>
      <c r="E1782" s="2">
        <v>10831.5</v>
      </c>
      <c r="F1782" s="11" t="s">
        <v>4139</v>
      </c>
      <c r="G1782" s="19">
        <f>5831.5+5000</f>
        <v>10831.5</v>
      </c>
      <c r="H1782" s="20">
        <f>Tabla1[[#This Row],[Importe]]-Tabla1[[#This Row],[Pagado]]</f>
        <v>0</v>
      </c>
      <c r="I1782" s="1" t="s">
        <v>4090</v>
      </c>
    </row>
    <row r="1783" spans="1:9" x14ac:dyDescent="0.25">
      <c r="A1783" s="3">
        <v>42962</v>
      </c>
      <c r="B1783" s="6" t="s">
        <v>1798</v>
      </c>
      <c r="C1783">
        <v>123755</v>
      </c>
      <c r="D1783" s="9" t="s">
        <v>3901</v>
      </c>
      <c r="E1783" s="2">
        <v>3986.4</v>
      </c>
      <c r="F1783" s="11">
        <v>42962</v>
      </c>
      <c r="G1783" s="2">
        <v>3986.4</v>
      </c>
      <c r="H1783" s="13">
        <f>Tabla1[[#This Row],[Importe]]-Tabla1[[#This Row],[Pagado]]</f>
        <v>0</v>
      </c>
      <c r="I1783" s="1" t="s">
        <v>4090</v>
      </c>
    </row>
    <row r="1784" spans="1:9" x14ac:dyDescent="0.25">
      <c r="A1784" s="3">
        <v>42962</v>
      </c>
      <c r="B1784" s="6" t="s">
        <v>1799</v>
      </c>
      <c r="C1784">
        <v>123756</v>
      </c>
      <c r="D1784" s="9" t="s">
        <v>3835</v>
      </c>
      <c r="E1784" s="2">
        <v>8782.75</v>
      </c>
      <c r="F1784" s="11">
        <v>42963</v>
      </c>
      <c r="G1784" s="2">
        <v>8782.75</v>
      </c>
      <c r="H1784" s="13">
        <f>Tabla1[[#This Row],[Importe]]-Tabla1[[#This Row],[Pagado]]</f>
        <v>0</v>
      </c>
      <c r="I1784" s="1" t="s">
        <v>4090</v>
      </c>
    </row>
    <row r="1785" spans="1:9" x14ac:dyDescent="0.25">
      <c r="A1785" s="3">
        <v>42962</v>
      </c>
      <c r="B1785" s="6" t="s">
        <v>1800</v>
      </c>
      <c r="C1785">
        <v>123757</v>
      </c>
      <c r="D1785" s="9" t="s">
        <v>3832</v>
      </c>
      <c r="E1785" s="2">
        <v>572</v>
      </c>
      <c r="F1785" s="11">
        <v>42965</v>
      </c>
      <c r="G1785" s="2">
        <v>572</v>
      </c>
      <c r="H1785" s="13">
        <f>Tabla1[[#This Row],[Importe]]-Tabla1[[#This Row],[Pagado]]</f>
        <v>0</v>
      </c>
      <c r="I1785" s="1" t="s">
        <v>4090</v>
      </c>
    </row>
    <row r="1786" spans="1:9" x14ac:dyDescent="0.25">
      <c r="A1786" s="3">
        <v>42962</v>
      </c>
      <c r="B1786" s="6" t="s">
        <v>1801</v>
      </c>
      <c r="C1786">
        <v>123758</v>
      </c>
      <c r="D1786" s="9" t="s">
        <v>3819</v>
      </c>
      <c r="E1786" s="2">
        <v>20321.55</v>
      </c>
      <c r="F1786" s="11">
        <v>42962</v>
      </c>
      <c r="G1786" s="2">
        <v>20321.55</v>
      </c>
      <c r="H1786" s="13">
        <f>Tabla1[[#This Row],[Importe]]-Tabla1[[#This Row],[Pagado]]</f>
        <v>0</v>
      </c>
      <c r="I1786" s="1" t="s">
        <v>4090</v>
      </c>
    </row>
    <row r="1787" spans="1:9" x14ac:dyDescent="0.25">
      <c r="A1787" s="3">
        <v>42962</v>
      </c>
      <c r="B1787" s="6" t="s">
        <v>1802</v>
      </c>
      <c r="C1787">
        <v>123759</v>
      </c>
      <c r="D1787" s="9" t="s">
        <v>3889</v>
      </c>
      <c r="E1787" s="2">
        <v>5503.3</v>
      </c>
      <c r="F1787" s="11">
        <v>42962</v>
      </c>
      <c r="G1787" s="2">
        <v>5503.3</v>
      </c>
      <c r="H1787" s="13">
        <f>Tabla1[[#This Row],[Importe]]-Tabla1[[#This Row],[Pagado]]</f>
        <v>0</v>
      </c>
      <c r="I1787" s="1" t="s">
        <v>4090</v>
      </c>
    </row>
    <row r="1788" spans="1:9" x14ac:dyDescent="0.25">
      <c r="A1788" s="3">
        <v>42962</v>
      </c>
      <c r="B1788" s="6" t="s">
        <v>1803</v>
      </c>
      <c r="C1788">
        <v>123760</v>
      </c>
      <c r="D1788" s="9" t="s">
        <v>3828</v>
      </c>
      <c r="E1788" s="2">
        <v>846</v>
      </c>
      <c r="F1788" s="11">
        <v>42962</v>
      </c>
      <c r="G1788" s="2">
        <v>846</v>
      </c>
      <c r="H1788" s="13">
        <f>Tabla1[[#This Row],[Importe]]-Tabla1[[#This Row],[Pagado]]</f>
        <v>0</v>
      </c>
      <c r="I1788" s="1" t="s">
        <v>4090</v>
      </c>
    </row>
    <row r="1789" spans="1:9" x14ac:dyDescent="0.25">
      <c r="A1789" s="3">
        <v>42962</v>
      </c>
      <c r="B1789" s="6" t="s">
        <v>1804</v>
      </c>
      <c r="C1789">
        <v>123761</v>
      </c>
      <c r="D1789" s="9" t="s">
        <v>3846</v>
      </c>
      <c r="E1789" s="2">
        <v>1702.5</v>
      </c>
      <c r="F1789" s="11">
        <v>42962</v>
      </c>
      <c r="G1789" s="2">
        <v>1702.5</v>
      </c>
      <c r="H1789" s="13">
        <f>Tabla1[[#This Row],[Importe]]-Tabla1[[#This Row],[Pagado]]</f>
        <v>0</v>
      </c>
      <c r="I1789" s="1" t="s">
        <v>4090</v>
      </c>
    </row>
    <row r="1790" spans="1:9" x14ac:dyDescent="0.25">
      <c r="A1790" s="3">
        <v>42962</v>
      </c>
      <c r="B1790" s="6" t="s">
        <v>1805</v>
      </c>
      <c r="C1790">
        <v>123762</v>
      </c>
      <c r="D1790" s="9" t="s">
        <v>3928</v>
      </c>
      <c r="E1790" s="2">
        <v>1237.5999999999999</v>
      </c>
      <c r="F1790" s="11">
        <v>42962</v>
      </c>
      <c r="G1790" s="2">
        <v>1237.5999999999999</v>
      </c>
      <c r="H1790" s="13">
        <f>Tabla1[[#This Row],[Importe]]-Tabla1[[#This Row],[Pagado]]</f>
        <v>0</v>
      </c>
      <c r="I1790" s="1" t="s">
        <v>4090</v>
      </c>
    </row>
    <row r="1791" spans="1:9" x14ac:dyDescent="0.25">
      <c r="A1791" s="3">
        <v>42962</v>
      </c>
      <c r="B1791" s="6" t="s">
        <v>1806</v>
      </c>
      <c r="C1791">
        <v>123763</v>
      </c>
      <c r="D1791" s="9" t="s">
        <v>3869</v>
      </c>
      <c r="E1791" s="2">
        <v>7812</v>
      </c>
      <c r="F1791" s="11">
        <v>42964</v>
      </c>
      <c r="G1791" s="2">
        <v>7812</v>
      </c>
      <c r="H1791" s="13">
        <f>Tabla1[[#This Row],[Importe]]-Tabla1[[#This Row],[Pagado]]</f>
        <v>0</v>
      </c>
      <c r="I1791" s="1" t="s">
        <v>4090</v>
      </c>
    </row>
    <row r="1792" spans="1:9" x14ac:dyDescent="0.25">
      <c r="A1792" s="3">
        <v>42962</v>
      </c>
      <c r="B1792" s="6" t="s">
        <v>1807</v>
      </c>
      <c r="C1792">
        <v>123764</v>
      </c>
      <c r="D1792" s="9" t="s">
        <v>3840</v>
      </c>
      <c r="E1792" s="2">
        <v>3830</v>
      </c>
      <c r="F1792" s="11">
        <v>42962</v>
      </c>
      <c r="G1792" s="2">
        <v>3830</v>
      </c>
      <c r="H1792" s="13">
        <f>Tabla1[[#This Row],[Importe]]-Tabla1[[#This Row],[Pagado]]</f>
        <v>0</v>
      </c>
      <c r="I1792" s="1" t="s">
        <v>4090</v>
      </c>
    </row>
    <row r="1793" spans="1:9" x14ac:dyDescent="0.25">
      <c r="A1793" s="3">
        <v>42962</v>
      </c>
      <c r="B1793" s="6" t="s">
        <v>1808</v>
      </c>
      <c r="C1793">
        <v>123765</v>
      </c>
      <c r="D1793" s="9" t="s">
        <v>3866</v>
      </c>
      <c r="E1793" s="2">
        <v>817.8</v>
      </c>
      <c r="F1793" s="11">
        <v>42962</v>
      </c>
      <c r="G1793" s="2">
        <v>817.8</v>
      </c>
      <c r="H1793" s="13">
        <f>Tabla1[[#This Row],[Importe]]-Tabla1[[#This Row],[Pagado]]</f>
        <v>0</v>
      </c>
      <c r="I1793" s="1" t="s">
        <v>4090</v>
      </c>
    </row>
    <row r="1794" spans="1:9" x14ac:dyDescent="0.25">
      <c r="A1794" s="3">
        <v>42962</v>
      </c>
      <c r="B1794" s="6" t="s">
        <v>1809</v>
      </c>
      <c r="C1794">
        <v>123766</v>
      </c>
      <c r="D1794" s="9" t="s">
        <v>3929</v>
      </c>
      <c r="E1794" s="2">
        <v>16514.599999999999</v>
      </c>
      <c r="F1794" s="11">
        <v>42962</v>
      </c>
      <c r="G1794" s="2">
        <v>16514.599999999999</v>
      </c>
      <c r="H1794" s="13">
        <f>Tabla1[[#This Row],[Importe]]-Tabla1[[#This Row],[Pagado]]</f>
        <v>0</v>
      </c>
      <c r="I1794" s="1" t="s">
        <v>4090</v>
      </c>
    </row>
    <row r="1795" spans="1:9" x14ac:dyDescent="0.25">
      <c r="A1795" s="3">
        <v>42962</v>
      </c>
      <c r="B1795" s="6" t="s">
        <v>1810</v>
      </c>
      <c r="C1795">
        <v>123767</v>
      </c>
      <c r="D1795" s="9" t="s">
        <v>3842</v>
      </c>
      <c r="E1795" s="2">
        <v>2151.1999999999998</v>
      </c>
      <c r="F1795" s="11">
        <v>42962</v>
      </c>
      <c r="G1795" s="2">
        <v>2151.1999999999998</v>
      </c>
      <c r="H1795" s="13">
        <f>Tabla1[[#This Row],[Importe]]-Tabla1[[#This Row],[Pagado]]</f>
        <v>0</v>
      </c>
      <c r="I1795" s="1" t="s">
        <v>4090</v>
      </c>
    </row>
    <row r="1796" spans="1:9" x14ac:dyDescent="0.25">
      <c r="A1796" s="3">
        <v>42962</v>
      </c>
      <c r="B1796" s="6" t="s">
        <v>1811</v>
      </c>
      <c r="C1796">
        <v>123768</v>
      </c>
      <c r="D1796" s="9" t="s">
        <v>4043</v>
      </c>
      <c r="E1796" s="2">
        <v>30889</v>
      </c>
      <c r="F1796" s="11">
        <v>42964</v>
      </c>
      <c r="G1796" s="2">
        <v>30889</v>
      </c>
      <c r="H1796" s="13">
        <f>Tabla1[[#This Row],[Importe]]-Tabla1[[#This Row],[Pagado]]</f>
        <v>0</v>
      </c>
      <c r="I1796" s="1" t="s">
        <v>4090</v>
      </c>
    </row>
    <row r="1797" spans="1:9" x14ac:dyDescent="0.25">
      <c r="A1797" s="3">
        <v>42962</v>
      </c>
      <c r="B1797" s="6" t="s">
        <v>1812</v>
      </c>
      <c r="C1797">
        <v>123769</v>
      </c>
      <c r="D1797" s="9" t="s">
        <v>3858</v>
      </c>
      <c r="E1797" s="2">
        <v>17786.900000000001</v>
      </c>
      <c r="F1797" s="11">
        <v>42970</v>
      </c>
      <c r="G1797" s="2">
        <v>17786.900000000001</v>
      </c>
      <c r="H1797" s="13">
        <f>Tabla1[[#This Row],[Importe]]-Tabla1[[#This Row],[Pagado]]</f>
        <v>0</v>
      </c>
      <c r="I1797" s="1" t="s">
        <v>4090</v>
      </c>
    </row>
    <row r="1798" spans="1:9" x14ac:dyDescent="0.25">
      <c r="A1798" s="3">
        <v>42962</v>
      </c>
      <c r="B1798" s="6" t="s">
        <v>1813</v>
      </c>
      <c r="C1798">
        <v>123770</v>
      </c>
      <c r="D1798" s="9" t="s">
        <v>3857</v>
      </c>
      <c r="E1798" s="2">
        <v>15828.1</v>
      </c>
      <c r="F1798" s="11">
        <v>42970</v>
      </c>
      <c r="G1798" s="2">
        <v>15828.1</v>
      </c>
      <c r="H1798" s="13">
        <f>Tabla1[[#This Row],[Importe]]-Tabla1[[#This Row],[Pagado]]</f>
        <v>0</v>
      </c>
      <c r="I1798" s="1" t="s">
        <v>4090</v>
      </c>
    </row>
    <row r="1799" spans="1:9" x14ac:dyDescent="0.25">
      <c r="A1799" s="3">
        <v>42962</v>
      </c>
      <c r="B1799" s="6" t="s">
        <v>1814</v>
      </c>
      <c r="C1799">
        <v>123771</v>
      </c>
      <c r="D1799" s="9" t="s">
        <v>3810</v>
      </c>
      <c r="E1799" s="2">
        <v>9813.2199999999993</v>
      </c>
      <c r="F1799" s="11">
        <v>42969</v>
      </c>
      <c r="G1799" s="2">
        <v>9813.2199999999993</v>
      </c>
      <c r="H1799" s="13">
        <f>Tabla1[[#This Row],[Importe]]-Tabla1[[#This Row],[Pagado]]</f>
        <v>0</v>
      </c>
      <c r="I1799" s="1" t="s">
        <v>4090</v>
      </c>
    </row>
    <row r="1800" spans="1:9" x14ac:dyDescent="0.25">
      <c r="A1800" s="3">
        <v>42962</v>
      </c>
      <c r="B1800" s="6" t="s">
        <v>1815</v>
      </c>
      <c r="C1800">
        <v>123772</v>
      </c>
      <c r="D1800" s="9" t="s">
        <v>4041</v>
      </c>
      <c r="E1800" s="2">
        <v>738</v>
      </c>
      <c r="F1800" s="11">
        <v>42962</v>
      </c>
      <c r="G1800" s="2">
        <v>738</v>
      </c>
      <c r="H1800" s="13">
        <f>Tabla1[[#This Row],[Importe]]-Tabla1[[#This Row],[Pagado]]</f>
        <v>0</v>
      </c>
      <c r="I1800" s="1" t="s">
        <v>4090</v>
      </c>
    </row>
    <row r="1801" spans="1:9" x14ac:dyDescent="0.25">
      <c r="A1801" s="3">
        <v>42962</v>
      </c>
      <c r="B1801" s="6" t="s">
        <v>1816</v>
      </c>
      <c r="C1801">
        <v>123773</v>
      </c>
      <c r="D1801" s="9" t="s">
        <v>3821</v>
      </c>
      <c r="E1801" s="2">
        <v>4848.8</v>
      </c>
      <c r="F1801" s="11">
        <v>42963</v>
      </c>
      <c r="G1801" s="2">
        <v>4848.8</v>
      </c>
      <c r="H1801" s="13">
        <f>Tabla1[[#This Row],[Importe]]-Tabla1[[#This Row],[Pagado]]</f>
        <v>0</v>
      </c>
      <c r="I1801" s="1" t="s">
        <v>4090</v>
      </c>
    </row>
    <row r="1802" spans="1:9" x14ac:dyDescent="0.25">
      <c r="A1802" s="3">
        <v>42962</v>
      </c>
      <c r="B1802" s="6" t="s">
        <v>1817</v>
      </c>
      <c r="C1802">
        <v>123774</v>
      </c>
      <c r="D1802" s="9" t="s">
        <v>3889</v>
      </c>
      <c r="E1802" s="2">
        <v>2035.8</v>
      </c>
      <c r="F1802" s="11">
        <v>42962</v>
      </c>
      <c r="G1802" s="2">
        <v>2035.8</v>
      </c>
      <c r="H1802" s="13">
        <f>Tabla1[[#This Row],[Importe]]-Tabla1[[#This Row],[Pagado]]</f>
        <v>0</v>
      </c>
      <c r="I1802" s="1" t="s">
        <v>4090</v>
      </c>
    </row>
    <row r="1803" spans="1:9" x14ac:dyDescent="0.25">
      <c r="A1803" s="3">
        <v>42962</v>
      </c>
      <c r="B1803" s="6" t="s">
        <v>1818</v>
      </c>
      <c r="C1803">
        <v>123775</v>
      </c>
      <c r="D1803" s="9" t="s">
        <v>3860</v>
      </c>
      <c r="E1803" s="2">
        <v>5733</v>
      </c>
      <c r="F1803" s="11">
        <v>42964</v>
      </c>
      <c r="G1803" s="2">
        <v>5733</v>
      </c>
      <c r="H1803" s="13">
        <f>Tabla1[[#This Row],[Importe]]-Tabla1[[#This Row],[Pagado]]</f>
        <v>0</v>
      </c>
      <c r="I1803" s="1" t="s">
        <v>4090</v>
      </c>
    </row>
    <row r="1804" spans="1:9" x14ac:dyDescent="0.25">
      <c r="A1804" s="3">
        <v>42962</v>
      </c>
      <c r="B1804" s="6" t="s">
        <v>1819</v>
      </c>
      <c r="C1804">
        <v>123776</v>
      </c>
      <c r="D1804" s="9" t="s">
        <v>3860</v>
      </c>
      <c r="E1804" s="2">
        <v>3606.4</v>
      </c>
      <c r="F1804" s="11">
        <v>42973</v>
      </c>
      <c r="G1804" s="2">
        <v>3606.4</v>
      </c>
      <c r="H1804" s="13">
        <f>Tabla1[[#This Row],[Importe]]-Tabla1[[#This Row],[Pagado]]</f>
        <v>0</v>
      </c>
      <c r="I1804" s="1" t="s">
        <v>4090</v>
      </c>
    </row>
    <row r="1805" spans="1:9" x14ac:dyDescent="0.25">
      <c r="A1805" s="3">
        <v>42962</v>
      </c>
      <c r="B1805" s="6" t="s">
        <v>1820</v>
      </c>
      <c r="C1805">
        <v>123777</v>
      </c>
      <c r="D1805" s="9" t="s">
        <v>3918</v>
      </c>
      <c r="E1805" s="2">
        <v>2782</v>
      </c>
      <c r="F1805" s="11">
        <v>42962</v>
      </c>
      <c r="G1805" s="2">
        <v>2782</v>
      </c>
      <c r="H1805" s="13">
        <f>Tabla1[[#This Row],[Importe]]-Tabla1[[#This Row],[Pagado]]</f>
        <v>0</v>
      </c>
      <c r="I1805" s="1" t="s">
        <v>4090</v>
      </c>
    </row>
    <row r="1806" spans="1:9" x14ac:dyDescent="0.25">
      <c r="A1806" s="3">
        <v>42962</v>
      </c>
      <c r="B1806" s="6" t="s">
        <v>1821</v>
      </c>
      <c r="C1806">
        <v>123778</v>
      </c>
      <c r="D1806" s="9" t="s">
        <v>4000</v>
      </c>
      <c r="E1806" s="2">
        <v>35963.5</v>
      </c>
      <c r="F1806" s="11">
        <v>42962</v>
      </c>
      <c r="G1806" s="2">
        <v>35963.5</v>
      </c>
      <c r="H1806" s="13">
        <f>Tabla1[[#This Row],[Importe]]-Tabla1[[#This Row],[Pagado]]</f>
        <v>0</v>
      </c>
      <c r="I1806" s="1" t="s">
        <v>4090</v>
      </c>
    </row>
    <row r="1807" spans="1:9" x14ac:dyDescent="0.25">
      <c r="A1807" s="3">
        <v>42962</v>
      </c>
      <c r="B1807" s="6" t="s">
        <v>1822</v>
      </c>
      <c r="C1807">
        <v>123779</v>
      </c>
      <c r="D1807" s="9" t="s">
        <v>3855</v>
      </c>
      <c r="E1807" s="2">
        <v>4990.1499999999996</v>
      </c>
      <c r="F1807" s="11">
        <v>42977</v>
      </c>
      <c r="G1807" s="2">
        <v>4990.1499999999996</v>
      </c>
      <c r="H1807" s="13">
        <f>Tabla1[[#This Row],[Importe]]-Tabla1[[#This Row],[Pagado]]</f>
        <v>0</v>
      </c>
      <c r="I1807" s="1" t="s">
        <v>4090</v>
      </c>
    </row>
    <row r="1808" spans="1:9" x14ac:dyDescent="0.25">
      <c r="A1808" s="3">
        <v>42962</v>
      </c>
      <c r="B1808" s="6" t="s">
        <v>1823</v>
      </c>
      <c r="C1808">
        <v>123780</v>
      </c>
      <c r="D1808" s="9" t="s">
        <v>3918</v>
      </c>
      <c r="E1808" s="2">
        <v>440.8</v>
      </c>
      <c r="F1808" s="11">
        <v>42962</v>
      </c>
      <c r="G1808" s="2">
        <v>440.8</v>
      </c>
      <c r="H1808" s="13">
        <f>Tabla1[[#This Row],[Importe]]-Tabla1[[#This Row],[Pagado]]</f>
        <v>0</v>
      </c>
      <c r="I1808" s="1" t="s">
        <v>4090</v>
      </c>
    </row>
    <row r="1809" spans="1:9" ht="15.75" x14ac:dyDescent="0.25">
      <c r="A1809" s="3">
        <v>42962</v>
      </c>
      <c r="B1809" s="6" t="s">
        <v>1824</v>
      </c>
      <c r="C1809">
        <v>123781</v>
      </c>
      <c r="D1809" s="7" t="s">
        <v>4091</v>
      </c>
      <c r="E1809" s="2">
        <v>0</v>
      </c>
      <c r="F1809" s="17" t="s">
        <v>4091</v>
      </c>
      <c r="G1809" s="2">
        <v>0</v>
      </c>
      <c r="H1809" s="13">
        <f>Tabla1[[#This Row],[Importe]]-Tabla1[[#This Row],[Pagado]]</f>
        <v>0</v>
      </c>
      <c r="I1809" s="1" t="s">
        <v>4091</v>
      </c>
    </row>
    <row r="1810" spans="1:9" x14ac:dyDescent="0.25">
      <c r="A1810" s="3">
        <v>42962</v>
      </c>
      <c r="B1810" s="6" t="s">
        <v>1825</v>
      </c>
      <c r="C1810">
        <v>123782</v>
      </c>
      <c r="D1810" s="9" t="s">
        <v>3955</v>
      </c>
      <c r="E1810" s="2">
        <v>6723</v>
      </c>
      <c r="F1810" s="11">
        <v>42962</v>
      </c>
      <c r="G1810" s="2">
        <v>6723</v>
      </c>
      <c r="H1810" s="13">
        <f>Tabla1[[#This Row],[Importe]]-Tabla1[[#This Row],[Pagado]]</f>
        <v>0</v>
      </c>
      <c r="I1810" s="1" t="s">
        <v>4090</v>
      </c>
    </row>
    <row r="1811" spans="1:9" x14ac:dyDescent="0.25">
      <c r="A1811" s="3">
        <v>42962</v>
      </c>
      <c r="B1811" s="6" t="s">
        <v>1826</v>
      </c>
      <c r="C1811">
        <v>123783</v>
      </c>
      <c r="D1811" s="9" t="s">
        <v>3864</v>
      </c>
      <c r="E1811" s="2">
        <v>4098.7</v>
      </c>
      <c r="F1811" s="11">
        <v>42962</v>
      </c>
      <c r="G1811" s="2">
        <v>4098.7</v>
      </c>
      <c r="H1811" s="13">
        <f>Tabla1[[#This Row],[Importe]]-Tabla1[[#This Row],[Pagado]]</f>
        <v>0</v>
      </c>
      <c r="I1811" s="1" t="s">
        <v>4090</v>
      </c>
    </row>
    <row r="1812" spans="1:9" x14ac:dyDescent="0.25">
      <c r="A1812" s="3">
        <v>42962</v>
      </c>
      <c r="B1812" s="6" t="s">
        <v>1827</v>
      </c>
      <c r="C1812">
        <v>123784</v>
      </c>
      <c r="D1812" s="9" t="s">
        <v>3860</v>
      </c>
      <c r="E1812" s="2">
        <v>2722</v>
      </c>
      <c r="F1812" s="11">
        <v>42962</v>
      </c>
      <c r="G1812" s="2">
        <v>2722</v>
      </c>
      <c r="H1812" s="13">
        <f>Tabla1[[#This Row],[Importe]]-Tabla1[[#This Row],[Pagado]]</f>
        <v>0</v>
      </c>
      <c r="I1812" s="1" t="s">
        <v>4090</v>
      </c>
    </row>
    <row r="1813" spans="1:9" x14ac:dyDescent="0.25">
      <c r="A1813" s="3">
        <v>42962</v>
      </c>
      <c r="B1813" s="6" t="s">
        <v>1828</v>
      </c>
      <c r="C1813">
        <v>123785</v>
      </c>
      <c r="D1813" s="9" t="s">
        <v>3967</v>
      </c>
      <c r="E1813" s="2">
        <v>6805</v>
      </c>
      <c r="F1813" s="11">
        <v>42971</v>
      </c>
      <c r="G1813" s="2">
        <v>6805</v>
      </c>
      <c r="H1813" s="13">
        <f>Tabla1[[#This Row],[Importe]]-Tabla1[[#This Row],[Pagado]]</f>
        <v>0</v>
      </c>
      <c r="I1813" s="1" t="s">
        <v>4090</v>
      </c>
    </row>
    <row r="1814" spans="1:9" x14ac:dyDescent="0.25">
      <c r="A1814" s="3">
        <v>42962</v>
      </c>
      <c r="B1814" s="6" t="s">
        <v>1829</v>
      </c>
      <c r="C1814">
        <v>123786</v>
      </c>
      <c r="D1814" s="9" t="s">
        <v>3936</v>
      </c>
      <c r="E1814" s="2">
        <v>3111</v>
      </c>
      <c r="F1814" s="11">
        <v>42962</v>
      </c>
      <c r="G1814" s="2">
        <v>3111</v>
      </c>
      <c r="H1814" s="13">
        <f>Tabla1[[#This Row],[Importe]]-Tabla1[[#This Row],[Pagado]]</f>
        <v>0</v>
      </c>
      <c r="I1814" s="1" t="s">
        <v>4090</v>
      </c>
    </row>
    <row r="1815" spans="1:9" x14ac:dyDescent="0.25">
      <c r="A1815" s="3">
        <v>42962</v>
      </c>
      <c r="B1815" s="6" t="s">
        <v>1830</v>
      </c>
      <c r="C1815">
        <v>123787</v>
      </c>
      <c r="D1815" s="9" t="s">
        <v>3834</v>
      </c>
      <c r="E1815" s="2">
        <v>5030.3999999999996</v>
      </c>
      <c r="F1815" s="11">
        <v>42965</v>
      </c>
      <c r="G1815" s="2">
        <v>5030.3999999999996</v>
      </c>
      <c r="H1815" s="13">
        <f>Tabla1[[#This Row],[Importe]]-Tabla1[[#This Row],[Pagado]]</f>
        <v>0</v>
      </c>
      <c r="I1815" s="1" t="s">
        <v>4090</v>
      </c>
    </row>
    <row r="1816" spans="1:9" x14ac:dyDescent="0.25">
      <c r="A1816" s="3">
        <v>42962</v>
      </c>
      <c r="B1816" s="6" t="s">
        <v>1831</v>
      </c>
      <c r="C1816">
        <v>123788</v>
      </c>
      <c r="D1816" s="9" t="s">
        <v>3853</v>
      </c>
      <c r="E1816" s="2">
        <v>2574</v>
      </c>
      <c r="F1816" s="11">
        <v>42962</v>
      </c>
      <c r="G1816" s="2">
        <v>2574</v>
      </c>
      <c r="H1816" s="13">
        <f>Tabla1[[#This Row],[Importe]]-Tabla1[[#This Row],[Pagado]]</f>
        <v>0</v>
      </c>
      <c r="I1816" s="1" t="s">
        <v>4090</v>
      </c>
    </row>
    <row r="1817" spans="1:9" x14ac:dyDescent="0.25">
      <c r="A1817" s="3">
        <v>42962</v>
      </c>
      <c r="B1817" s="6" t="s">
        <v>1832</v>
      </c>
      <c r="C1817">
        <v>123789</v>
      </c>
      <c r="D1817" s="9" t="s">
        <v>3856</v>
      </c>
      <c r="E1817" s="2">
        <v>466.2</v>
      </c>
      <c r="F1817" s="11">
        <v>42964</v>
      </c>
      <c r="G1817" s="2">
        <v>466.2</v>
      </c>
      <c r="H1817" s="13">
        <f>Tabla1[[#This Row],[Importe]]-Tabla1[[#This Row],[Pagado]]</f>
        <v>0</v>
      </c>
      <c r="I1817" s="1" t="s">
        <v>4090</v>
      </c>
    </row>
    <row r="1818" spans="1:9" x14ac:dyDescent="0.25">
      <c r="A1818" s="3">
        <v>42962</v>
      </c>
      <c r="B1818" s="6" t="s">
        <v>1833</v>
      </c>
      <c r="C1818">
        <v>123790</v>
      </c>
      <c r="D1818" s="9" t="s">
        <v>3860</v>
      </c>
      <c r="E1818" s="2">
        <v>1081.2</v>
      </c>
      <c r="F1818" s="11">
        <v>42964</v>
      </c>
      <c r="G1818" s="2">
        <v>1081.2</v>
      </c>
      <c r="H1818" s="13">
        <f>Tabla1[[#This Row],[Importe]]-Tabla1[[#This Row],[Pagado]]</f>
        <v>0</v>
      </c>
      <c r="I1818" s="1" t="s">
        <v>4090</v>
      </c>
    </row>
    <row r="1819" spans="1:9" x14ac:dyDescent="0.25">
      <c r="A1819" s="3">
        <v>42962</v>
      </c>
      <c r="B1819" s="6" t="s">
        <v>1834</v>
      </c>
      <c r="C1819">
        <v>123791</v>
      </c>
      <c r="D1819" s="9" t="s">
        <v>3860</v>
      </c>
      <c r="E1819" s="2">
        <v>6163.2</v>
      </c>
      <c r="F1819" s="11">
        <v>42966</v>
      </c>
      <c r="G1819" s="2">
        <v>6163.2</v>
      </c>
      <c r="H1819" s="13">
        <f>Tabla1[[#This Row],[Importe]]-Tabla1[[#This Row],[Pagado]]</f>
        <v>0</v>
      </c>
      <c r="I1819" s="1" t="s">
        <v>4090</v>
      </c>
    </row>
    <row r="1820" spans="1:9" x14ac:dyDescent="0.25">
      <c r="A1820" s="3">
        <v>42962</v>
      </c>
      <c r="B1820" s="6" t="s">
        <v>1835</v>
      </c>
      <c r="C1820">
        <v>123792</v>
      </c>
      <c r="D1820" s="9" t="s">
        <v>3877</v>
      </c>
      <c r="E1820" s="2">
        <v>567.29999999999995</v>
      </c>
      <c r="F1820" s="11">
        <v>42962</v>
      </c>
      <c r="G1820" s="2">
        <v>567.29999999999995</v>
      </c>
      <c r="H1820" s="13">
        <f>Tabla1[[#This Row],[Importe]]-Tabla1[[#This Row],[Pagado]]</f>
        <v>0</v>
      </c>
      <c r="I1820" s="1" t="s">
        <v>4090</v>
      </c>
    </row>
    <row r="1821" spans="1:9" x14ac:dyDescent="0.25">
      <c r="A1821" s="3">
        <v>42962</v>
      </c>
      <c r="B1821" s="6" t="s">
        <v>1836</v>
      </c>
      <c r="C1821">
        <v>123793</v>
      </c>
      <c r="D1821" s="9" t="s">
        <v>3876</v>
      </c>
      <c r="E1821" s="2">
        <v>195</v>
      </c>
      <c r="F1821" s="11">
        <v>42962</v>
      </c>
      <c r="G1821" s="2">
        <v>195</v>
      </c>
      <c r="H1821" s="13">
        <f>Tabla1[[#This Row],[Importe]]-Tabla1[[#This Row],[Pagado]]</f>
        <v>0</v>
      </c>
      <c r="I1821" s="1" t="s">
        <v>4090</v>
      </c>
    </row>
    <row r="1822" spans="1:9" x14ac:dyDescent="0.25">
      <c r="A1822" s="3">
        <v>42962</v>
      </c>
      <c r="B1822" s="6" t="s">
        <v>1837</v>
      </c>
      <c r="C1822">
        <v>123794</v>
      </c>
      <c r="D1822" s="9" t="s">
        <v>3867</v>
      </c>
      <c r="E1822" s="2">
        <v>935.8</v>
      </c>
      <c r="F1822" s="11">
        <v>42962</v>
      </c>
      <c r="G1822" s="2">
        <v>935.8</v>
      </c>
      <c r="H1822" s="13">
        <f>Tabla1[[#This Row],[Importe]]-Tabla1[[#This Row],[Pagado]]</f>
        <v>0</v>
      </c>
      <c r="I1822" s="1" t="s">
        <v>4090</v>
      </c>
    </row>
    <row r="1823" spans="1:9" x14ac:dyDescent="0.25">
      <c r="A1823" s="3">
        <v>42962</v>
      </c>
      <c r="B1823" s="6" t="s">
        <v>1838</v>
      </c>
      <c r="C1823">
        <v>123795</v>
      </c>
      <c r="D1823" s="9" t="s">
        <v>3880</v>
      </c>
      <c r="E1823" s="2">
        <v>6120.8</v>
      </c>
      <c r="F1823" s="11">
        <v>42962</v>
      </c>
      <c r="G1823" s="2">
        <v>6120.8</v>
      </c>
      <c r="H1823" s="13">
        <f>Tabla1[[#This Row],[Importe]]-Tabla1[[#This Row],[Pagado]]</f>
        <v>0</v>
      </c>
      <c r="I1823" s="1" t="s">
        <v>4090</v>
      </c>
    </row>
    <row r="1824" spans="1:9" x14ac:dyDescent="0.25">
      <c r="A1824" s="3">
        <v>42962</v>
      </c>
      <c r="B1824" s="6" t="s">
        <v>1839</v>
      </c>
      <c r="C1824">
        <v>123796</v>
      </c>
      <c r="D1824" s="9" t="s">
        <v>4013</v>
      </c>
      <c r="E1824" s="2">
        <v>2745.6</v>
      </c>
      <c r="F1824" s="11">
        <v>42962</v>
      </c>
      <c r="G1824" s="2">
        <v>2745.6</v>
      </c>
      <c r="H1824" s="13">
        <f>Tabla1[[#This Row],[Importe]]-Tabla1[[#This Row],[Pagado]]</f>
        <v>0</v>
      </c>
      <c r="I1824" s="1" t="s">
        <v>4090</v>
      </c>
    </row>
    <row r="1825" spans="1:9" x14ac:dyDescent="0.25">
      <c r="A1825" s="3">
        <v>42962</v>
      </c>
      <c r="B1825" s="6" t="s">
        <v>1840</v>
      </c>
      <c r="C1825">
        <v>123797</v>
      </c>
      <c r="D1825" s="9" t="s">
        <v>3880</v>
      </c>
      <c r="E1825" s="2">
        <v>388</v>
      </c>
      <c r="F1825" s="11">
        <v>42962</v>
      </c>
      <c r="G1825" s="2">
        <v>388</v>
      </c>
      <c r="H1825" s="13">
        <f>Tabla1[[#This Row],[Importe]]-Tabla1[[#This Row],[Pagado]]</f>
        <v>0</v>
      </c>
      <c r="I1825" s="1" t="s">
        <v>4090</v>
      </c>
    </row>
    <row r="1826" spans="1:9" x14ac:dyDescent="0.25">
      <c r="A1826" s="3">
        <v>42962</v>
      </c>
      <c r="B1826" s="6" t="s">
        <v>1841</v>
      </c>
      <c r="C1826">
        <v>123798</v>
      </c>
      <c r="D1826" s="9" t="s">
        <v>3936</v>
      </c>
      <c r="E1826" s="2">
        <v>2845.8</v>
      </c>
      <c r="F1826" s="11">
        <v>42962</v>
      </c>
      <c r="G1826" s="2">
        <v>2845.8</v>
      </c>
      <c r="H1826" s="13">
        <f>Tabla1[[#This Row],[Importe]]-Tabla1[[#This Row],[Pagado]]</f>
        <v>0</v>
      </c>
      <c r="I1826" s="1" t="s">
        <v>4090</v>
      </c>
    </row>
    <row r="1827" spans="1:9" x14ac:dyDescent="0.25">
      <c r="A1827" s="3">
        <v>42962</v>
      </c>
      <c r="B1827" s="6" t="s">
        <v>1842</v>
      </c>
      <c r="C1827">
        <v>123799</v>
      </c>
      <c r="D1827" s="9" t="s">
        <v>3862</v>
      </c>
      <c r="E1827" s="2">
        <v>8232.48</v>
      </c>
      <c r="F1827" s="11">
        <v>42962</v>
      </c>
      <c r="G1827" s="2">
        <v>8232.48</v>
      </c>
      <c r="H1827" s="13">
        <f>Tabla1[[#This Row],[Importe]]-Tabla1[[#This Row],[Pagado]]</f>
        <v>0</v>
      </c>
      <c r="I1827" s="1" t="s">
        <v>4090</v>
      </c>
    </row>
    <row r="1828" spans="1:9" x14ac:dyDescent="0.25">
      <c r="A1828" s="3">
        <v>42962</v>
      </c>
      <c r="B1828" s="6" t="s">
        <v>1843</v>
      </c>
      <c r="C1828">
        <v>123800</v>
      </c>
      <c r="D1828" s="9" t="s">
        <v>3860</v>
      </c>
      <c r="E1828" s="2">
        <v>1482.8</v>
      </c>
      <c r="F1828" s="11">
        <v>42962</v>
      </c>
      <c r="G1828" s="2">
        <v>1482.8</v>
      </c>
      <c r="H1828" s="13">
        <f>Tabla1[[#This Row],[Importe]]-Tabla1[[#This Row],[Pagado]]</f>
        <v>0</v>
      </c>
      <c r="I1828" s="1" t="s">
        <v>4090</v>
      </c>
    </row>
    <row r="1829" spans="1:9" x14ac:dyDescent="0.25">
      <c r="A1829" s="3">
        <v>42962</v>
      </c>
      <c r="B1829" s="6" t="s">
        <v>1844</v>
      </c>
      <c r="C1829">
        <v>123801</v>
      </c>
      <c r="D1829" s="9" t="s">
        <v>3839</v>
      </c>
      <c r="E1829" s="2">
        <v>4304.3999999999996</v>
      </c>
      <c r="F1829" s="11">
        <v>42962</v>
      </c>
      <c r="G1829" s="2">
        <v>4304.3999999999996</v>
      </c>
      <c r="H1829" s="13">
        <f>Tabla1[[#This Row],[Importe]]-Tabla1[[#This Row],[Pagado]]</f>
        <v>0</v>
      </c>
      <c r="I1829" s="1" t="s">
        <v>4090</v>
      </c>
    </row>
    <row r="1830" spans="1:9" x14ac:dyDescent="0.25">
      <c r="A1830" s="3">
        <v>42962</v>
      </c>
      <c r="B1830" s="6" t="s">
        <v>1845</v>
      </c>
      <c r="C1830">
        <v>123802</v>
      </c>
      <c r="D1830" s="9" t="s">
        <v>3878</v>
      </c>
      <c r="E1830" s="2">
        <v>1630</v>
      </c>
      <c r="F1830" s="11">
        <v>42962</v>
      </c>
      <c r="G1830" s="2">
        <v>1630</v>
      </c>
      <c r="H1830" s="13">
        <f>Tabla1[[#This Row],[Importe]]-Tabla1[[#This Row],[Pagado]]</f>
        <v>0</v>
      </c>
      <c r="I1830" s="1" t="s">
        <v>4090</v>
      </c>
    </row>
    <row r="1831" spans="1:9" x14ac:dyDescent="0.25">
      <c r="A1831" s="3">
        <v>42962</v>
      </c>
      <c r="B1831" s="6" t="s">
        <v>1846</v>
      </c>
      <c r="C1831">
        <v>123803</v>
      </c>
      <c r="D1831" s="9" t="s">
        <v>3962</v>
      </c>
      <c r="E1831" s="2">
        <v>9831.4</v>
      </c>
      <c r="F1831" s="11">
        <v>42962</v>
      </c>
      <c r="G1831" s="2">
        <v>9831.4</v>
      </c>
      <c r="H1831" s="13">
        <f>Tabla1[[#This Row],[Importe]]-Tabla1[[#This Row],[Pagado]]</f>
        <v>0</v>
      </c>
      <c r="I1831" s="1" t="s">
        <v>4090</v>
      </c>
    </row>
    <row r="1832" spans="1:9" x14ac:dyDescent="0.25">
      <c r="A1832" s="3">
        <v>42962</v>
      </c>
      <c r="B1832" s="6" t="s">
        <v>1847</v>
      </c>
      <c r="C1832">
        <v>123804</v>
      </c>
      <c r="D1832" s="9" t="s">
        <v>3882</v>
      </c>
      <c r="E1832" s="2">
        <v>8478.4</v>
      </c>
      <c r="F1832" s="11">
        <v>42962</v>
      </c>
      <c r="G1832" s="2">
        <v>8478.4</v>
      </c>
      <c r="H1832" s="13">
        <f>Tabla1[[#This Row],[Importe]]-Tabla1[[#This Row],[Pagado]]</f>
        <v>0</v>
      </c>
      <c r="I1832" s="1" t="s">
        <v>4090</v>
      </c>
    </row>
    <row r="1833" spans="1:9" x14ac:dyDescent="0.25">
      <c r="A1833" s="3">
        <v>42962</v>
      </c>
      <c r="B1833" s="6" t="s">
        <v>1848</v>
      </c>
      <c r="C1833">
        <v>123805</v>
      </c>
      <c r="D1833" s="9" t="s">
        <v>3874</v>
      </c>
      <c r="E1833" s="2">
        <v>2611.6</v>
      </c>
      <c r="F1833" s="11">
        <v>42962</v>
      </c>
      <c r="G1833" s="2">
        <v>2611.6</v>
      </c>
      <c r="H1833" s="13">
        <f>Tabla1[[#This Row],[Importe]]-Tabla1[[#This Row],[Pagado]]</f>
        <v>0</v>
      </c>
      <c r="I1833" s="1" t="s">
        <v>4090</v>
      </c>
    </row>
    <row r="1834" spans="1:9" x14ac:dyDescent="0.25">
      <c r="A1834" s="3">
        <v>42962</v>
      </c>
      <c r="B1834" s="6" t="s">
        <v>1849</v>
      </c>
      <c r="C1834">
        <v>123806</v>
      </c>
      <c r="D1834" s="9" t="s">
        <v>3965</v>
      </c>
      <c r="E1834" s="2">
        <v>1271.5999999999999</v>
      </c>
      <c r="F1834" s="11">
        <v>42962</v>
      </c>
      <c r="G1834" s="2">
        <v>1271.5999999999999</v>
      </c>
      <c r="H1834" s="13">
        <f>Tabla1[[#This Row],[Importe]]-Tabla1[[#This Row],[Pagado]]</f>
        <v>0</v>
      </c>
      <c r="I1834" s="1" t="s">
        <v>4090</v>
      </c>
    </row>
    <row r="1835" spans="1:9" x14ac:dyDescent="0.25">
      <c r="A1835" s="3">
        <v>42962</v>
      </c>
      <c r="B1835" s="6" t="s">
        <v>1850</v>
      </c>
      <c r="C1835">
        <v>123807</v>
      </c>
      <c r="D1835" s="9" t="s">
        <v>3806</v>
      </c>
      <c r="E1835" s="2">
        <v>7208.55</v>
      </c>
      <c r="F1835" s="11">
        <v>42963</v>
      </c>
      <c r="G1835" s="2">
        <v>7208.55</v>
      </c>
      <c r="H1835" s="13">
        <f>Tabla1[[#This Row],[Importe]]-Tabla1[[#This Row],[Pagado]]</f>
        <v>0</v>
      </c>
      <c r="I1835" s="1" t="s">
        <v>4090</v>
      </c>
    </row>
    <row r="1836" spans="1:9" ht="15.75" x14ac:dyDescent="0.25">
      <c r="A1836" s="3">
        <v>42962</v>
      </c>
      <c r="B1836" s="6" t="s">
        <v>1851</v>
      </c>
      <c r="C1836">
        <v>123808</v>
      </c>
      <c r="D1836" s="7" t="s">
        <v>4091</v>
      </c>
      <c r="E1836" s="2">
        <v>0</v>
      </c>
      <c r="F1836" s="17" t="s">
        <v>4091</v>
      </c>
      <c r="G1836" s="2">
        <v>0</v>
      </c>
      <c r="H1836" s="13">
        <f>Tabla1[[#This Row],[Importe]]-Tabla1[[#This Row],[Pagado]]</f>
        <v>0</v>
      </c>
      <c r="I1836" s="1" t="s">
        <v>4091</v>
      </c>
    </row>
    <row r="1837" spans="1:9" x14ac:dyDescent="0.25">
      <c r="A1837" s="3">
        <v>42962</v>
      </c>
      <c r="B1837" s="6" t="s">
        <v>1852</v>
      </c>
      <c r="C1837">
        <v>123809</v>
      </c>
      <c r="D1837" s="9" t="s">
        <v>3842</v>
      </c>
      <c r="E1837" s="2">
        <v>3215</v>
      </c>
      <c r="F1837" s="11">
        <v>42962</v>
      </c>
      <c r="G1837" s="2">
        <v>3215</v>
      </c>
      <c r="H1837" s="13">
        <f>Tabla1[[#This Row],[Importe]]-Tabla1[[#This Row],[Pagado]]</f>
        <v>0</v>
      </c>
      <c r="I1837" s="1" t="s">
        <v>4090</v>
      </c>
    </row>
    <row r="1838" spans="1:9" x14ac:dyDescent="0.25">
      <c r="A1838" s="3">
        <v>42962</v>
      </c>
      <c r="B1838" s="6" t="s">
        <v>1853</v>
      </c>
      <c r="C1838">
        <v>123810</v>
      </c>
      <c r="D1838" s="9" t="s">
        <v>3930</v>
      </c>
      <c r="E1838" s="2">
        <v>27600</v>
      </c>
      <c r="F1838" s="11">
        <v>42962</v>
      </c>
      <c r="G1838" s="2">
        <v>27600</v>
      </c>
      <c r="H1838" s="13">
        <f>Tabla1[[#This Row],[Importe]]-Tabla1[[#This Row],[Pagado]]</f>
        <v>0</v>
      </c>
      <c r="I1838" s="1" t="s">
        <v>4090</v>
      </c>
    </row>
    <row r="1839" spans="1:9" x14ac:dyDescent="0.25">
      <c r="A1839" s="3">
        <v>42962</v>
      </c>
      <c r="B1839" s="6" t="s">
        <v>1854</v>
      </c>
      <c r="C1839">
        <v>123811</v>
      </c>
      <c r="D1839" s="9" t="s">
        <v>3938</v>
      </c>
      <c r="E1839" s="2">
        <v>13310</v>
      </c>
      <c r="F1839" s="11">
        <v>42962</v>
      </c>
      <c r="G1839" s="2">
        <v>13310</v>
      </c>
      <c r="H1839" s="13">
        <f>Tabla1[[#This Row],[Importe]]-Tabla1[[#This Row],[Pagado]]</f>
        <v>0</v>
      </c>
      <c r="I1839" s="1" t="s">
        <v>4090</v>
      </c>
    </row>
    <row r="1840" spans="1:9" x14ac:dyDescent="0.25">
      <c r="A1840" s="3">
        <v>42962</v>
      </c>
      <c r="B1840" s="6" t="s">
        <v>1855</v>
      </c>
      <c r="C1840">
        <v>123812</v>
      </c>
      <c r="D1840" s="9" t="s">
        <v>3850</v>
      </c>
      <c r="E1840" s="2">
        <v>3760</v>
      </c>
      <c r="F1840" s="11">
        <v>42962</v>
      </c>
      <c r="G1840" s="2">
        <v>3760</v>
      </c>
      <c r="H1840" s="13">
        <f>Tabla1[[#This Row],[Importe]]-Tabla1[[#This Row],[Pagado]]</f>
        <v>0</v>
      </c>
      <c r="I1840" s="1" t="s">
        <v>4090</v>
      </c>
    </row>
    <row r="1841" spans="1:9" x14ac:dyDescent="0.25">
      <c r="A1841" s="3">
        <v>42962</v>
      </c>
      <c r="B1841" s="6" t="s">
        <v>1856</v>
      </c>
      <c r="C1841">
        <v>123813</v>
      </c>
      <c r="D1841" s="9" t="s">
        <v>3886</v>
      </c>
      <c r="E1841" s="2">
        <v>2754</v>
      </c>
      <c r="F1841" s="11">
        <v>42963</v>
      </c>
      <c r="G1841" s="2">
        <v>2754</v>
      </c>
      <c r="H1841" s="13">
        <f>Tabla1[[#This Row],[Importe]]-Tabla1[[#This Row],[Pagado]]</f>
        <v>0</v>
      </c>
      <c r="I1841" s="1" t="s">
        <v>4090</v>
      </c>
    </row>
    <row r="1842" spans="1:9" x14ac:dyDescent="0.25">
      <c r="A1842" s="3">
        <v>42962</v>
      </c>
      <c r="B1842" s="6" t="s">
        <v>1857</v>
      </c>
      <c r="C1842">
        <v>123814</v>
      </c>
      <c r="D1842" s="9" t="s">
        <v>3849</v>
      </c>
      <c r="E1842" s="2">
        <v>2175.8000000000002</v>
      </c>
      <c r="F1842" s="11">
        <v>42962</v>
      </c>
      <c r="G1842" s="2">
        <v>2175.8000000000002</v>
      </c>
      <c r="H1842" s="13">
        <f>Tabla1[[#This Row],[Importe]]-Tabla1[[#This Row],[Pagado]]</f>
        <v>0</v>
      </c>
      <c r="I1842" s="1" t="s">
        <v>4090</v>
      </c>
    </row>
    <row r="1843" spans="1:9" x14ac:dyDescent="0.25">
      <c r="A1843" s="3">
        <v>42962</v>
      </c>
      <c r="B1843" s="6" t="s">
        <v>1858</v>
      </c>
      <c r="C1843">
        <v>123815</v>
      </c>
      <c r="D1843" s="9" t="s">
        <v>3863</v>
      </c>
      <c r="E1843" s="2">
        <v>29422</v>
      </c>
      <c r="F1843" s="11">
        <v>42962</v>
      </c>
      <c r="G1843" s="2">
        <v>29422</v>
      </c>
      <c r="H1843" s="13">
        <f>Tabla1[[#This Row],[Importe]]-Tabla1[[#This Row],[Pagado]]</f>
        <v>0</v>
      </c>
      <c r="I1843" s="1" t="s">
        <v>4090</v>
      </c>
    </row>
    <row r="1844" spans="1:9" ht="15.75" x14ac:dyDescent="0.25">
      <c r="A1844" s="3">
        <v>42962</v>
      </c>
      <c r="B1844" s="6" t="s">
        <v>1859</v>
      </c>
      <c r="C1844">
        <v>123816</v>
      </c>
      <c r="D1844" s="7" t="s">
        <v>4091</v>
      </c>
      <c r="E1844" s="2">
        <v>0</v>
      </c>
      <c r="F1844" s="17" t="s">
        <v>4091</v>
      </c>
      <c r="G1844" s="2">
        <v>0</v>
      </c>
      <c r="H1844" s="13">
        <f>Tabla1[[#This Row],[Importe]]-Tabla1[[#This Row],[Pagado]]</f>
        <v>0</v>
      </c>
      <c r="I1844" s="1" t="s">
        <v>4091</v>
      </c>
    </row>
    <row r="1845" spans="1:9" x14ac:dyDescent="0.25">
      <c r="A1845" s="3">
        <v>42962</v>
      </c>
      <c r="B1845" s="6" t="s">
        <v>1860</v>
      </c>
      <c r="C1845">
        <v>123817</v>
      </c>
      <c r="D1845" s="9" t="s">
        <v>3852</v>
      </c>
      <c r="E1845" s="2">
        <v>4439.6000000000004</v>
      </c>
      <c r="F1845" s="11">
        <v>42962</v>
      </c>
      <c r="G1845" s="2">
        <v>4439.6000000000004</v>
      </c>
      <c r="H1845" s="13">
        <f>Tabla1[[#This Row],[Importe]]-Tabla1[[#This Row],[Pagado]]</f>
        <v>0</v>
      </c>
      <c r="I1845" s="1" t="s">
        <v>4090</v>
      </c>
    </row>
    <row r="1846" spans="1:9" x14ac:dyDescent="0.25">
      <c r="A1846" s="3">
        <v>42962</v>
      </c>
      <c r="B1846" s="6" t="s">
        <v>1861</v>
      </c>
      <c r="C1846">
        <v>123818</v>
      </c>
      <c r="D1846" s="9" t="s">
        <v>3822</v>
      </c>
      <c r="E1846" s="2">
        <v>1265</v>
      </c>
      <c r="F1846" s="11">
        <v>42964</v>
      </c>
      <c r="G1846" s="2">
        <v>1265</v>
      </c>
      <c r="H1846" s="13">
        <f>Tabla1[[#This Row],[Importe]]-Tabla1[[#This Row],[Pagado]]</f>
        <v>0</v>
      </c>
      <c r="I1846" s="1" t="s">
        <v>4090</v>
      </c>
    </row>
    <row r="1847" spans="1:9" ht="30" x14ac:dyDescent="0.25">
      <c r="A1847" s="3">
        <v>42962</v>
      </c>
      <c r="B1847" s="6" t="s">
        <v>1862</v>
      </c>
      <c r="C1847">
        <v>123819</v>
      </c>
      <c r="D1847" s="9" t="s">
        <v>3832</v>
      </c>
      <c r="E1847" s="2">
        <v>43629.5</v>
      </c>
      <c r="F1847" s="11" t="s">
        <v>4149</v>
      </c>
      <c r="G1847" s="19">
        <f>34922.69+8706.81</f>
        <v>43629.5</v>
      </c>
      <c r="H1847" s="20">
        <f>Tabla1[[#This Row],[Importe]]-Tabla1[[#This Row],[Pagado]]</f>
        <v>0</v>
      </c>
      <c r="I1847" s="1" t="s">
        <v>4090</v>
      </c>
    </row>
    <row r="1848" spans="1:9" x14ac:dyDescent="0.25">
      <c r="A1848" s="3">
        <v>42962</v>
      </c>
      <c r="B1848" s="6" t="s">
        <v>1863</v>
      </c>
      <c r="C1848">
        <v>123820</v>
      </c>
      <c r="D1848" s="9" t="s">
        <v>3937</v>
      </c>
      <c r="E1848" s="2">
        <v>2584.8000000000002</v>
      </c>
      <c r="F1848" s="11">
        <v>42962</v>
      </c>
      <c r="G1848" s="2">
        <v>2584.8000000000002</v>
      </c>
      <c r="H1848" s="13">
        <f>Tabla1[[#This Row],[Importe]]-Tabla1[[#This Row],[Pagado]]</f>
        <v>0</v>
      </c>
      <c r="I1848" s="1" t="s">
        <v>4090</v>
      </c>
    </row>
    <row r="1849" spans="1:9" x14ac:dyDescent="0.25">
      <c r="A1849" s="3">
        <v>42962</v>
      </c>
      <c r="B1849" s="6" t="s">
        <v>1864</v>
      </c>
      <c r="C1849">
        <v>123821</v>
      </c>
      <c r="D1849" s="9" t="s">
        <v>3860</v>
      </c>
      <c r="E1849" s="2">
        <v>731</v>
      </c>
      <c r="F1849" s="11">
        <v>42962</v>
      </c>
      <c r="G1849" s="2">
        <v>731</v>
      </c>
      <c r="H1849" s="13">
        <f>Tabla1[[#This Row],[Importe]]-Tabla1[[#This Row],[Pagado]]</f>
        <v>0</v>
      </c>
      <c r="I1849" s="1" t="s">
        <v>4090</v>
      </c>
    </row>
    <row r="1850" spans="1:9" x14ac:dyDescent="0.25">
      <c r="A1850" s="3">
        <v>42962</v>
      </c>
      <c r="B1850" s="6" t="s">
        <v>1865</v>
      </c>
      <c r="C1850">
        <v>123822</v>
      </c>
      <c r="D1850" s="9" t="s">
        <v>3832</v>
      </c>
      <c r="E1850" s="2">
        <v>345759.76</v>
      </c>
      <c r="F1850" s="11">
        <v>42966</v>
      </c>
      <c r="G1850" s="2">
        <v>345759.76</v>
      </c>
      <c r="H1850" s="13">
        <f>Tabla1[[#This Row],[Importe]]-Tabla1[[#This Row],[Pagado]]</f>
        <v>0</v>
      </c>
      <c r="I1850" s="1" t="s">
        <v>4090</v>
      </c>
    </row>
    <row r="1851" spans="1:9" x14ac:dyDescent="0.25">
      <c r="A1851" s="3">
        <v>42962</v>
      </c>
      <c r="B1851" s="6" t="s">
        <v>1866</v>
      </c>
      <c r="C1851">
        <v>123823</v>
      </c>
      <c r="D1851" s="9" t="s">
        <v>3848</v>
      </c>
      <c r="E1851" s="2">
        <v>838.2</v>
      </c>
      <c r="F1851" s="11">
        <v>42962</v>
      </c>
      <c r="G1851" s="2">
        <v>838.2</v>
      </c>
      <c r="H1851" s="13">
        <f>Tabla1[[#This Row],[Importe]]-Tabla1[[#This Row],[Pagado]]</f>
        <v>0</v>
      </c>
      <c r="I1851" s="1" t="s">
        <v>4090</v>
      </c>
    </row>
    <row r="1852" spans="1:9" x14ac:dyDescent="0.25">
      <c r="A1852" s="3">
        <v>42962</v>
      </c>
      <c r="B1852" s="6" t="s">
        <v>1867</v>
      </c>
      <c r="C1852">
        <v>123824</v>
      </c>
      <c r="D1852" s="9" t="s">
        <v>3814</v>
      </c>
      <c r="E1852" s="2">
        <v>3309.6</v>
      </c>
      <c r="F1852" s="11">
        <v>42962</v>
      </c>
      <c r="G1852" s="2">
        <v>3309.6</v>
      </c>
      <c r="H1852" s="13">
        <f>Tabla1[[#This Row],[Importe]]-Tabla1[[#This Row],[Pagado]]</f>
        <v>0</v>
      </c>
      <c r="I1852" s="1" t="s">
        <v>4090</v>
      </c>
    </row>
    <row r="1853" spans="1:9" x14ac:dyDescent="0.25">
      <c r="A1853" s="3">
        <v>42962</v>
      </c>
      <c r="B1853" s="6" t="s">
        <v>1868</v>
      </c>
      <c r="C1853">
        <v>123825</v>
      </c>
      <c r="D1853" s="9" t="s">
        <v>4024</v>
      </c>
      <c r="E1853" s="2">
        <v>314</v>
      </c>
      <c r="F1853" s="11">
        <v>42963</v>
      </c>
      <c r="G1853" s="2">
        <v>314</v>
      </c>
      <c r="H1853" s="13">
        <f>Tabla1[[#This Row],[Importe]]-Tabla1[[#This Row],[Pagado]]</f>
        <v>0</v>
      </c>
      <c r="I1853" s="1" t="s">
        <v>4090</v>
      </c>
    </row>
    <row r="1854" spans="1:9" x14ac:dyDescent="0.25">
      <c r="A1854" s="3">
        <v>42962</v>
      </c>
      <c r="B1854" s="6" t="s">
        <v>1869</v>
      </c>
      <c r="C1854">
        <v>123826</v>
      </c>
      <c r="D1854" s="9" t="s">
        <v>3933</v>
      </c>
      <c r="E1854" s="2">
        <v>18360</v>
      </c>
      <c r="F1854" s="11">
        <v>42962</v>
      </c>
      <c r="G1854" s="2">
        <v>18360</v>
      </c>
      <c r="H1854" s="13">
        <f>Tabla1[[#This Row],[Importe]]-Tabla1[[#This Row],[Pagado]]</f>
        <v>0</v>
      </c>
      <c r="I1854" s="1" t="s">
        <v>4090</v>
      </c>
    </row>
    <row r="1855" spans="1:9" x14ac:dyDescent="0.25">
      <c r="A1855" s="3">
        <v>42962</v>
      </c>
      <c r="B1855" s="6" t="s">
        <v>1870</v>
      </c>
      <c r="C1855">
        <v>123827</v>
      </c>
      <c r="D1855" s="9" t="s">
        <v>3832</v>
      </c>
      <c r="E1855" s="2">
        <v>54389</v>
      </c>
      <c r="F1855" s="11">
        <v>42966</v>
      </c>
      <c r="G1855" s="2">
        <v>54389</v>
      </c>
      <c r="H1855" s="13">
        <f>Tabla1[[#This Row],[Importe]]-Tabla1[[#This Row],[Pagado]]</f>
        <v>0</v>
      </c>
      <c r="I1855" s="1" t="s">
        <v>4090</v>
      </c>
    </row>
    <row r="1856" spans="1:9" x14ac:dyDescent="0.25">
      <c r="A1856" s="3">
        <v>42962</v>
      </c>
      <c r="B1856" s="6" t="s">
        <v>1871</v>
      </c>
      <c r="C1856">
        <v>123828</v>
      </c>
      <c r="D1856" s="9" t="s">
        <v>3832</v>
      </c>
      <c r="E1856" s="2">
        <v>3340</v>
      </c>
      <c r="F1856" s="11">
        <v>42966</v>
      </c>
      <c r="G1856" s="2">
        <v>3340</v>
      </c>
      <c r="H1856" s="13">
        <f>Tabla1[[#This Row],[Importe]]-Tabla1[[#This Row],[Pagado]]</f>
        <v>0</v>
      </c>
      <c r="I1856" s="1" t="s">
        <v>4090</v>
      </c>
    </row>
    <row r="1857" spans="1:9" x14ac:dyDescent="0.25">
      <c r="A1857" s="3">
        <v>42962</v>
      </c>
      <c r="B1857" s="6" t="s">
        <v>1872</v>
      </c>
      <c r="C1857">
        <v>123829</v>
      </c>
      <c r="D1857" s="9" t="s">
        <v>3860</v>
      </c>
      <c r="E1857" s="2">
        <v>3048</v>
      </c>
      <c r="F1857" s="11">
        <v>42962</v>
      </c>
      <c r="G1857" s="2">
        <v>3048</v>
      </c>
      <c r="H1857" s="13">
        <f>Tabla1[[#This Row],[Importe]]-Tabla1[[#This Row],[Pagado]]</f>
        <v>0</v>
      </c>
      <c r="I1857" s="1" t="s">
        <v>4090</v>
      </c>
    </row>
    <row r="1858" spans="1:9" x14ac:dyDescent="0.25">
      <c r="A1858" s="3">
        <v>42962</v>
      </c>
      <c r="B1858" s="6" t="s">
        <v>1873</v>
      </c>
      <c r="C1858">
        <v>123830</v>
      </c>
      <c r="D1858" s="9" t="s">
        <v>3939</v>
      </c>
      <c r="E1858" s="2">
        <v>1702</v>
      </c>
      <c r="F1858" s="11">
        <v>42963</v>
      </c>
      <c r="G1858" s="2">
        <v>1702</v>
      </c>
      <c r="H1858" s="13">
        <f>Tabla1[[#This Row],[Importe]]-Tabla1[[#This Row],[Pagado]]</f>
        <v>0</v>
      </c>
      <c r="I1858" s="1" t="s">
        <v>4090</v>
      </c>
    </row>
    <row r="1859" spans="1:9" x14ac:dyDescent="0.25">
      <c r="A1859" s="3">
        <v>42962</v>
      </c>
      <c r="B1859" s="6" t="s">
        <v>1874</v>
      </c>
      <c r="C1859">
        <v>123831</v>
      </c>
      <c r="D1859" s="9" t="s">
        <v>4024</v>
      </c>
      <c r="E1859" s="2">
        <v>470</v>
      </c>
      <c r="F1859" s="11">
        <v>42962</v>
      </c>
      <c r="G1859" s="2">
        <v>470</v>
      </c>
      <c r="H1859" s="13">
        <f>Tabla1[[#This Row],[Importe]]-Tabla1[[#This Row],[Pagado]]</f>
        <v>0</v>
      </c>
      <c r="I1859" s="1" t="s">
        <v>4090</v>
      </c>
    </row>
    <row r="1860" spans="1:9" x14ac:dyDescent="0.25">
      <c r="A1860" s="3">
        <v>42962</v>
      </c>
      <c r="B1860" s="6" t="s">
        <v>1875</v>
      </c>
      <c r="C1860">
        <v>123832</v>
      </c>
      <c r="D1860" s="9" t="s">
        <v>3888</v>
      </c>
      <c r="E1860" s="2">
        <v>283024</v>
      </c>
      <c r="F1860" s="11">
        <v>42965</v>
      </c>
      <c r="G1860" s="2">
        <v>283024</v>
      </c>
      <c r="H1860" s="13">
        <f>Tabla1[[#This Row],[Importe]]-Tabla1[[#This Row],[Pagado]]</f>
        <v>0</v>
      </c>
      <c r="I1860" s="1" t="s">
        <v>4090</v>
      </c>
    </row>
    <row r="1861" spans="1:9" ht="30" x14ac:dyDescent="0.25">
      <c r="A1861" s="3">
        <v>44059</v>
      </c>
      <c r="B1861" s="6" t="s">
        <v>1876</v>
      </c>
      <c r="C1861">
        <v>123833</v>
      </c>
      <c r="D1861" s="9" t="s">
        <v>3805</v>
      </c>
      <c r="E1861" s="2">
        <v>10653.05</v>
      </c>
      <c r="F1861" s="11" t="s">
        <v>4145</v>
      </c>
      <c r="G1861" s="19">
        <f>10000+653.05</f>
        <v>10653.05</v>
      </c>
      <c r="H1861" s="20">
        <f>Tabla1[[#This Row],[Importe]]-Tabla1[[#This Row],[Pagado]]</f>
        <v>0</v>
      </c>
      <c r="I1861" s="1" t="s">
        <v>4090</v>
      </c>
    </row>
    <row r="1862" spans="1:9" x14ac:dyDescent="0.25">
      <c r="A1862" s="3">
        <v>44059</v>
      </c>
      <c r="B1862" s="6" t="s">
        <v>1877</v>
      </c>
      <c r="C1862">
        <v>123834</v>
      </c>
      <c r="D1862" s="9" t="s">
        <v>3806</v>
      </c>
      <c r="E1862" s="2">
        <v>41192.9</v>
      </c>
      <c r="F1862" s="11">
        <v>42964</v>
      </c>
      <c r="G1862" s="2">
        <v>41192.9</v>
      </c>
      <c r="H1862" s="13">
        <f>Tabla1[[#This Row],[Importe]]-Tabla1[[#This Row],[Pagado]]</f>
        <v>0</v>
      </c>
      <c r="I1862" s="1" t="s">
        <v>4090</v>
      </c>
    </row>
    <row r="1863" spans="1:9" x14ac:dyDescent="0.25">
      <c r="A1863" s="3">
        <v>44059</v>
      </c>
      <c r="B1863" s="6" t="s">
        <v>1878</v>
      </c>
      <c r="C1863">
        <v>123835</v>
      </c>
      <c r="D1863" s="9" t="s">
        <v>3816</v>
      </c>
      <c r="E1863" s="2">
        <v>4478.2</v>
      </c>
      <c r="F1863" s="11">
        <v>42963</v>
      </c>
      <c r="G1863" s="2">
        <v>4478.2</v>
      </c>
      <c r="H1863" s="13">
        <f>Tabla1[[#This Row],[Importe]]-Tabla1[[#This Row],[Pagado]]</f>
        <v>0</v>
      </c>
      <c r="I1863" s="1" t="s">
        <v>4090</v>
      </c>
    </row>
    <row r="1864" spans="1:9" ht="15.75" x14ac:dyDescent="0.25">
      <c r="A1864" s="3">
        <v>44059</v>
      </c>
      <c r="B1864" s="6" t="s">
        <v>1879</v>
      </c>
      <c r="C1864">
        <v>123836</v>
      </c>
      <c r="D1864" s="7" t="s">
        <v>4091</v>
      </c>
      <c r="E1864" s="2">
        <v>0</v>
      </c>
      <c r="F1864" s="17" t="s">
        <v>4091</v>
      </c>
      <c r="G1864" s="2">
        <v>0</v>
      </c>
      <c r="H1864" s="13">
        <f>Tabla1[[#This Row],[Importe]]-Tabla1[[#This Row],[Pagado]]</f>
        <v>0</v>
      </c>
      <c r="I1864" s="1" t="s">
        <v>4091</v>
      </c>
    </row>
    <row r="1865" spans="1:9" x14ac:dyDescent="0.25">
      <c r="A1865" s="3">
        <v>44059</v>
      </c>
      <c r="B1865" s="6" t="s">
        <v>1880</v>
      </c>
      <c r="C1865">
        <v>123837</v>
      </c>
      <c r="D1865" s="9" t="s">
        <v>3823</v>
      </c>
      <c r="E1865" s="2">
        <v>8704.7999999999993</v>
      </c>
      <c r="F1865" s="11">
        <v>42963</v>
      </c>
      <c r="G1865" s="2">
        <v>8704.7999999999993</v>
      </c>
      <c r="H1865" s="13">
        <f>Tabla1[[#This Row],[Importe]]-Tabla1[[#This Row],[Pagado]]</f>
        <v>0</v>
      </c>
      <c r="I1865" s="1" t="s">
        <v>4090</v>
      </c>
    </row>
    <row r="1866" spans="1:9" x14ac:dyDescent="0.25">
      <c r="A1866" s="3">
        <v>44059</v>
      </c>
      <c r="B1866" s="6" t="s">
        <v>1881</v>
      </c>
      <c r="C1866">
        <v>123838</v>
      </c>
      <c r="D1866" s="9" t="s">
        <v>3838</v>
      </c>
      <c r="E1866" s="2">
        <v>4906.3</v>
      </c>
      <c r="F1866" s="11">
        <v>42963</v>
      </c>
      <c r="G1866" s="2">
        <v>4906.3</v>
      </c>
      <c r="H1866" s="13">
        <f>Tabla1[[#This Row],[Importe]]-Tabla1[[#This Row],[Pagado]]</f>
        <v>0</v>
      </c>
      <c r="I1866" s="1" t="s">
        <v>4090</v>
      </c>
    </row>
    <row r="1867" spans="1:9" x14ac:dyDescent="0.25">
      <c r="A1867" s="3">
        <v>44059</v>
      </c>
      <c r="B1867" s="6" t="s">
        <v>1882</v>
      </c>
      <c r="C1867">
        <v>123839</v>
      </c>
      <c r="D1867" s="9" t="s">
        <v>3812</v>
      </c>
      <c r="E1867" s="2">
        <v>10395.5</v>
      </c>
      <c r="F1867" s="11">
        <v>42965</v>
      </c>
      <c r="G1867" s="2">
        <v>10395.5</v>
      </c>
      <c r="H1867" s="13">
        <f>Tabla1[[#This Row],[Importe]]-Tabla1[[#This Row],[Pagado]]</f>
        <v>0</v>
      </c>
      <c r="I1867" s="1" t="s">
        <v>4090</v>
      </c>
    </row>
    <row r="1868" spans="1:9" x14ac:dyDescent="0.25">
      <c r="A1868" s="3">
        <v>44059</v>
      </c>
      <c r="B1868" s="6" t="s">
        <v>1883</v>
      </c>
      <c r="C1868">
        <v>123840</v>
      </c>
      <c r="D1868" s="9" t="s">
        <v>3820</v>
      </c>
      <c r="E1868" s="2">
        <v>3968.4</v>
      </c>
      <c r="F1868" s="11">
        <v>42971</v>
      </c>
      <c r="G1868" s="2">
        <v>3968.4</v>
      </c>
      <c r="H1868" s="13">
        <f>Tabla1[[#This Row],[Importe]]-Tabla1[[#This Row],[Pagado]]</f>
        <v>0</v>
      </c>
      <c r="I1868" s="1" t="s">
        <v>4090</v>
      </c>
    </row>
    <row r="1869" spans="1:9" x14ac:dyDescent="0.25">
      <c r="A1869" s="3">
        <v>44059</v>
      </c>
      <c r="B1869" s="6" t="s">
        <v>1884</v>
      </c>
      <c r="C1869">
        <v>123841</v>
      </c>
      <c r="D1869" s="9" t="s">
        <v>3819</v>
      </c>
      <c r="E1869" s="2">
        <v>16661</v>
      </c>
      <c r="F1869" s="11">
        <v>42963</v>
      </c>
      <c r="G1869" s="2">
        <v>16661</v>
      </c>
      <c r="H1869" s="13">
        <f>Tabla1[[#This Row],[Importe]]-Tabla1[[#This Row],[Pagado]]</f>
        <v>0</v>
      </c>
      <c r="I1869" s="1" t="s">
        <v>4090</v>
      </c>
    </row>
    <row r="1870" spans="1:9" x14ac:dyDescent="0.25">
      <c r="A1870" s="3">
        <v>44059</v>
      </c>
      <c r="B1870" s="6" t="s">
        <v>1885</v>
      </c>
      <c r="C1870">
        <v>123842</v>
      </c>
      <c r="D1870" s="9" t="s">
        <v>3822</v>
      </c>
      <c r="E1870" s="2">
        <v>2037.6</v>
      </c>
      <c r="F1870" s="11">
        <v>42968</v>
      </c>
      <c r="G1870" s="2">
        <v>2037.6</v>
      </c>
      <c r="H1870" s="13">
        <f>Tabla1[[#This Row],[Importe]]-Tabla1[[#This Row],[Pagado]]</f>
        <v>0</v>
      </c>
      <c r="I1870" s="1" t="s">
        <v>4090</v>
      </c>
    </row>
    <row r="1871" spans="1:9" x14ac:dyDescent="0.25">
      <c r="A1871" s="3">
        <v>44059</v>
      </c>
      <c r="B1871" s="6" t="s">
        <v>1886</v>
      </c>
      <c r="C1871">
        <v>123843</v>
      </c>
      <c r="D1871" s="9" t="s">
        <v>3807</v>
      </c>
      <c r="E1871" s="2">
        <v>2350</v>
      </c>
      <c r="F1871" s="11">
        <v>42963</v>
      </c>
      <c r="G1871" s="2">
        <v>2350</v>
      </c>
      <c r="H1871" s="13">
        <f>Tabla1[[#This Row],[Importe]]-Tabla1[[#This Row],[Pagado]]</f>
        <v>0</v>
      </c>
      <c r="I1871" s="1" t="s">
        <v>4090</v>
      </c>
    </row>
    <row r="1872" spans="1:9" x14ac:dyDescent="0.25">
      <c r="A1872" s="3">
        <v>44059</v>
      </c>
      <c r="B1872" s="6" t="s">
        <v>1887</v>
      </c>
      <c r="C1872">
        <v>123844</v>
      </c>
      <c r="D1872" s="9" t="s">
        <v>3808</v>
      </c>
      <c r="E1872" s="2">
        <v>940</v>
      </c>
      <c r="F1872" s="11">
        <v>42963</v>
      </c>
      <c r="G1872" s="2">
        <v>940</v>
      </c>
      <c r="H1872" s="13">
        <f>Tabla1[[#This Row],[Importe]]-Tabla1[[#This Row],[Pagado]]</f>
        <v>0</v>
      </c>
      <c r="I1872" s="1" t="s">
        <v>4090</v>
      </c>
    </row>
    <row r="1873" spans="1:9" x14ac:dyDescent="0.25">
      <c r="A1873" s="3">
        <v>44059</v>
      </c>
      <c r="B1873" s="6" t="s">
        <v>1888</v>
      </c>
      <c r="C1873">
        <v>123845</v>
      </c>
      <c r="D1873" s="9" t="s">
        <v>3943</v>
      </c>
      <c r="E1873" s="2">
        <v>2115</v>
      </c>
      <c r="F1873" s="11">
        <v>42963</v>
      </c>
      <c r="G1873" s="2">
        <v>2115</v>
      </c>
      <c r="H1873" s="13">
        <f>Tabla1[[#This Row],[Importe]]-Tabla1[[#This Row],[Pagado]]</f>
        <v>0</v>
      </c>
      <c r="I1873" s="1" t="s">
        <v>4090</v>
      </c>
    </row>
    <row r="1874" spans="1:9" x14ac:dyDescent="0.25">
      <c r="A1874" s="3">
        <v>44059</v>
      </c>
      <c r="B1874" s="6" t="s">
        <v>1889</v>
      </c>
      <c r="C1874">
        <v>123846</v>
      </c>
      <c r="D1874" s="9" t="s">
        <v>3892</v>
      </c>
      <c r="E1874" s="2">
        <v>3112.64</v>
      </c>
      <c r="F1874" s="11">
        <v>42963</v>
      </c>
      <c r="G1874" s="2">
        <v>3112.64</v>
      </c>
      <c r="H1874" s="13">
        <f>Tabla1[[#This Row],[Importe]]-Tabla1[[#This Row],[Pagado]]</f>
        <v>0</v>
      </c>
      <c r="I1874" s="1" t="s">
        <v>4090</v>
      </c>
    </row>
    <row r="1875" spans="1:9" x14ac:dyDescent="0.25">
      <c r="A1875" s="3">
        <v>44059</v>
      </c>
      <c r="B1875" s="6" t="s">
        <v>1890</v>
      </c>
      <c r="C1875">
        <v>123847</v>
      </c>
      <c r="D1875" s="9" t="s">
        <v>3973</v>
      </c>
      <c r="E1875" s="2">
        <v>1171.32</v>
      </c>
      <c r="F1875" s="11">
        <v>42963</v>
      </c>
      <c r="G1875" s="2">
        <v>1171.32</v>
      </c>
      <c r="H1875" s="13">
        <f>Tabla1[[#This Row],[Importe]]-Tabla1[[#This Row],[Pagado]]</f>
        <v>0</v>
      </c>
      <c r="I1875" s="1" t="s">
        <v>4090</v>
      </c>
    </row>
    <row r="1876" spans="1:9" x14ac:dyDescent="0.25">
      <c r="A1876" s="3">
        <v>44059</v>
      </c>
      <c r="B1876" s="6" t="s">
        <v>1891</v>
      </c>
      <c r="C1876">
        <v>123848</v>
      </c>
      <c r="D1876" s="9" t="s">
        <v>3811</v>
      </c>
      <c r="E1876" s="2">
        <v>3901</v>
      </c>
      <c r="F1876" s="11">
        <v>42966</v>
      </c>
      <c r="G1876" s="2">
        <v>3901</v>
      </c>
      <c r="H1876" s="13">
        <f>Tabla1[[#This Row],[Importe]]-Tabla1[[#This Row],[Pagado]]</f>
        <v>0</v>
      </c>
      <c r="I1876" s="1" t="s">
        <v>4090</v>
      </c>
    </row>
    <row r="1877" spans="1:9" ht="30" x14ac:dyDescent="0.25">
      <c r="A1877" s="3">
        <v>44059</v>
      </c>
      <c r="B1877" s="6" t="s">
        <v>1892</v>
      </c>
      <c r="C1877">
        <v>123849</v>
      </c>
      <c r="D1877" s="9" t="s">
        <v>3817</v>
      </c>
      <c r="E1877" s="2">
        <v>3776.5</v>
      </c>
      <c r="F1877" s="11" t="s">
        <v>4146</v>
      </c>
      <c r="G1877" s="19">
        <f>2000+1776.5</f>
        <v>3776.5</v>
      </c>
      <c r="H1877" s="20">
        <f>Tabla1[[#This Row],[Importe]]-Tabla1[[#This Row],[Pagado]]</f>
        <v>0</v>
      </c>
      <c r="I1877" s="1" t="s">
        <v>4090</v>
      </c>
    </row>
    <row r="1878" spans="1:9" ht="30" x14ac:dyDescent="0.25">
      <c r="A1878" s="3">
        <v>44059</v>
      </c>
      <c r="B1878" s="6" t="s">
        <v>1893</v>
      </c>
      <c r="C1878">
        <v>123850</v>
      </c>
      <c r="D1878" s="9" t="s">
        <v>3829</v>
      </c>
      <c r="E1878" s="2">
        <v>6751.2</v>
      </c>
      <c r="F1878" s="11" t="s">
        <v>4150</v>
      </c>
      <c r="G1878" s="19">
        <f>6024+727.2</f>
        <v>6751.2</v>
      </c>
      <c r="H1878" s="20">
        <f>Tabla1[[#This Row],[Importe]]-Tabla1[[#This Row],[Pagado]]</f>
        <v>0</v>
      </c>
      <c r="I1878" s="1" t="s">
        <v>4090</v>
      </c>
    </row>
    <row r="1879" spans="1:9" x14ac:dyDescent="0.25">
      <c r="A1879" s="3">
        <v>44059</v>
      </c>
      <c r="B1879" s="6" t="s">
        <v>1894</v>
      </c>
      <c r="C1879">
        <v>123851</v>
      </c>
      <c r="D1879" s="9" t="s">
        <v>3972</v>
      </c>
      <c r="E1879" s="2">
        <v>3618.8</v>
      </c>
      <c r="F1879" s="11">
        <v>42964</v>
      </c>
      <c r="G1879" s="2">
        <v>3618.8</v>
      </c>
      <c r="H1879" s="13">
        <f>Tabla1[[#This Row],[Importe]]-Tabla1[[#This Row],[Pagado]]</f>
        <v>0</v>
      </c>
      <c r="I1879" s="1" t="s">
        <v>4090</v>
      </c>
    </row>
    <row r="1880" spans="1:9" ht="30" x14ac:dyDescent="0.25">
      <c r="A1880" s="3">
        <v>44059</v>
      </c>
      <c r="B1880" s="6" t="s">
        <v>1895</v>
      </c>
      <c r="C1880">
        <v>123852</v>
      </c>
      <c r="D1880" s="9" t="s">
        <v>3893</v>
      </c>
      <c r="E1880" s="2">
        <v>3867.8</v>
      </c>
      <c r="F1880" s="11" t="s">
        <v>4150</v>
      </c>
      <c r="G1880" s="19">
        <f>2000+1867.8</f>
        <v>3867.8</v>
      </c>
      <c r="H1880" s="20">
        <f>Tabla1[[#This Row],[Importe]]-Tabla1[[#This Row],[Pagado]]</f>
        <v>0</v>
      </c>
      <c r="I1880" s="1" t="s">
        <v>4090</v>
      </c>
    </row>
    <row r="1881" spans="1:9" x14ac:dyDescent="0.25">
      <c r="A1881" s="3">
        <v>44059</v>
      </c>
      <c r="B1881" s="6" t="s">
        <v>1896</v>
      </c>
      <c r="C1881">
        <v>123853</v>
      </c>
      <c r="D1881" s="9" t="s">
        <v>3814</v>
      </c>
      <c r="E1881" s="2">
        <v>11678.1</v>
      </c>
      <c r="F1881" s="11">
        <v>42965</v>
      </c>
      <c r="G1881" s="2">
        <v>11678.1</v>
      </c>
      <c r="H1881" s="13">
        <f>Tabla1[[#This Row],[Importe]]-Tabla1[[#This Row],[Pagado]]</f>
        <v>0</v>
      </c>
      <c r="I1881" s="1" t="s">
        <v>4090</v>
      </c>
    </row>
    <row r="1882" spans="1:9" x14ac:dyDescent="0.25">
      <c r="A1882" s="3">
        <v>44059</v>
      </c>
      <c r="B1882" s="6" t="s">
        <v>1897</v>
      </c>
      <c r="C1882">
        <v>123854</v>
      </c>
      <c r="D1882" s="9" t="s">
        <v>3813</v>
      </c>
      <c r="E1882" s="2">
        <v>10765.1</v>
      </c>
      <c r="F1882" s="11">
        <v>42966</v>
      </c>
      <c r="G1882" s="2">
        <v>10765.1</v>
      </c>
      <c r="H1882" s="13">
        <f>Tabla1[[#This Row],[Importe]]-Tabla1[[#This Row],[Pagado]]</f>
        <v>0</v>
      </c>
      <c r="I1882" s="1" t="s">
        <v>4090</v>
      </c>
    </row>
    <row r="1883" spans="1:9" x14ac:dyDescent="0.25">
      <c r="A1883" s="3">
        <v>44059</v>
      </c>
      <c r="B1883" s="6" t="s">
        <v>1898</v>
      </c>
      <c r="C1883">
        <v>123855</v>
      </c>
      <c r="D1883" s="9" t="s">
        <v>3944</v>
      </c>
      <c r="E1883" s="2">
        <v>31029.57</v>
      </c>
      <c r="F1883" s="11">
        <v>42963</v>
      </c>
      <c r="G1883" s="2">
        <v>31029.57</v>
      </c>
      <c r="H1883" s="13">
        <f>Tabla1[[#This Row],[Importe]]-Tabla1[[#This Row],[Pagado]]</f>
        <v>0</v>
      </c>
      <c r="I1883" s="1" t="s">
        <v>4090</v>
      </c>
    </row>
    <row r="1884" spans="1:9" x14ac:dyDescent="0.25">
      <c r="A1884" s="3">
        <v>44059</v>
      </c>
      <c r="B1884" s="6" t="s">
        <v>1899</v>
      </c>
      <c r="C1884">
        <v>123856</v>
      </c>
      <c r="D1884" s="9" t="s">
        <v>3908</v>
      </c>
      <c r="E1884" s="2">
        <v>848</v>
      </c>
      <c r="F1884" s="11">
        <v>42964</v>
      </c>
      <c r="G1884" s="2">
        <v>848</v>
      </c>
      <c r="H1884" s="13">
        <f>Tabla1[[#This Row],[Importe]]-Tabla1[[#This Row],[Pagado]]</f>
        <v>0</v>
      </c>
      <c r="I1884" s="1" t="s">
        <v>4090</v>
      </c>
    </row>
    <row r="1885" spans="1:9" x14ac:dyDescent="0.25">
      <c r="A1885" s="3">
        <v>44059</v>
      </c>
      <c r="B1885" s="6" t="s">
        <v>1900</v>
      </c>
      <c r="C1885">
        <v>123857</v>
      </c>
      <c r="D1885" s="9" t="s">
        <v>3909</v>
      </c>
      <c r="E1885" s="2">
        <v>3313.8</v>
      </c>
      <c r="F1885" s="11">
        <v>42965</v>
      </c>
      <c r="G1885" s="2">
        <v>3313.8</v>
      </c>
      <c r="H1885" s="13">
        <f>Tabla1[[#This Row],[Importe]]-Tabla1[[#This Row],[Pagado]]</f>
        <v>0</v>
      </c>
      <c r="I1885" s="1" t="s">
        <v>4090</v>
      </c>
    </row>
    <row r="1886" spans="1:9" x14ac:dyDescent="0.25">
      <c r="A1886" s="3">
        <v>44059</v>
      </c>
      <c r="B1886" s="6" t="s">
        <v>1901</v>
      </c>
      <c r="C1886">
        <v>123858</v>
      </c>
      <c r="D1886" s="9" t="s">
        <v>4025</v>
      </c>
      <c r="E1886" s="2">
        <v>2596</v>
      </c>
      <c r="F1886" s="11">
        <v>42963</v>
      </c>
      <c r="G1886" s="2">
        <v>2596</v>
      </c>
      <c r="H1886" s="13">
        <f>Tabla1[[#This Row],[Importe]]-Tabla1[[#This Row],[Pagado]]</f>
        <v>0</v>
      </c>
      <c r="I1886" s="1" t="s">
        <v>4090</v>
      </c>
    </row>
    <row r="1887" spans="1:9" x14ac:dyDescent="0.25">
      <c r="A1887" s="3">
        <v>44059</v>
      </c>
      <c r="B1887" s="6" t="s">
        <v>1902</v>
      </c>
      <c r="C1887">
        <v>123859</v>
      </c>
      <c r="D1887" s="9" t="s">
        <v>4031</v>
      </c>
      <c r="E1887" s="2">
        <v>10934</v>
      </c>
      <c r="F1887" s="11">
        <v>42966</v>
      </c>
      <c r="G1887" s="2">
        <v>10934</v>
      </c>
      <c r="H1887" s="13">
        <f>Tabla1[[#This Row],[Importe]]-Tabla1[[#This Row],[Pagado]]</f>
        <v>0</v>
      </c>
      <c r="I1887" s="1" t="s">
        <v>4090</v>
      </c>
    </row>
    <row r="1888" spans="1:9" x14ac:dyDescent="0.25">
      <c r="A1888" s="3">
        <v>44059</v>
      </c>
      <c r="B1888" s="6" t="s">
        <v>1903</v>
      </c>
      <c r="C1888">
        <v>123860</v>
      </c>
      <c r="D1888" s="9" t="s">
        <v>3821</v>
      </c>
      <c r="E1888" s="2">
        <v>7146.8</v>
      </c>
      <c r="F1888" s="11">
        <v>42964</v>
      </c>
      <c r="G1888" s="2">
        <v>7146.8</v>
      </c>
      <c r="H1888" s="13">
        <f>Tabla1[[#This Row],[Importe]]-Tabla1[[#This Row],[Pagado]]</f>
        <v>0</v>
      </c>
      <c r="I1888" s="1" t="s">
        <v>4090</v>
      </c>
    </row>
    <row r="1889" spans="1:9" x14ac:dyDescent="0.25">
      <c r="A1889" s="3">
        <v>44059</v>
      </c>
      <c r="B1889" s="6" t="s">
        <v>1904</v>
      </c>
      <c r="C1889">
        <v>123861</v>
      </c>
      <c r="D1889" s="9" t="s">
        <v>3895</v>
      </c>
      <c r="E1889" s="2">
        <v>3601.8</v>
      </c>
      <c r="F1889" s="11" t="s">
        <v>9</v>
      </c>
      <c r="G1889" s="2">
        <v>3601.8</v>
      </c>
      <c r="H1889" s="13">
        <f>Tabla1[[#This Row],[Importe]]-Tabla1[[#This Row],[Pagado]]</f>
        <v>0</v>
      </c>
      <c r="I1889" s="1" t="s">
        <v>4090</v>
      </c>
    </row>
    <row r="1890" spans="1:9" ht="15.75" x14ac:dyDescent="0.25">
      <c r="A1890" s="3">
        <v>44059</v>
      </c>
      <c r="B1890" s="6" t="s">
        <v>1905</v>
      </c>
      <c r="C1890">
        <v>123862</v>
      </c>
      <c r="D1890" s="7" t="s">
        <v>4091</v>
      </c>
      <c r="E1890" s="2">
        <v>0</v>
      </c>
      <c r="F1890" s="17" t="s">
        <v>4091</v>
      </c>
      <c r="G1890" s="2">
        <v>0</v>
      </c>
      <c r="H1890" s="13">
        <f>Tabla1[[#This Row],[Importe]]-Tabla1[[#This Row],[Pagado]]</f>
        <v>0</v>
      </c>
      <c r="I1890" s="1" t="s">
        <v>4091</v>
      </c>
    </row>
    <row r="1891" spans="1:9" x14ac:dyDescent="0.25">
      <c r="A1891" s="3">
        <v>44059</v>
      </c>
      <c r="B1891" s="6" t="s">
        <v>1906</v>
      </c>
      <c r="C1891">
        <v>123863</v>
      </c>
      <c r="D1891" s="9" t="s">
        <v>3825</v>
      </c>
      <c r="E1891" s="2">
        <v>840</v>
      </c>
      <c r="F1891" s="11">
        <v>42963</v>
      </c>
      <c r="G1891" s="2">
        <v>840</v>
      </c>
      <c r="H1891" s="13">
        <f>Tabla1[[#This Row],[Importe]]-Tabla1[[#This Row],[Pagado]]</f>
        <v>0</v>
      </c>
      <c r="I1891" s="1" t="s">
        <v>4090</v>
      </c>
    </row>
    <row r="1892" spans="1:9" x14ac:dyDescent="0.25">
      <c r="A1892" s="3">
        <v>44059</v>
      </c>
      <c r="B1892" s="6" t="s">
        <v>1907</v>
      </c>
      <c r="C1892">
        <v>123864</v>
      </c>
      <c r="D1892" s="9" t="s">
        <v>3830</v>
      </c>
      <c r="E1892" s="2">
        <v>2143.1999999999998</v>
      </c>
      <c r="F1892" s="11">
        <v>42963</v>
      </c>
      <c r="G1892" s="2">
        <v>2143.1999999999998</v>
      </c>
      <c r="H1892" s="13">
        <f>Tabla1[[#This Row],[Importe]]-Tabla1[[#This Row],[Pagado]]</f>
        <v>0</v>
      </c>
      <c r="I1892" s="1" t="s">
        <v>4090</v>
      </c>
    </row>
    <row r="1893" spans="1:9" x14ac:dyDescent="0.25">
      <c r="A1893" s="3">
        <v>44059</v>
      </c>
      <c r="B1893" s="6" t="s">
        <v>1908</v>
      </c>
      <c r="C1893">
        <v>123865</v>
      </c>
      <c r="D1893" s="9" t="s">
        <v>3828</v>
      </c>
      <c r="E1893" s="2">
        <v>1765</v>
      </c>
      <c r="F1893" s="11">
        <v>42963</v>
      </c>
      <c r="G1893" s="2">
        <v>1765</v>
      </c>
      <c r="H1893" s="13">
        <f>Tabla1[[#This Row],[Importe]]-Tabla1[[#This Row],[Pagado]]</f>
        <v>0</v>
      </c>
      <c r="I1893" s="1" t="s">
        <v>4090</v>
      </c>
    </row>
    <row r="1894" spans="1:9" x14ac:dyDescent="0.25">
      <c r="A1894" s="3">
        <v>44059</v>
      </c>
      <c r="B1894" s="6" t="s">
        <v>1909</v>
      </c>
      <c r="C1894">
        <v>123866</v>
      </c>
      <c r="D1894" s="9" t="s">
        <v>3827</v>
      </c>
      <c r="E1894" s="2">
        <v>2106</v>
      </c>
      <c r="F1894" s="11">
        <v>42963</v>
      </c>
      <c r="G1894" s="2">
        <v>2106</v>
      </c>
      <c r="H1894" s="13">
        <f>Tabla1[[#This Row],[Importe]]-Tabla1[[#This Row],[Pagado]]</f>
        <v>0</v>
      </c>
      <c r="I1894" s="1" t="s">
        <v>4090</v>
      </c>
    </row>
    <row r="1895" spans="1:9" x14ac:dyDescent="0.25">
      <c r="A1895" s="3">
        <v>44059</v>
      </c>
      <c r="B1895" s="6" t="s">
        <v>1910</v>
      </c>
      <c r="C1895">
        <v>123867</v>
      </c>
      <c r="D1895" s="9" t="s">
        <v>3973</v>
      </c>
      <c r="E1895" s="2">
        <v>462.8</v>
      </c>
      <c r="F1895" s="11">
        <v>42963</v>
      </c>
      <c r="G1895" s="2">
        <v>462.8</v>
      </c>
      <c r="H1895" s="13">
        <f>Tabla1[[#This Row],[Importe]]-Tabla1[[#This Row],[Pagado]]</f>
        <v>0</v>
      </c>
      <c r="I1895" s="1" t="s">
        <v>4090</v>
      </c>
    </row>
    <row r="1896" spans="1:9" x14ac:dyDescent="0.25">
      <c r="A1896" s="3">
        <v>44059</v>
      </c>
      <c r="B1896" s="6" t="s">
        <v>1911</v>
      </c>
      <c r="C1896">
        <v>123868</v>
      </c>
      <c r="D1896" s="9" t="s">
        <v>3834</v>
      </c>
      <c r="E1896" s="2">
        <v>9038</v>
      </c>
      <c r="F1896" s="11">
        <v>42965</v>
      </c>
      <c r="G1896" s="2">
        <v>9038</v>
      </c>
      <c r="H1896" s="13">
        <f>Tabla1[[#This Row],[Importe]]-Tabla1[[#This Row],[Pagado]]</f>
        <v>0</v>
      </c>
      <c r="I1896" s="1" t="s">
        <v>4090</v>
      </c>
    </row>
    <row r="1897" spans="1:9" x14ac:dyDescent="0.25">
      <c r="A1897" s="3">
        <v>44059</v>
      </c>
      <c r="B1897" s="6" t="s">
        <v>1912</v>
      </c>
      <c r="C1897">
        <v>123869</v>
      </c>
      <c r="D1897" s="9" t="s">
        <v>3896</v>
      </c>
      <c r="E1897" s="2">
        <v>4347</v>
      </c>
      <c r="F1897" s="11">
        <v>42963</v>
      </c>
      <c r="G1897" s="2">
        <v>4347</v>
      </c>
      <c r="H1897" s="13">
        <f>Tabla1[[#This Row],[Importe]]-Tabla1[[#This Row],[Pagado]]</f>
        <v>0</v>
      </c>
      <c r="I1897" s="1" t="s">
        <v>4090</v>
      </c>
    </row>
    <row r="1898" spans="1:9" x14ac:dyDescent="0.25">
      <c r="A1898" s="3">
        <v>44059</v>
      </c>
      <c r="B1898" s="6" t="s">
        <v>1913</v>
      </c>
      <c r="C1898">
        <v>123870</v>
      </c>
      <c r="D1898" s="9" t="s">
        <v>3866</v>
      </c>
      <c r="E1898" s="2">
        <v>3650.4</v>
      </c>
      <c r="F1898" s="11">
        <v>42963</v>
      </c>
      <c r="G1898" s="2">
        <v>3650.4</v>
      </c>
      <c r="H1898" s="13">
        <f>Tabla1[[#This Row],[Importe]]-Tabla1[[#This Row],[Pagado]]</f>
        <v>0</v>
      </c>
      <c r="I1898" s="1" t="s">
        <v>4090</v>
      </c>
    </row>
    <row r="1899" spans="1:9" x14ac:dyDescent="0.25">
      <c r="A1899" s="3">
        <v>44059</v>
      </c>
      <c r="B1899" s="6" t="s">
        <v>1914</v>
      </c>
      <c r="C1899">
        <v>123871</v>
      </c>
      <c r="D1899" s="9" t="s">
        <v>3824</v>
      </c>
      <c r="E1899" s="2">
        <v>4361.6000000000004</v>
      </c>
      <c r="F1899" s="11">
        <v>42963</v>
      </c>
      <c r="G1899" s="2">
        <v>4361.6000000000004</v>
      </c>
      <c r="H1899" s="13">
        <f>Tabla1[[#This Row],[Importe]]-Tabla1[[#This Row],[Pagado]]</f>
        <v>0</v>
      </c>
      <c r="I1899" s="1" t="s">
        <v>4090</v>
      </c>
    </row>
    <row r="1900" spans="1:9" x14ac:dyDescent="0.25">
      <c r="A1900" s="3">
        <v>44059</v>
      </c>
      <c r="B1900" s="6" t="s">
        <v>1915</v>
      </c>
      <c r="C1900">
        <v>123872</v>
      </c>
      <c r="D1900" s="9" t="s">
        <v>3845</v>
      </c>
      <c r="E1900" s="2">
        <v>47575.199999999997</v>
      </c>
      <c r="F1900" s="11" t="s">
        <v>4075</v>
      </c>
      <c r="G1900" s="2">
        <v>47575.199999999997</v>
      </c>
      <c r="H1900" s="13">
        <f>Tabla1[[#This Row],[Importe]]-Tabla1[[#This Row],[Pagado]]</f>
        <v>0</v>
      </c>
      <c r="I1900" s="1" t="s">
        <v>4090</v>
      </c>
    </row>
    <row r="1901" spans="1:9" x14ac:dyDescent="0.25">
      <c r="A1901" s="3">
        <v>44059</v>
      </c>
      <c r="B1901" s="6" t="s">
        <v>1916</v>
      </c>
      <c r="C1901">
        <v>123873</v>
      </c>
      <c r="D1901" s="9" t="s">
        <v>3818</v>
      </c>
      <c r="E1901" s="2">
        <v>1060.8</v>
      </c>
      <c r="F1901" s="11">
        <v>42965</v>
      </c>
      <c r="G1901" s="2">
        <v>1060.8</v>
      </c>
      <c r="H1901" s="13">
        <f>Tabla1[[#This Row],[Importe]]-Tabla1[[#This Row],[Pagado]]</f>
        <v>0</v>
      </c>
      <c r="I1901" s="1" t="s">
        <v>4090</v>
      </c>
    </row>
    <row r="1902" spans="1:9" ht="15.75" x14ac:dyDescent="0.25">
      <c r="A1902" s="3">
        <v>44059</v>
      </c>
      <c r="B1902" s="6" t="s">
        <v>1917</v>
      </c>
      <c r="C1902">
        <v>123874</v>
      </c>
      <c r="D1902" s="7" t="s">
        <v>4091</v>
      </c>
      <c r="E1902" s="2">
        <v>0</v>
      </c>
      <c r="F1902" s="17" t="s">
        <v>4091</v>
      </c>
      <c r="G1902" s="2">
        <v>0</v>
      </c>
      <c r="H1902" s="13">
        <f>Tabla1[[#This Row],[Importe]]-Tabla1[[#This Row],[Pagado]]</f>
        <v>0</v>
      </c>
      <c r="I1902" s="1" t="s">
        <v>4091</v>
      </c>
    </row>
    <row r="1903" spans="1:9" x14ac:dyDescent="0.25">
      <c r="A1903" s="3">
        <v>44059</v>
      </c>
      <c r="B1903" s="6" t="s">
        <v>1918</v>
      </c>
      <c r="C1903">
        <v>123875</v>
      </c>
      <c r="D1903" s="9" t="s">
        <v>3889</v>
      </c>
      <c r="E1903" s="2">
        <v>6065.2</v>
      </c>
      <c r="F1903" s="11">
        <v>42963</v>
      </c>
      <c r="G1903" s="2">
        <v>6065.2</v>
      </c>
      <c r="H1903" s="13">
        <f>Tabla1[[#This Row],[Importe]]-Tabla1[[#This Row],[Pagado]]</f>
        <v>0</v>
      </c>
      <c r="I1903" s="1" t="s">
        <v>4090</v>
      </c>
    </row>
    <row r="1904" spans="1:9" x14ac:dyDescent="0.25">
      <c r="A1904" s="3">
        <v>44059</v>
      </c>
      <c r="B1904" s="6" t="s">
        <v>1919</v>
      </c>
      <c r="C1904">
        <v>123876</v>
      </c>
      <c r="D1904" s="9" t="s">
        <v>3972</v>
      </c>
      <c r="E1904" s="2">
        <v>513.6</v>
      </c>
      <c r="F1904" s="11">
        <v>42965</v>
      </c>
      <c r="G1904" s="2">
        <v>513.6</v>
      </c>
      <c r="H1904" s="13">
        <f>Tabla1[[#This Row],[Importe]]-Tabla1[[#This Row],[Pagado]]</f>
        <v>0</v>
      </c>
      <c r="I1904" s="1" t="s">
        <v>4090</v>
      </c>
    </row>
    <row r="1905" spans="1:9" x14ac:dyDescent="0.25">
      <c r="A1905" s="3">
        <v>44059</v>
      </c>
      <c r="B1905" s="6" t="s">
        <v>1920</v>
      </c>
      <c r="C1905">
        <v>123877</v>
      </c>
      <c r="D1905" s="9" t="s">
        <v>4008</v>
      </c>
      <c r="E1905" s="2">
        <v>6577.35</v>
      </c>
      <c r="F1905" s="11">
        <v>42963</v>
      </c>
      <c r="G1905" s="2">
        <v>6577.35</v>
      </c>
      <c r="H1905" s="13">
        <f>Tabla1[[#This Row],[Importe]]-Tabla1[[#This Row],[Pagado]]</f>
        <v>0</v>
      </c>
      <c r="I1905" s="1" t="s">
        <v>4090</v>
      </c>
    </row>
    <row r="1906" spans="1:9" x14ac:dyDescent="0.25">
      <c r="A1906" s="3">
        <v>44059</v>
      </c>
      <c r="B1906" s="6" t="s">
        <v>1921</v>
      </c>
      <c r="C1906">
        <v>123878</v>
      </c>
      <c r="D1906" s="9" t="s">
        <v>3945</v>
      </c>
      <c r="E1906" s="2">
        <v>2608</v>
      </c>
      <c r="F1906" s="11">
        <v>42963</v>
      </c>
      <c r="G1906" s="2">
        <v>2608</v>
      </c>
      <c r="H1906" s="13">
        <f>Tabla1[[#This Row],[Importe]]-Tabla1[[#This Row],[Pagado]]</f>
        <v>0</v>
      </c>
      <c r="I1906" s="1" t="s">
        <v>4090</v>
      </c>
    </row>
    <row r="1907" spans="1:9" ht="45" x14ac:dyDescent="0.25">
      <c r="A1907" s="3">
        <v>44059</v>
      </c>
      <c r="B1907" s="6" t="s">
        <v>1922</v>
      </c>
      <c r="C1907">
        <v>123879</v>
      </c>
      <c r="D1907" s="9" t="s">
        <v>3919</v>
      </c>
      <c r="E1907" s="2">
        <v>32182.26</v>
      </c>
      <c r="F1907" s="11" t="s">
        <v>4151</v>
      </c>
      <c r="G1907" s="19">
        <f>3500+6500+12000+10182.26</f>
        <v>32182.260000000002</v>
      </c>
      <c r="H1907" s="20">
        <f>Tabla1[[#This Row],[Importe]]-Tabla1[[#This Row],[Pagado]]</f>
        <v>0</v>
      </c>
      <c r="I1907" s="1" t="s">
        <v>4090</v>
      </c>
    </row>
    <row r="1908" spans="1:9" x14ac:dyDescent="0.25">
      <c r="A1908" s="3">
        <v>44059</v>
      </c>
      <c r="B1908" s="6" t="s">
        <v>1923</v>
      </c>
      <c r="C1908">
        <v>123880</v>
      </c>
      <c r="D1908" s="9" t="s">
        <v>3836</v>
      </c>
      <c r="E1908" s="2">
        <v>964.6</v>
      </c>
      <c r="F1908" s="11">
        <v>42963</v>
      </c>
      <c r="G1908" s="2">
        <v>964.6</v>
      </c>
      <c r="H1908" s="13">
        <f>Tabla1[[#This Row],[Importe]]-Tabla1[[#This Row],[Pagado]]</f>
        <v>0</v>
      </c>
      <c r="I1908" s="1" t="s">
        <v>4090</v>
      </c>
    </row>
    <row r="1909" spans="1:9" x14ac:dyDescent="0.25">
      <c r="A1909" s="3">
        <v>44059</v>
      </c>
      <c r="B1909" s="6" t="s">
        <v>1924</v>
      </c>
      <c r="C1909">
        <v>123881</v>
      </c>
      <c r="D1909" s="9" t="s">
        <v>3860</v>
      </c>
      <c r="E1909" s="2">
        <v>7013.5</v>
      </c>
      <c r="F1909" s="11">
        <v>42963</v>
      </c>
      <c r="G1909" s="2">
        <v>7013.5</v>
      </c>
      <c r="H1909" s="13">
        <f>Tabla1[[#This Row],[Importe]]-Tabla1[[#This Row],[Pagado]]</f>
        <v>0</v>
      </c>
      <c r="I1909" s="1" t="s">
        <v>4090</v>
      </c>
    </row>
    <row r="1910" spans="1:9" x14ac:dyDescent="0.25">
      <c r="A1910" s="3">
        <v>44059</v>
      </c>
      <c r="B1910" s="6" t="s">
        <v>1925</v>
      </c>
      <c r="C1910">
        <v>123882</v>
      </c>
      <c r="D1910" s="9" t="s">
        <v>3883</v>
      </c>
      <c r="E1910" s="2">
        <v>3075.3</v>
      </c>
      <c r="F1910" s="11">
        <v>42964</v>
      </c>
      <c r="G1910" s="2">
        <v>3075.3</v>
      </c>
      <c r="H1910" s="13">
        <f>Tabla1[[#This Row],[Importe]]-Tabla1[[#This Row],[Pagado]]</f>
        <v>0</v>
      </c>
      <c r="I1910" s="1" t="s">
        <v>4090</v>
      </c>
    </row>
    <row r="1911" spans="1:9" x14ac:dyDescent="0.25">
      <c r="A1911" s="3">
        <v>44059</v>
      </c>
      <c r="B1911" s="6" t="s">
        <v>1926</v>
      </c>
      <c r="C1911">
        <v>123883</v>
      </c>
      <c r="D1911" s="9" t="s">
        <v>4045</v>
      </c>
      <c r="E1911" s="2">
        <v>3235.2</v>
      </c>
      <c r="F1911" s="11">
        <v>42963</v>
      </c>
      <c r="G1911" s="2">
        <v>3235.2</v>
      </c>
      <c r="H1911" s="13">
        <f>Tabla1[[#This Row],[Importe]]-Tabla1[[#This Row],[Pagado]]</f>
        <v>0</v>
      </c>
      <c r="I1911" s="1" t="s">
        <v>4090</v>
      </c>
    </row>
    <row r="1912" spans="1:9" x14ac:dyDescent="0.25">
      <c r="A1912" s="3">
        <v>44059</v>
      </c>
      <c r="B1912" s="6" t="s">
        <v>1927</v>
      </c>
      <c r="C1912">
        <v>123884</v>
      </c>
      <c r="D1912" s="9" t="s">
        <v>3942</v>
      </c>
      <c r="E1912" s="2">
        <v>26291.42</v>
      </c>
      <c r="F1912" s="11">
        <v>42963</v>
      </c>
      <c r="G1912" s="2">
        <v>26291.42</v>
      </c>
      <c r="H1912" s="13">
        <f>Tabla1[[#This Row],[Importe]]-Tabla1[[#This Row],[Pagado]]</f>
        <v>0</v>
      </c>
      <c r="I1912" s="1" t="s">
        <v>4090</v>
      </c>
    </row>
    <row r="1913" spans="1:9" x14ac:dyDescent="0.25">
      <c r="A1913" s="3">
        <v>44059</v>
      </c>
      <c r="B1913" s="6" t="s">
        <v>1928</v>
      </c>
      <c r="C1913">
        <v>123885</v>
      </c>
      <c r="D1913" s="9" t="s">
        <v>3898</v>
      </c>
      <c r="E1913" s="2">
        <v>16040</v>
      </c>
      <c r="F1913" s="11">
        <v>42963</v>
      </c>
      <c r="G1913" s="2">
        <v>16040</v>
      </c>
      <c r="H1913" s="13">
        <f>Tabla1[[#This Row],[Importe]]-Tabla1[[#This Row],[Pagado]]</f>
        <v>0</v>
      </c>
      <c r="I1913" s="1" t="s">
        <v>4090</v>
      </c>
    </row>
    <row r="1914" spans="1:9" x14ac:dyDescent="0.25">
      <c r="A1914" s="3">
        <v>44059</v>
      </c>
      <c r="B1914" s="6" t="s">
        <v>1929</v>
      </c>
      <c r="C1914">
        <v>123886</v>
      </c>
      <c r="D1914" s="9" t="s">
        <v>3857</v>
      </c>
      <c r="E1914" s="2">
        <v>17185.150000000001</v>
      </c>
      <c r="F1914" s="11">
        <v>42970</v>
      </c>
      <c r="G1914" s="2">
        <v>17185.150000000001</v>
      </c>
      <c r="H1914" s="13">
        <f>Tabla1[[#This Row],[Importe]]-Tabla1[[#This Row],[Pagado]]</f>
        <v>0</v>
      </c>
      <c r="I1914" s="1" t="s">
        <v>4090</v>
      </c>
    </row>
    <row r="1915" spans="1:9" x14ac:dyDescent="0.25">
      <c r="A1915" s="3">
        <v>44059</v>
      </c>
      <c r="B1915" s="6" t="s">
        <v>1930</v>
      </c>
      <c r="C1915">
        <v>123887</v>
      </c>
      <c r="D1915" s="9" t="s">
        <v>3846</v>
      </c>
      <c r="E1915" s="2">
        <v>2270</v>
      </c>
      <c r="F1915" s="11">
        <v>42963</v>
      </c>
      <c r="G1915" s="2">
        <v>2270</v>
      </c>
      <c r="H1915" s="13">
        <f>Tabla1[[#This Row],[Importe]]-Tabla1[[#This Row],[Pagado]]</f>
        <v>0</v>
      </c>
      <c r="I1915" s="1" t="s">
        <v>4090</v>
      </c>
    </row>
    <row r="1916" spans="1:9" x14ac:dyDescent="0.25">
      <c r="A1916" s="3">
        <v>44059</v>
      </c>
      <c r="B1916" s="6" t="s">
        <v>1931</v>
      </c>
      <c r="C1916">
        <v>123888</v>
      </c>
      <c r="D1916" s="9" t="s">
        <v>3858</v>
      </c>
      <c r="E1916" s="2">
        <v>17322.099999999999</v>
      </c>
      <c r="F1916" s="11">
        <v>42970</v>
      </c>
      <c r="G1916" s="2">
        <v>17322.099999999999</v>
      </c>
      <c r="H1916" s="13">
        <f>Tabla1[[#This Row],[Importe]]-Tabla1[[#This Row],[Pagado]]</f>
        <v>0</v>
      </c>
      <c r="I1916" s="1" t="s">
        <v>4090</v>
      </c>
    </row>
    <row r="1917" spans="1:9" x14ac:dyDescent="0.25">
      <c r="A1917" s="3">
        <v>44059</v>
      </c>
      <c r="B1917" s="6" t="s">
        <v>1932</v>
      </c>
      <c r="C1917">
        <v>123889</v>
      </c>
      <c r="D1917" s="9" t="s">
        <v>3856</v>
      </c>
      <c r="E1917" s="2">
        <v>3631.25</v>
      </c>
      <c r="F1917" s="11">
        <v>42970</v>
      </c>
      <c r="G1917" s="2">
        <v>3631.25</v>
      </c>
      <c r="H1917" s="13">
        <f>Tabla1[[#This Row],[Importe]]-Tabla1[[#This Row],[Pagado]]</f>
        <v>0</v>
      </c>
      <c r="I1917" s="1" t="s">
        <v>4090</v>
      </c>
    </row>
    <row r="1918" spans="1:9" x14ac:dyDescent="0.25">
      <c r="A1918" s="3">
        <v>44059</v>
      </c>
      <c r="B1918" s="6" t="s">
        <v>1933</v>
      </c>
      <c r="C1918">
        <v>123890</v>
      </c>
      <c r="D1918" s="9" t="s">
        <v>3860</v>
      </c>
      <c r="E1918" s="2">
        <v>3788.95</v>
      </c>
      <c r="F1918" s="11">
        <v>42964</v>
      </c>
      <c r="G1918" s="2">
        <v>3788.95</v>
      </c>
      <c r="H1918" s="13">
        <f>Tabla1[[#This Row],[Importe]]-Tabla1[[#This Row],[Pagado]]</f>
        <v>0</v>
      </c>
      <c r="I1918" s="1" t="s">
        <v>4090</v>
      </c>
    </row>
    <row r="1919" spans="1:9" ht="30" x14ac:dyDescent="0.25">
      <c r="A1919" s="3">
        <v>44059</v>
      </c>
      <c r="B1919" s="6" t="s">
        <v>1934</v>
      </c>
      <c r="C1919">
        <v>123891</v>
      </c>
      <c r="D1919" s="9" t="s">
        <v>3902</v>
      </c>
      <c r="E1919" s="2">
        <v>23982.400000000001</v>
      </c>
      <c r="F1919" s="11" t="s">
        <v>4158</v>
      </c>
      <c r="G1919" s="19">
        <f>7982.4+16000</f>
        <v>23982.400000000001</v>
      </c>
      <c r="H1919" s="20">
        <f>Tabla1[[#This Row],[Importe]]-Tabla1[[#This Row],[Pagado]]</f>
        <v>0</v>
      </c>
      <c r="I1919" s="1" t="s">
        <v>4090</v>
      </c>
    </row>
    <row r="1920" spans="1:9" x14ac:dyDescent="0.25">
      <c r="A1920" s="3">
        <v>44059</v>
      </c>
      <c r="B1920" s="6" t="s">
        <v>1935</v>
      </c>
      <c r="C1920">
        <v>123892</v>
      </c>
      <c r="D1920" s="9" t="s">
        <v>3906</v>
      </c>
      <c r="E1920" s="2">
        <v>10313.200000000001</v>
      </c>
      <c r="F1920" s="11">
        <v>42966</v>
      </c>
      <c r="G1920" s="2">
        <v>10313.200000000001</v>
      </c>
      <c r="H1920" s="13">
        <f>Tabla1[[#This Row],[Importe]]-Tabla1[[#This Row],[Pagado]]</f>
        <v>0</v>
      </c>
      <c r="I1920" s="1" t="s">
        <v>4090</v>
      </c>
    </row>
    <row r="1921" spans="1:9" x14ac:dyDescent="0.25">
      <c r="A1921" s="3">
        <v>44059</v>
      </c>
      <c r="B1921" s="6" t="s">
        <v>1936</v>
      </c>
      <c r="C1921">
        <v>123893</v>
      </c>
      <c r="D1921" s="9" t="s">
        <v>4046</v>
      </c>
      <c r="E1921" s="2">
        <v>6732</v>
      </c>
      <c r="F1921" s="11">
        <v>42966</v>
      </c>
      <c r="G1921" s="2">
        <v>6732</v>
      </c>
      <c r="H1921" s="13">
        <f>Tabla1[[#This Row],[Importe]]-Tabla1[[#This Row],[Pagado]]</f>
        <v>0</v>
      </c>
      <c r="I1921" s="1" t="s">
        <v>4090</v>
      </c>
    </row>
    <row r="1922" spans="1:9" x14ac:dyDescent="0.25">
      <c r="A1922" s="3">
        <v>44059</v>
      </c>
      <c r="B1922" s="6" t="s">
        <v>1937</v>
      </c>
      <c r="C1922">
        <v>123894</v>
      </c>
      <c r="D1922" s="9" t="s">
        <v>3990</v>
      </c>
      <c r="E1922" s="2">
        <v>6727.2</v>
      </c>
      <c r="F1922" s="11">
        <v>42963</v>
      </c>
      <c r="G1922" s="2">
        <v>6727.2</v>
      </c>
      <c r="H1922" s="13">
        <f>Tabla1[[#This Row],[Importe]]-Tabla1[[#This Row],[Pagado]]</f>
        <v>0</v>
      </c>
      <c r="I1922" s="1" t="s">
        <v>4090</v>
      </c>
    </row>
    <row r="1923" spans="1:9" ht="30" x14ac:dyDescent="0.25">
      <c r="A1923" s="3">
        <v>44059</v>
      </c>
      <c r="B1923" s="6" t="s">
        <v>1938</v>
      </c>
      <c r="C1923">
        <v>123895</v>
      </c>
      <c r="D1923" s="9" t="s">
        <v>3860</v>
      </c>
      <c r="E1923" s="2">
        <v>1021.2</v>
      </c>
      <c r="F1923" s="11" t="s">
        <v>4148</v>
      </c>
      <c r="G1923" s="19">
        <f>685.2+336</f>
        <v>1021.2</v>
      </c>
      <c r="H1923" s="20">
        <f>Tabla1[[#This Row],[Importe]]-Tabla1[[#This Row],[Pagado]]</f>
        <v>0</v>
      </c>
      <c r="I1923" s="1" t="s">
        <v>4090</v>
      </c>
    </row>
    <row r="1924" spans="1:9" x14ac:dyDescent="0.25">
      <c r="A1924" s="3">
        <v>44059</v>
      </c>
      <c r="B1924" s="6" t="s">
        <v>1939</v>
      </c>
      <c r="C1924">
        <v>123896</v>
      </c>
      <c r="D1924" s="9" t="s">
        <v>3859</v>
      </c>
      <c r="E1924" s="2">
        <v>5073.3999999999996</v>
      </c>
      <c r="F1924" s="11">
        <v>42977</v>
      </c>
      <c r="G1924" s="2">
        <v>5073.3999999999996</v>
      </c>
      <c r="H1924" s="13">
        <f>Tabla1[[#This Row],[Importe]]-Tabla1[[#This Row],[Pagado]]</f>
        <v>0</v>
      </c>
      <c r="I1924" s="1" t="s">
        <v>4090</v>
      </c>
    </row>
    <row r="1925" spans="1:9" x14ac:dyDescent="0.25">
      <c r="A1925" s="3">
        <v>44059</v>
      </c>
      <c r="B1925" s="6" t="s">
        <v>1940</v>
      </c>
      <c r="C1925">
        <v>123897</v>
      </c>
      <c r="D1925" s="9" t="s">
        <v>3815</v>
      </c>
      <c r="E1925" s="2">
        <v>7378</v>
      </c>
      <c r="F1925" s="11">
        <v>42963</v>
      </c>
      <c r="G1925" s="2">
        <v>7378</v>
      </c>
      <c r="H1925" s="13">
        <f>Tabla1[[#This Row],[Importe]]-Tabla1[[#This Row],[Pagado]]</f>
        <v>0</v>
      </c>
      <c r="I1925" s="1" t="s">
        <v>4090</v>
      </c>
    </row>
    <row r="1926" spans="1:9" x14ac:dyDescent="0.25">
      <c r="A1926" s="3">
        <v>44059</v>
      </c>
      <c r="B1926" s="6" t="s">
        <v>1941</v>
      </c>
      <c r="C1926">
        <v>123898</v>
      </c>
      <c r="D1926" s="9" t="s">
        <v>3988</v>
      </c>
      <c r="E1926" s="2">
        <v>9762</v>
      </c>
      <c r="F1926" s="11">
        <v>42965</v>
      </c>
      <c r="G1926" s="2">
        <v>9762</v>
      </c>
      <c r="H1926" s="13">
        <f>Tabla1[[#This Row],[Importe]]-Tabla1[[#This Row],[Pagado]]</f>
        <v>0</v>
      </c>
      <c r="I1926" s="1" t="s">
        <v>4090</v>
      </c>
    </row>
    <row r="1927" spans="1:9" x14ac:dyDescent="0.25">
      <c r="A1927" s="3">
        <v>44059</v>
      </c>
      <c r="B1927" s="6" t="s">
        <v>1942</v>
      </c>
      <c r="C1927">
        <v>123899</v>
      </c>
      <c r="D1927" s="9" t="s">
        <v>3837</v>
      </c>
      <c r="E1927" s="2">
        <v>4367.3</v>
      </c>
      <c r="F1927" s="11">
        <v>42968</v>
      </c>
      <c r="G1927" s="2">
        <v>4367.3</v>
      </c>
      <c r="H1927" s="13">
        <f>Tabla1[[#This Row],[Importe]]-Tabla1[[#This Row],[Pagado]]</f>
        <v>0</v>
      </c>
      <c r="I1927" s="1" t="s">
        <v>4090</v>
      </c>
    </row>
    <row r="1928" spans="1:9" x14ac:dyDescent="0.25">
      <c r="A1928" s="3">
        <v>44059</v>
      </c>
      <c r="B1928" s="6" t="s">
        <v>1943</v>
      </c>
      <c r="C1928">
        <v>123900</v>
      </c>
      <c r="D1928" s="9" t="s">
        <v>4030</v>
      </c>
      <c r="E1928" s="2">
        <v>7175.7</v>
      </c>
      <c r="F1928" s="11">
        <v>42963</v>
      </c>
      <c r="G1928" s="2">
        <v>7175.7</v>
      </c>
      <c r="H1928" s="13">
        <f>Tabla1[[#This Row],[Importe]]-Tabla1[[#This Row],[Pagado]]</f>
        <v>0</v>
      </c>
      <c r="I1928" s="1" t="s">
        <v>4090</v>
      </c>
    </row>
    <row r="1929" spans="1:9" x14ac:dyDescent="0.25">
      <c r="A1929" s="3">
        <v>44059</v>
      </c>
      <c r="B1929" s="6" t="s">
        <v>1944</v>
      </c>
      <c r="C1929">
        <v>123901</v>
      </c>
      <c r="D1929" s="9" t="s">
        <v>3901</v>
      </c>
      <c r="E1929" s="2">
        <v>3265</v>
      </c>
      <c r="F1929" s="11">
        <v>42965</v>
      </c>
      <c r="G1929" s="2">
        <v>3265</v>
      </c>
      <c r="H1929" s="13">
        <f>Tabla1[[#This Row],[Importe]]-Tabla1[[#This Row],[Pagado]]</f>
        <v>0</v>
      </c>
      <c r="I1929" s="1" t="s">
        <v>4090</v>
      </c>
    </row>
    <row r="1930" spans="1:9" x14ac:dyDescent="0.25">
      <c r="A1930" s="3">
        <v>44059</v>
      </c>
      <c r="B1930" s="6" t="s">
        <v>1945</v>
      </c>
      <c r="C1930">
        <v>123902</v>
      </c>
      <c r="D1930" s="9" t="s">
        <v>3988</v>
      </c>
      <c r="E1930" s="2">
        <v>174.8</v>
      </c>
      <c r="F1930" s="11">
        <v>42965</v>
      </c>
      <c r="G1930" s="2">
        <v>174.8</v>
      </c>
      <c r="H1930" s="13">
        <f>Tabla1[[#This Row],[Importe]]-Tabla1[[#This Row],[Pagado]]</f>
        <v>0</v>
      </c>
      <c r="I1930" s="1" t="s">
        <v>4090</v>
      </c>
    </row>
    <row r="1931" spans="1:9" x14ac:dyDescent="0.25">
      <c r="A1931" s="3">
        <v>44059</v>
      </c>
      <c r="B1931" s="6" t="s">
        <v>1946</v>
      </c>
      <c r="C1931">
        <v>123903</v>
      </c>
      <c r="D1931" s="9" t="s">
        <v>3835</v>
      </c>
      <c r="E1931" s="2">
        <v>7457.55</v>
      </c>
      <c r="F1931" s="11">
        <v>42963</v>
      </c>
      <c r="G1931" s="2">
        <v>7457.55</v>
      </c>
      <c r="H1931" s="13">
        <f>Tabla1[[#This Row],[Importe]]-Tabla1[[#This Row],[Pagado]]</f>
        <v>0</v>
      </c>
      <c r="I1931" s="1" t="s">
        <v>4090</v>
      </c>
    </row>
    <row r="1932" spans="1:9" x14ac:dyDescent="0.25">
      <c r="A1932" s="3">
        <v>44059</v>
      </c>
      <c r="B1932" s="6" t="s">
        <v>1947</v>
      </c>
      <c r="C1932">
        <v>123904</v>
      </c>
      <c r="D1932" s="9" t="s">
        <v>3886</v>
      </c>
      <c r="E1932" s="2">
        <v>3901.6</v>
      </c>
      <c r="F1932" s="11">
        <v>42963</v>
      </c>
      <c r="G1932" s="2">
        <v>3901.6</v>
      </c>
      <c r="H1932" s="13">
        <f>Tabla1[[#This Row],[Importe]]-Tabla1[[#This Row],[Pagado]]</f>
        <v>0</v>
      </c>
      <c r="I1932" s="1" t="s">
        <v>4090</v>
      </c>
    </row>
    <row r="1933" spans="1:9" x14ac:dyDescent="0.25">
      <c r="A1933" s="3">
        <v>44059</v>
      </c>
      <c r="B1933" s="6" t="s">
        <v>1948</v>
      </c>
      <c r="C1933">
        <v>123905</v>
      </c>
      <c r="D1933" s="9" t="s">
        <v>3843</v>
      </c>
      <c r="E1933" s="2">
        <v>21462.12</v>
      </c>
      <c r="F1933" s="11">
        <v>42963</v>
      </c>
      <c r="G1933" s="2">
        <v>21462.12</v>
      </c>
      <c r="H1933" s="13">
        <f>Tabla1[[#This Row],[Importe]]-Tabla1[[#This Row],[Pagado]]</f>
        <v>0</v>
      </c>
      <c r="I1933" s="1" t="s">
        <v>4090</v>
      </c>
    </row>
    <row r="1934" spans="1:9" x14ac:dyDescent="0.25">
      <c r="A1934" s="3">
        <v>44059</v>
      </c>
      <c r="B1934" s="6" t="s">
        <v>1949</v>
      </c>
      <c r="C1934">
        <v>123906</v>
      </c>
      <c r="D1934" s="9" t="s">
        <v>3911</v>
      </c>
      <c r="E1934" s="2">
        <v>33226.449999999997</v>
      </c>
      <c r="F1934" s="11" t="s">
        <v>4068</v>
      </c>
      <c r="G1934" s="2">
        <v>33226.449999999997</v>
      </c>
      <c r="H1934" s="13">
        <f>Tabla1[[#This Row],[Importe]]-Tabla1[[#This Row],[Pagado]]</f>
        <v>0</v>
      </c>
      <c r="I1934" s="1" t="s">
        <v>4090</v>
      </c>
    </row>
    <row r="1935" spans="1:9" ht="15.75" x14ac:dyDescent="0.25">
      <c r="A1935" s="3">
        <v>44059</v>
      </c>
      <c r="B1935" s="6" t="s">
        <v>1950</v>
      </c>
      <c r="C1935">
        <v>123907</v>
      </c>
      <c r="D1935" s="7" t="s">
        <v>4091</v>
      </c>
      <c r="E1935" s="2">
        <v>0</v>
      </c>
      <c r="F1935" s="17" t="s">
        <v>4091</v>
      </c>
      <c r="G1935" s="2">
        <v>0</v>
      </c>
      <c r="H1935" s="13">
        <f>Tabla1[[#This Row],[Importe]]-Tabla1[[#This Row],[Pagado]]</f>
        <v>0</v>
      </c>
      <c r="I1935" s="1" t="s">
        <v>4091</v>
      </c>
    </row>
    <row r="1936" spans="1:9" x14ac:dyDescent="0.25">
      <c r="A1936" s="3">
        <v>44059</v>
      </c>
      <c r="B1936" s="6" t="s">
        <v>1951</v>
      </c>
      <c r="C1936">
        <v>123908</v>
      </c>
      <c r="D1936" s="9" t="s">
        <v>3920</v>
      </c>
      <c r="E1936" s="2">
        <v>4892.6000000000004</v>
      </c>
      <c r="F1936" s="11" t="s">
        <v>4072</v>
      </c>
      <c r="G1936" s="2">
        <v>4892.6000000000004</v>
      </c>
      <c r="H1936" s="13">
        <f>Tabla1[[#This Row],[Importe]]-Tabla1[[#This Row],[Pagado]]</f>
        <v>0</v>
      </c>
      <c r="I1936" s="1" t="s">
        <v>4090</v>
      </c>
    </row>
    <row r="1937" spans="1:9" x14ac:dyDescent="0.25">
      <c r="A1937" s="3">
        <v>44059</v>
      </c>
      <c r="B1937" s="6" t="s">
        <v>1952</v>
      </c>
      <c r="C1937">
        <v>123909</v>
      </c>
      <c r="D1937" s="9" t="s">
        <v>3914</v>
      </c>
      <c r="E1937" s="2">
        <v>5745.8</v>
      </c>
      <c r="F1937" s="11">
        <v>42972</v>
      </c>
      <c r="G1937" s="2">
        <v>5745.8</v>
      </c>
      <c r="H1937" s="13">
        <f>Tabla1[[#This Row],[Importe]]-Tabla1[[#This Row],[Pagado]]</f>
        <v>0</v>
      </c>
      <c r="I1937" s="1" t="s">
        <v>4090</v>
      </c>
    </row>
    <row r="1938" spans="1:9" x14ac:dyDescent="0.25">
      <c r="A1938" s="3">
        <v>44059</v>
      </c>
      <c r="B1938" s="6" t="s">
        <v>1953</v>
      </c>
      <c r="C1938">
        <v>123910</v>
      </c>
      <c r="D1938" s="9" t="s">
        <v>3918</v>
      </c>
      <c r="E1938" s="2">
        <v>3878.1</v>
      </c>
      <c r="F1938" s="11">
        <v>42963</v>
      </c>
      <c r="G1938" s="2">
        <v>3878.1</v>
      </c>
      <c r="H1938" s="13">
        <f>Tabla1[[#This Row],[Importe]]-Tabla1[[#This Row],[Pagado]]</f>
        <v>0</v>
      </c>
      <c r="I1938" s="1" t="s">
        <v>4090</v>
      </c>
    </row>
    <row r="1939" spans="1:9" x14ac:dyDescent="0.25">
      <c r="A1939" s="3">
        <v>44059</v>
      </c>
      <c r="B1939" s="6" t="s">
        <v>1954</v>
      </c>
      <c r="C1939">
        <v>123911</v>
      </c>
      <c r="D1939" s="9" t="s">
        <v>3918</v>
      </c>
      <c r="E1939" s="2">
        <v>399</v>
      </c>
      <c r="F1939" s="11">
        <v>42963</v>
      </c>
      <c r="G1939" s="2">
        <v>399</v>
      </c>
      <c r="H1939" s="13">
        <f>Tabla1[[#This Row],[Importe]]-Tabla1[[#This Row],[Pagado]]</f>
        <v>0</v>
      </c>
      <c r="I1939" s="1" t="s">
        <v>4090</v>
      </c>
    </row>
    <row r="1940" spans="1:9" x14ac:dyDescent="0.25">
      <c r="A1940" s="3">
        <v>44059</v>
      </c>
      <c r="B1940" s="6" t="s">
        <v>1955</v>
      </c>
      <c r="C1940">
        <v>123912</v>
      </c>
      <c r="D1940" s="9" t="s">
        <v>4000</v>
      </c>
      <c r="E1940" s="2">
        <v>17531.599999999999</v>
      </c>
      <c r="F1940" s="11">
        <v>42963</v>
      </c>
      <c r="G1940" s="2">
        <v>17531.599999999999</v>
      </c>
      <c r="H1940" s="13">
        <f>Tabla1[[#This Row],[Importe]]-Tabla1[[#This Row],[Pagado]]</f>
        <v>0</v>
      </c>
      <c r="I1940" s="1" t="s">
        <v>4090</v>
      </c>
    </row>
    <row r="1941" spans="1:9" x14ac:dyDescent="0.25">
      <c r="A1941" s="3">
        <v>44059</v>
      </c>
      <c r="B1941" s="6" t="s">
        <v>1956</v>
      </c>
      <c r="C1941">
        <v>123913</v>
      </c>
      <c r="D1941" s="9" t="s">
        <v>3915</v>
      </c>
      <c r="E1941" s="2">
        <v>11293.3</v>
      </c>
      <c r="F1941" s="11">
        <v>42972</v>
      </c>
      <c r="G1941" s="2">
        <v>11293.3</v>
      </c>
      <c r="H1941" s="13">
        <f>Tabla1[[#This Row],[Importe]]-Tabla1[[#This Row],[Pagado]]</f>
        <v>0</v>
      </c>
      <c r="I1941" s="1" t="s">
        <v>4090</v>
      </c>
    </row>
    <row r="1942" spans="1:9" x14ac:dyDescent="0.25">
      <c r="A1942" s="3">
        <v>44059</v>
      </c>
      <c r="B1942" s="6" t="s">
        <v>1957</v>
      </c>
      <c r="C1942">
        <v>123914</v>
      </c>
      <c r="D1942" s="9" t="s">
        <v>3867</v>
      </c>
      <c r="E1942" s="2">
        <v>1966.8</v>
      </c>
      <c r="F1942" s="11">
        <v>42963</v>
      </c>
      <c r="G1942" s="2">
        <v>1966.8</v>
      </c>
      <c r="H1942" s="13">
        <f>Tabla1[[#This Row],[Importe]]-Tabla1[[#This Row],[Pagado]]</f>
        <v>0</v>
      </c>
      <c r="I1942" s="1" t="s">
        <v>4090</v>
      </c>
    </row>
    <row r="1943" spans="1:9" x14ac:dyDescent="0.25">
      <c r="A1943" s="3">
        <v>44059</v>
      </c>
      <c r="B1943" s="6" t="s">
        <v>1958</v>
      </c>
      <c r="C1943">
        <v>123915</v>
      </c>
      <c r="D1943" s="9" t="s">
        <v>3860</v>
      </c>
      <c r="E1943" s="2">
        <v>1804.8</v>
      </c>
      <c r="F1943" s="11">
        <v>42963</v>
      </c>
      <c r="G1943" s="2">
        <v>1804.8</v>
      </c>
      <c r="H1943" s="13">
        <f>Tabla1[[#This Row],[Importe]]-Tabla1[[#This Row],[Pagado]]</f>
        <v>0</v>
      </c>
      <c r="I1943" s="1" t="s">
        <v>4090</v>
      </c>
    </row>
    <row r="1944" spans="1:9" x14ac:dyDescent="0.25">
      <c r="A1944" s="3">
        <v>44059</v>
      </c>
      <c r="B1944" s="6" t="s">
        <v>1959</v>
      </c>
      <c r="C1944">
        <v>123916</v>
      </c>
      <c r="D1944" s="9" t="s">
        <v>3905</v>
      </c>
      <c r="E1944" s="2">
        <v>19755.8</v>
      </c>
      <c r="F1944" s="11">
        <v>42972</v>
      </c>
      <c r="G1944" s="2">
        <v>19755.8</v>
      </c>
      <c r="H1944" s="13">
        <f>Tabla1[[#This Row],[Importe]]-Tabla1[[#This Row],[Pagado]]</f>
        <v>0</v>
      </c>
      <c r="I1944" s="1" t="s">
        <v>4090</v>
      </c>
    </row>
    <row r="1945" spans="1:9" x14ac:dyDescent="0.25">
      <c r="A1945" s="3">
        <v>44059</v>
      </c>
      <c r="B1945" s="6" t="s">
        <v>1960</v>
      </c>
      <c r="C1945">
        <v>123917</v>
      </c>
      <c r="D1945" s="9" t="s">
        <v>3877</v>
      </c>
      <c r="E1945" s="2">
        <v>687.6</v>
      </c>
      <c r="F1945" s="11">
        <v>42963</v>
      </c>
      <c r="G1945" s="2">
        <v>687.6</v>
      </c>
      <c r="H1945" s="13">
        <f>Tabla1[[#This Row],[Importe]]-Tabla1[[#This Row],[Pagado]]</f>
        <v>0</v>
      </c>
      <c r="I1945" s="1" t="s">
        <v>4090</v>
      </c>
    </row>
    <row r="1946" spans="1:9" x14ac:dyDescent="0.25">
      <c r="A1946" s="3">
        <v>44059</v>
      </c>
      <c r="B1946" s="6" t="s">
        <v>1961</v>
      </c>
      <c r="C1946">
        <v>123918</v>
      </c>
      <c r="D1946" s="9" t="s">
        <v>3860</v>
      </c>
      <c r="E1946" s="2">
        <v>358.4</v>
      </c>
      <c r="F1946" s="11">
        <v>42963</v>
      </c>
      <c r="G1946" s="2">
        <v>358.4</v>
      </c>
      <c r="H1946" s="13">
        <f>Tabla1[[#This Row],[Importe]]-Tabla1[[#This Row],[Pagado]]</f>
        <v>0</v>
      </c>
      <c r="I1946" s="1" t="s">
        <v>4090</v>
      </c>
    </row>
    <row r="1947" spans="1:9" x14ac:dyDescent="0.25">
      <c r="A1947" s="3">
        <v>44059</v>
      </c>
      <c r="B1947" s="6" t="s">
        <v>1962</v>
      </c>
      <c r="C1947">
        <v>123919</v>
      </c>
      <c r="D1947" s="9" t="s">
        <v>3907</v>
      </c>
      <c r="E1947" s="2">
        <v>2896.8</v>
      </c>
      <c r="F1947" s="11">
        <v>42963</v>
      </c>
      <c r="G1947" s="2">
        <v>2896.8</v>
      </c>
      <c r="H1947" s="13">
        <f>Tabla1[[#This Row],[Importe]]-Tabla1[[#This Row],[Pagado]]</f>
        <v>0</v>
      </c>
      <c r="I1947" s="1" t="s">
        <v>4090</v>
      </c>
    </row>
    <row r="1948" spans="1:9" x14ac:dyDescent="0.25">
      <c r="A1948" s="3">
        <v>44059</v>
      </c>
      <c r="B1948" s="6" t="s">
        <v>1963</v>
      </c>
      <c r="C1948">
        <v>123920</v>
      </c>
      <c r="D1948" s="9" t="s">
        <v>3913</v>
      </c>
      <c r="E1948" s="2">
        <v>846</v>
      </c>
      <c r="F1948" s="11">
        <v>42963</v>
      </c>
      <c r="G1948" s="2">
        <v>846</v>
      </c>
      <c r="H1948" s="13">
        <f>Tabla1[[#This Row],[Importe]]-Tabla1[[#This Row],[Pagado]]</f>
        <v>0</v>
      </c>
      <c r="I1948" s="1" t="s">
        <v>4090</v>
      </c>
    </row>
    <row r="1949" spans="1:9" x14ac:dyDescent="0.25">
      <c r="A1949" s="3">
        <v>44059</v>
      </c>
      <c r="B1949" s="6" t="s">
        <v>1964</v>
      </c>
      <c r="C1949">
        <v>123921</v>
      </c>
      <c r="D1949" s="9" t="s">
        <v>3955</v>
      </c>
      <c r="E1949" s="2">
        <v>1929.7</v>
      </c>
      <c r="F1949" s="11">
        <v>42963</v>
      </c>
      <c r="G1949" s="2">
        <v>1929.7</v>
      </c>
      <c r="H1949" s="13">
        <f>Tabla1[[#This Row],[Importe]]-Tabla1[[#This Row],[Pagado]]</f>
        <v>0</v>
      </c>
      <c r="I1949" s="1" t="s">
        <v>4090</v>
      </c>
    </row>
    <row r="1950" spans="1:9" x14ac:dyDescent="0.25">
      <c r="A1950" s="3">
        <v>44059</v>
      </c>
      <c r="B1950" s="6" t="s">
        <v>1965</v>
      </c>
      <c r="C1950">
        <v>123922</v>
      </c>
      <c r="D1950" s="9" t="s">
        <v>3912</v>
      </c>
      <c r="E1950" s="2">
        <v>1652</v>
      </c>
      <c r="F1950" s="11">
        <v>42963</v>
      </c>
      <c r="G1950" s="2">
        <v>1652</v>
      </c>
      <c r="H1950" s="13">
        <f>Tabla1[[#This Row],[Importe]]-Tabla1[[#This Row],[Pagado]]</f>
        <v>0</v>
      </c>
      <c r="I1950" s="1" t="s">
        <v>4090</v>
      </c>
    </row>
    <row r="1951" spans="1:9" x14ac:dyDescent="0.25">
      <c r="A1951" s="3">
        <v>44059</v>
      </c>
      <c r="B1951" s="6" t="s">
        <v>1966</v>
      </c>
      <c r="C1951">
        <v>123923</v>
      </c>
      <c r="D1951" s="9" t="s">
        <v>3853</v>
      </c>
      <c r="E1951" s="2">
        <v>2012.5</v>
      </c>
      <c r="F1951" s="11">
        <v>42963</v>
      </c>
      <c r="G1951" s="2">
        <v>2012.5</v>
      </c>
      <c r="H1951" s="13">
        <f>Tabla1[[#This Row],[Importe]]-Tabla1[[#This Row],[Pagado]]</f>
        <v>0</v>
      </c>
      <c r="I1951" s="1" t="s">
        <v>4090</v>
      </c>
    </row>
    <row r="1952" spans="1:9" x14ac:dyDescent="0.25">
      <c r="A1952" s="3">
        <v>44059</v>
      </c>
      <c r="B1952" s="6" t="s">
        <v>1967</v>
      </c>
      <c r="C1952">
        <v>123924</v>
      </c>
      <c r="D1952" s="9" t="s">
        <v>3926</v>
      </c>
      <c r="E1952" s="2">
        <v>22939.200000000001</v>
      </c>
      <c r="F1952" s="11">
        <v>42968</v>
      </c>
      <c r="G1952" s="2">
        <v>22939.200000000001</v>
      </c>
      <c r="H1952" s="13">
        <f>Tabla1[[#This Row],[Importe]]-Tabla1[[#This Row],[Pagado]]</f>
        <v>0</v>
      </c>
      <c r="I1952" s="1" t="s">
        <v>4090</v>
      </c>
    </row>
    <row r="1953" spans="1:9" x14ac:dyDescent="0.25">
      <c r="A1953" s="3">
        <v>44059</v>
      </c>
      <c r="B1953" s="6" t="s">
        <v>1968</v>
      </c>
      <c r="C1953">
        <v>123925</v>
      </c>
      <c r="D1953" s="9" t="s">
        <v>3860</v>
      </c>
      <c r="E1953" s="2">
        <v>789.3</v>
      </c>
      <c r="F1953" s="11">
        <v>42963</v>
      </c>
      <c r="G1953" s="2">
        <v>789.3</v>
      </c>
      <c r="H1953" s="13">
        <f>Tabla1[[#This Row],[Importe]]-Tabla1[[#This Row],[Pagado]]</f>
        <v>0</v>
      </c>
      <c r="I1953" s="1" t="s">
        <v>4090</v>
      </c>
    </row>
    <row r="1954" spans="1:9" x14ac:dyDescent="0.25">
      <c r="A1954" s="3">
        <v>44059</v>
      </c>
      <c r="B1954" s="6" t="s">
        <v>1969</v>
      </c>
      <c r="C1954">
        <v>123926</v>
      </c>
      <c r="D1954" s="9" t="s">
        <v>3838</v>
      </c>
      <c r="E1954" s="2">
        <v>11682.15</v>
      </c>
      <c r="F1954" s="11">
        <v>42963</v>
      </c>
      <c r="G1954" s="2">
        <v>11682.15</v>
      </c>
      <c r="H1954" s="13">
        <f>Tabla1[[#This Row],[Importe]]-Tabla1[[#This Row],[Pagado]]</f>
        <v>0</v>
      </c>
      <c r="I1954" s="1" t="s">
        <v>4090</v>
      </c>
    </row>
    <row r="1955" spans="1:9" x14ac:dyDescent="0.25">
      <c r="A1955" s="3">
        <v>44059</v>
      </c>
      <c r="B1955" s="6" t="s">
        <v>1970</v>
      </c>
      <c r="C1955">
        <v>123927</v>
      </c>
      <c r="D1955" s="9" t="s">
        <v>3880</v>
      </c>
      <c r="E1955" s="2">
        <v>4120.2</v>
      </c>
      <c r="F1955" s="11">
        <v>42963</v>
      </c>
      <c r="G1955" s="2">
        <v>4120.2</v>
      </c>
      <c r="H1955" s="13">
        <f>Tabla1[[#This Row],[Importe]]-Tabla1[[#This Row],[Pagado]]</f>
        <v>0</v>
      </c>
      <c r="I1955" s="1" t="s">
        <v>4090</v>
      </c>
    </row>
    <row r="1956" spans="1:9" x14ac:dyDescent="0.25">
      <c r="A1956" s="3">
        <v>44059</v>
      </c>
      <c r="B1956" s="6" t="s">
        <v>1971</v>
      </c>
      <c r="C1956">
        <v>123928</v>
      </c>
      <c r="D1956" s="9" t="s">
        <v>3878</v>
      </c>
      <c r="E1956" s="2">
        <v>1410</v>
      </c>
      <c r="F1956" s="11">
        <v>42963</v>
      </c>
      <c r="G1956" s="2">
        <v>1410</v>
      </c>
      <c r="H1956" s="13">
        <f>Tabla1[[#This Row],[Importe]]-Tabla1[[#This Row],[Pagado]]</f>
        <v>0</v>
      </c>
      <c r="I1956" s="1" t="s">
        <v>4090</v>
      </c>
    </row>
    <row r="1957" spans="1:9" x14ac:dyDescent="0.25">
      <c r="A1957" s="3">
        <v>44059</v>
      </c>
      <c r="B1957" s="6" t="s">
        <v>1972</v>
      </c>
      <c r="C1957">
        <v>123929</v>
      </c>
      <c r="D1957" s="9" t="s">
        <v>3839</v>
      </c>
      <c r="E1957" s="2">
        <v>2345.3000000000002</v>
      </c>
      <c r="F1957" s="11">
        <v>42963</v>
      </c>
      <c r="G1957" s="2">
        <v>2345.3000000000002</v>
      </c>
      <c r="H1957" s="13">
        <f>Tabla1[[#This Row],[Importe]]-Tabla1[[#This Row],[Pagado]]</f>
        <v>0</v>
      </c>
      <c r="I1957" s="1" t="s">
        <v>4090</v>
      </c>
    </row>
    <row r="1958" spans="1:9" x14ac:dyDescent="0.25">
      <c r="A1958" s="3">
        <v>44059</v>
      </c>
      <c r="B1958" s="6" t="s">
        <v>1973</v>
      </c>
      <c r="C1958">
        <v>123930</v>
      </c>
      <c r="D1958" s="9" t="s">
        <v>3874</v>
      </c>
      <c r="E1958" s="2">
        <v>2595.1</v>
      </c>
      <c r="F1958" s="11">
        <v>42963</v>
      </c>
      <c r="G1958" s="2">
        <v>2595.1</v>
      </c>
      <c r="H1958" s="13">
        <f>Tabla1[[#This Row],[Importe]]-Tabla1[[#This Row],[Pagado]]</f>
        <v>0</v>
      </c>
      <c r="I1958" s="1" t="s">
        <v>4090</v>
      </c>
    </row>
    <row r="1959" spans="1:9" x14ac:dyDescent="0.25">
      <c r="A1959" s="3">
        <v>44059</v>
      </c>
      <c r="B1959" s="6" t="s">
        <v>1974</v>
      </c>
      <c r="C1959">
        <v>123931</v>
      </c>
      <c r="D1959" s="9" t="s">
        <v>3928</v>
      </c>
      <c r="E1959" s="2">
        <v>11405.15</v>
      </c>
      <c r="F1959" s="11">
        <v>42965</v>
      </c>
      <c r="G1959" s="2">
        <v>11405.15</v>
      </c>
      <c r="H1959" s="13">
        <f>Tabla1[[#This Row],[Importe]]-Tabla1[[#This Row],[Pagado]]</f>
        <v>0</v>
      </c>
      <c r="I1959" s="1" t="s">
        <v>4090</v>
      </c>
    </row>
    <row r="1960" spans="1:9" x14ac:dyDescent="0.25">
      <c r="A1960" s="3">
        <v>44059</v>
      </c>
      <c r="B1960" s="6" t="s">
        <v>1975</v>
      </c>
      <c r="C1960">
        <v>123932</v>
      </c>
      <c r="D1960" s="9" t="s">
        <v>3997</v>
      </c>
      <c r="E1960" s="2">
        <v>2772.1</v>
      </c>
      <c r="F1960" s="11">
        <v>42965</v>
      </c>
      <c r="G1960" s="2">
        <v>2772.1</v>
      </c>
      <c r="H1960" s="13">
        <f>Tabla1[[#This Row],[Importe]]-Tabla1[[#This Row],[Pagado]]</f>
        <v>0</v>
      </c>
      <c r="I1960" s="1" t="s">
        <v>4090</v>
      </c>
    </row>
    <row r="1961" spans="1:9" x14ac:dyDescent="0.25">
      <c r="A1961" s="3">
        <v>44059</v>
      </c>
      <c r="B1961" s="6" t="s">
        <v>1976</v>
      </c>
      <c r="C1961">
        <v>123933</v>
      </c>
      <c r="D1961" s="9" t="s">
        <v>3930</v>
      </c>
      <c r="E1961" s="2">
        <v>156</v>
      </c>
      <c r="F1961" s="11">
        <v>42965</v>
      </c>
      <c r="G1961" s="2">
        <v>156</v>
      </c>
      <c r="H1961" s="13">
        <f>Tabla1[[#This Row],[Importe]]-Tabla1[[#This Row],[Pagado]]</f>
        <v>0</v>
      </c>
      <c r="I1961" s="1" t="s">
        <v>4090</v>
      </c>
    </row>
    <row r="1962" spans="1:9" ht="15.75" x14ac:dyDescent="0.25">
      <c r="A1962" s="3">
        <v>44059</v>
      </c>
      <c r="B1962" s="6" t="s">
        <v>1977</v>
      </c>
      <c r="C1962">
        <v>123934</v>
      </c>
      <c r="D1962" s="7" t="s">
        <v>4091</v>
      </c>
      <c r="E1962" s="2">
        <v>0</v>
      </c>
      <c r="F1962" s="17" t="s">
        <v>4091</v>
      </c>
      <c r="G1962" s="2">
        <v>0</v>
      </c>
      <c r="H1962" s="13">
        <f>Tabla1[[#This Row],[Importe]]-Tabla1[[#This Row],[Pagado]]</f>
        <v>0</v>
      </c>
      <c r="I1962" s="1" t="s">
        <v>4091</v>
      </c>
    </row>
    <row r="1963" spans="1:9" x14ac:dyDescent="0.25">
      <c r="A1963" s="3">
        <v>44059</v>
      </c>
      <c r="B1963" s="6" t="s">
        <v>1978</v>
      </c>
      <c r="C1963">
        <v>123935</v>
      </c>
      <c r="D1963" s="9" t="s">
        <v>3861</v>
      </c>
      <c r="E1963" s="2">
        <v>3044.64</v>
      </c>
      <c r="F1963" s="11">
        <v>42965</v>
      </c>
      <c r="G1963" s="2">
        <v>3044.64</v>
      </c>
      <c r="H1963" s="13">
        <f>Tabla1[[#This Row],[Importe]]-Tabla1[[#This Row],[Pagado]]</f>
        <v>0</v>
      </c>
      <c r="I1963" s="1" t="s">
        <v>4090</v>
      </c>
    </row>
    <row r="1964" spans="1:9" ht="15.75" x14ac:dyDescent="0.25">
      <c r="A1964" s="3">
        <v>44059</v>
      </c>
      <c r="B1964" s="6" t="s">
        <v>1979</v>
      </c>
      <c r="C1964">
        <v>123936</v>
      </c>
      <c r="D1964" s="7" t="s">
        <v>4091</v>
      </c>
      <c r="E1964" s="2">
        <v>0</v>
      </c>
      <c r="F1964" s="17" t="s">
        <v>4091</v>
      </c>
      <c r="G1964" s="2">
        <v>0</v>
      </c>
      <c r="H1964" s="13">
        <f>Tabla1[[#This Row],[Importe]]-Tabla1[[#This Row],[Pagado]]</f>
        <v>0</v>
      </c>
      <c r="I1964" s="1" t="s">
        <v>4091</v>
      </c>
    </row>
    <row r="1965" spans="1:9" x14ac:dyDescent="0.25">
      <c r="A1965" s="3">
        <v>44059</v>
      </c>
      <c r="B1965" s="6" t="s">
        <v>1980</v>
      </c>
      <c r="C1965">
        <v>123937</v>
      </c>
      <c r="D1965" s="9" t="s">
        <v>3869</v>
      </c>
      <c r="E1965" s="2">
        <v>7602.4</v>
      </c>
      <c r="F1965" s="11">
        <v>42965</v>
      </c>
      <c r="G1965" s="2">
        <v>7602.4</v>
      </c>
      <c r="H1965" s="13">
        <f>Tabla1[[#This Row],[Importe]]-Tabla1[[#This Row],[Pagado]]</f>
        <v>0</v>
      </c>
      <c r="I1965" s="1" t="s">
        <v>4090</v>
      </c>
    </row>
    <row r="1966" spans="1:9" x14ac:dyDescent="0.25">
      <c r="A1966" s="3">
        <v>44059</v>
      </c>
      <c r="B1966" s="6" t="s">
        <v>1981</v>
      </c>
      <c r="C1966">
        <v>123938</v>
      </c>
      <c r="D1966" s="9" t="s">
        <v>3860</v>
      </c>
      <c r="E1966" s="2">
        <v>529.79999999999995</v>
      </c>
      <c r="F1966" s="11">
        <v>42963</v>
      </c>
      <c r="G1966" s="2">
        <v>529.79999999999995</v>
      </c>
      <c r="H1966" s="13">
        <f>Tabla1[[#This Row],[Importe]]-Tabla1[[#This Row],[Pagado]]</f>
        <v>0</v>
      </c>
      <c r="I1966" s="1" t="s">
        <v>4090</v>
      </c>
    </row>
    <row r="1967" spans="1:9" x14ac:dyDescent="0.25">
      <c r="A1967" s="3">
        <v>44059</v>
      </c>
      <c r="B1967" s="6" t="s">
        <v>1982</v>
      </c>
      <c r="C1967">
        <v>123939</v>
      </c>
      <c r="D1967" s="9" t="s">
        <v>3875</v>
      </c>
      <c r="E1967" s="2">
        <v>10372.780000000001</v>
      </c>
      <c r="F1967" s="11">
        <v>42969</v>
      </c>
      <c r="G1967" s="2">
        <v>10372.780000000001</v>
      </c>
      <c r="H1967" s="13">
        <f>Tabla1[[#This Row],[Importe]]-Tabla1[[#This Row],[Pagado]]</f>
        <v>0</v>
      </c>
      <c r="I1967" s="1" t="s">
        <v>4090</v>
      </c>
    </row>
    <row r="1968" spans="1:9" x14ac:dyDescent="0.25">
      <c r="A1968" s="3">
        <v>44059</v>
      </c>
      <c r="B1968" s="6" t="s">
        <v>1983</v>
      </c>
      <c r="C1968">
        <v>123940</v>
      </c>
      <c r="D1968" s="9" t="s">
        <v>3823</v>
      </c>
      <c r="E1968" s="2">
        <v>1367.6</v>
      </c>
      <c r="F1968" s="11">
        <v>42963</v>
      </c>
      <c r="G1968" s="2">
        <v>1367.6</v>
      </c>
      <c r="H1968" s="13">
        <f>Tabla1[[#This Row],[Importe]]-Tabla1[[#This Row],[Pagado]]</f>
        <v>0</v>
      </c>
      <c r="I1968" s="1" t="s">
        <v>4090</v>
      </c>
    </row>
    <row r="1969" spans="1:9" x14ac:dyDescent="0.25">
      <c r="A1969" s="3">
        <v>44059</v>
      </c>
      <c r="B1969" s="6" t="s">
        <v>1984</v>
      </c>
      <c r="C1969">
        <v>123941</v>
      </c>
      <c r="D1969" s="9" t="s">
        <v>3842</v>
      </c>
      <c r="E1969" s="2">
        <v>3075.3</v>
      </c>
      <c r="F1969" s="11">
        <v>42963</v>
      </c>
      <c r="G1969" s="2">
        <v>3075.3</v>
      </c>
      <c r="H1969" s="13">
        <f>Tabla1[[#This Row],[Importe]]-Tabla1[[#This Row],[Pagado]]</f>
        <v>0</v>
      </c>
      <c r="I1969" s="1" t="s">
        <v>4090</v>
      </c>
    </row>
    <row r="1970" spans="1:9" x14ac:dyDescent="0.25">
      <c r="A1970" s="3">
        <v>44059</v>
      </c>
      <c r="B1970" s="6" t="s">
        <v>1985</v>
      </c>
      <c r="C1970">
        <v>123942</v>
      </c>
      <c r="D1970" s="9" t="s">
        <v>3949</v>
      </c>
      <c r="E1970" s="2">
        <v>835.2</v>
      </c>
      <c r="F1970" s="11">
        <v>42963</v>
      </c>
      <c r="G1970" s="2">
        <v>835.2</v>
      </c>
      <c r="H1970" s="13">
        <f>Tabla1[[#This Row],[Importe]]-Tabla1[[#This Row],[Pagado]]</f>
        <v>0</v>
      </c>
      <c r="I1970" s="1" t="s">
        <v>4090</v>
      </c>
    </row>
    <row r="1971" spans="1:9" x14ac:dyDescent="0.25">
      <c r="A1971" s="3">
        <v>44059</v>
      </c>
      <c r="B1971" s="6" t="s">
        <v>1986</v>
      </c>
      <c r="C1971">
        <v>123943</v>
      </c>
      <c r="D1971" s="9" t="s">
        <v>3904</v>
      </c>
      <c r="E1971" s="2">
        <v>7438.6</v>
      </c>
      <c r="F1971" s="11">
        <v>42969</v>
      </c>
      <c r="G1971" s="2">
        <v>7438.6</v>
      </c>
      <c r="H1971" s="13">
        <f>Tabla1[[#This Row],[Importe]]-Tabla1[[#This Row],[Pagado]]</f>
        <v>0</v>
      </c>
      <c r="I1971" s="1" t="s">
        <v>4090</v>
      </c>
    </row>
    <row r="1972" spans="1:9" x14ac:dyDescent="0.25">
      <c r="A1972" s="3">
        <v>44059</v>
      </c>
      <c r="B1972" s="6" t="s">
        <v>1987</v>
      </c>
      <c r="C1972">
        <v>123944</v>
      </c>
      <c r="D1972" s="9" t="s">
        <v>4013</v>
      </c>
      <c r="E1972" s="2">
        <v>9207.7999999999993</v>
      </c>
      <c r="F1972" s="11">
        <v>42963</v>
      </c>
      <c r="G1972" s="2">
        <v>9207.7999999999993</v>
      </c>
      <c r="H1972" s="13">
        <f>Tabla1[[#This Row],[Importe]]-Tabla1[[#This Row],[Pagado]]</f>
        <v>0</v>
      </c>
      <c r="I1972" s="1" t="s">
        <v>4090</v>
      </c>
    </row>
    <row r="1973" spans="1:9" x14ac:dyDescent="0.25">
      <c r="A1973" s="3">
        <v>44059</v>
      </c>
      <c r="B1973" s="6" t="s">
        <v>1988</v>
      </c>
      <c r="C1973">
        <v>123945</v>
      </c>
      <c r="D1973" s="9" t="s">
        <v>3814</v>
      </c>
      <c r="E1973" s="2">
        <v>1929.2</v>
      </c>
      <c r="F1973" s="11">
        <v>42965</v>
      </c>
      <c r="G1973" s="2">
        <v>1929.2</v>
      </c>
      <c r="H1973" s="13">
        <f>Tabla1[[#This Row],[Importe]]-Tabla1[[#This Row],[Pagado]]</f>
        <v>0</v>
      </c>
      <c r="I1973" s="1" t="s">
        <v>4090</v>
      </c>
    </row>
    <row r="1974" spans="1:9" x14ac:dyDescent="0.25">
      <c r="A1974" s="3">
        <v>44059</v>
      </c>
      <c r="B1974" s="6" t="s">
        <v>1989</v>
      </c>
      <c r="C1974">
        <v>123946</v>
      </c>
      <c r="D1974" s="9" t="s">
        <v>3850</v>
      </c>
      <c r="E1974" s="2">
        <v>2350</v>
      </c>
      <c r="F1974" s="11">
        <v>42964</v>
      </c>
      <c r="G1974" s="2">
        <v>2350</v>
      </c>
      <c r="H1974" s="13">
        <f>Tabla1[[#This Row],[Importe]]-Tabla1[[#This Row],[Pagado]]</f>
        <v>0</v>
      </c>
      <c r="I1974" s="1" t="s">
        <v>4090</v>
      </c>
    </row>
    <row r="1975" spans="1:9" x14ac:dyDescent="0.25">
      <c r="A1975" s="3">
        <v>44059</v>
      </c>
      <c r="B1975" s="6" t="s">
        <v>1990</v>
      </c>
      <c r="C1975">
        <v>123947</v>
      </c>
      <c r="D1975" s="9" t="s">
        <v>3934</v>
      </c>
      <c r="E1975" s="2">
        <v>5167.2</v>
      </c>
      <c r="F1975" s="11">
        <v>42969</v>
      </c>
      <c r="G1975" s="2">
        <v>5167.2</v>
      </c>
      <c r="H1975" s="13">
        <f>Tabla1[[#This Row],[Importe]]-Tabla1[[#This Row],[Pagado]]</f>
        <v>0</v>
      </c>
      <c r="I1975" s="1" t="s">
        <v>4090</v>
      </c>
    </row>
    <row r="1976" spans="1:9" x14ac:dyDescent="0.25">
      <c r="A1976" s="3">
        <v>44059</v>
      </c>
      <c r="B1976" s="6" t="s">
        <v>1991</v>
      </c>
      <c r="C1976">
        <v>123948</v>
      </c>
      <c r="D1976" s="9" t="s">
        <v>3849</v>
      </c>
      <c r="E1976" s="2">
        <v>1917</v>
      </c>
      <c r="F1976" s="11">
        <v>42964</v>
      </c>
      <c r="G1976" s="2">
        <v>1917</v>
      </c>
      <c r="H1976" s="13">
        <f>Tabla1[[#This Row],[Importe]]-Tabla1[[#This Row],[Pagado]]</f>
        <v>0</v>
      </c>
      <c r="I1976" s="1" t="s">
        <v>4090</v>
      </c>
    </row>
    <row r="1977" spans="1:9" x14ac:dyDescent="0.25">
      <c r="A1977" s="3">
        <v>44059</v>
      </c>
      <c r="B1977" s="6" t="s">
        <v>1992</v>
      </c>
      <c r="C1977">
        <v>123949</v>
      </c>
      <c r="D1977" s="9" t="s">
        <v>3922</v>
      </c>
      <c r="E1977" s="2">
        <v>2226.96</v>
      </c>
      <c r="F1977" s="11">
        <v>42964</v>
      </c>
      <c r="G1977" s="2">
        <v>2226.96</v>
      </c>
      <c r="H1977" s="13">
        <f>Tabla1[[#This Row],[Importe]]-Tabla1[[#This Row],[Pagado]]</f>
        <v>0</v>
      </c>
      <c r="I1977" s="1" t="s">
        <v>4090</v>
      </c>
    </row>
    <row r="1978" spans="1:9" ht="15.75" x14ac:dyDescent="0.25">
      <c r="A1978" s="3">
        <v>44059</v>
      </c>
      <c r="B1978" s="6" t="s">
        <v>1993</v>
      </c>
      <c r="C1978">
        <v>123950</v>
      </c>
      <c r="D1978" s="7" t="s">
        <v>4091</v>
      </c>
      <c r="E1978" s="2">
        <v>0</v>
      </c>
      <c r="F1978" s="17" t="s">
        <v>4091</v>
      </c>
      <c r="G1978" s="2">
        <v>0</v>
      </c>
      <c r="H1978" s="13">
        <f>Tabla1[[#This Row],[Importe]]-Tabla1[[#This Row],[Pagado]]</f>
        <v>0</v>
      </c>
      <c r="I1978" s="26" t="s">
        <v>4092</v>
      </c>
    </row>
    <row r="1979" spans="1:9" x14ac:dyDescent="0.25">
      <c r="A1979" s="3">
        <v>44059</v>
      </c>
      <c r="B1979" s="6" t="s">
        <v>1994</v>
      </c>
      <c r="C1979">
        <v>123951</v>
      </c>
      <c r="D1979" s="9" t="s">
        <v>3865</v>
      </c>
      <c r="E1979" s="2">
        <v>1540</v>
      </c>
      <c r="F1979" s="11">
        <v>42964</v>
      </c>
      <c r="G1979" s="2">
        <v>1540</v>
      </c>
      <c r="H1979" s="13">
        <f>Tabla1[[#This Row],[Importe]]-Tabla1[[#This Row],[Pagado]]</f>
        <v>0</v>
      </c>
      <c r="I1979" s="1" t="s">
        <v>4090</v>
      </c>
    </row>
    <row r="1980" spans="1:9" x14ac:dyDescent="0.25">
      <c r="A1980" s="3">
        <v>44059</v>
      </c>
      <c r="B1980" s="6" t="s">
        <v>1995</v>
      </c>
      <c r="C1980">
        <v>123952</v>
      </c>
      <c r="D1980" s="9" t="s">
        <v>4048</v>
      </c>
      <c r="E1980" s="2">
        <v>1840</v>
      </c>
      <c r="F1980" s="11">
        <v>42963</v>
      </c>
      <c r="G1980" s="2">
        <v>1840</v>
      </c>
      <c r="H1980" s="13">
        <f>Tabla1[[#This Row],[Importe]]-Tabla1[[#This Row],[Pagado]]</f>
        <v>0</v>
      </c>
      <c r="I1980" s="1" t="s">
        <v>4090</v>
      </c>
    </row>
    <row r="1981" spans="1:9" x14ac:dyDescent="0.25">
      <c r="A1981" s="3">
        <v>44059</v>
      </c>
      <c r="B1981" s="6" t="s">
        <v>1996</v>
      </c>
      <c r="C1981">
        <v>123953</v>
      </c>
      <c r="D1981" s="9" t="s">
        <v>3889</v>
      </c>
      <c r="E1981" s="2">
        <v>616</v>
      </c>
      <c r="F1981" s="11">
        <v>42963</v>
      </c>
      <c r="G1981" s="2">
        <v>616</v>
      </c>
      <c r="H1981" s="13">
        <f>Tabla1[[#This Row],[Importe]]-Tabla1[[#This Row],[Pagado]]</f>
        <v>0</v>
      </c>
      <c r="I1981" s="1" t="s">
        <v>4090</v>
      </c>
    </row>
    <row r="1982" spans="1:9" x14ac:dyDescent="0.25">
      <c r="A1982" s="3">
        <v>44059</v>
      </c>
      <c r="B1982" s="6" t="s">
        <v>1997</v>
      </c>
      <c r="C1982">
        <v>123954</v>
      </c>
      <c r="D1982" s="9" t="s">
        <v>3937</v>
      </c>
      <c r="E1982" s="2">
        <v>1993.4</v>
      </c>
      <c r="F1982" s="11">
        <v>42963</v>
      </c>
      <c r="G1982" s="2">
        <v>1993.4</v>
      </c>
      <c r="H1982" s="13">
        <f>Tabla1[[#This Row],[Importe]]-Tabla1[[#This Row],[Pagado]]</f>
        <v>0</v>
      </c>
      <c r="I1982" s="1" t="s">
        <v>4090</v>
      </c>
    </row>
    <row r="1983" spans="1:9" x14ac:dyDescent="0.25">
      <c r="A1983" s="3">
        <v>44059</v>
      </c>
      <c r="B1983" s="6" t="s">
        <v>1998</v>
      </c>
      <c r="C1983">
        <v>123955</v>
      </c>
      <c r="D1983" s="9" t="s">
        <v>3893</v>
      </c>
      <c r="E1983" s="2">
        <v>182.4</v>
      </c>
      <c r="F1983" s="11">
        <v>42964</v>
      </c>
      <c r="G1983" s="2">
        <v>182.4</v>
      </c>
      <c r="H1983" s="13">
        <f>Tabla1[[#This Row],[Importe]]-Tabla1[[#This Row],[Pagado]]</f>
        <v>0</v>
      </c>
      <c r="I1983" s="1" t="s">
        <v>4090</v>
      </c>
    </row>
    <row r="1984" spans="1:9" ht="15.75" x14ac:dyDescent="0.25">
      <c r="A1984" s="3">
        <v>44059</v>
      </c>
      <c r="B1984" s="6" t="s">
        <v>1999</v>
      </c>
      <c r="C1984">
        <v>123956</v>
      </c>
      <c r="D1984" s="7" t="s">
        <v>4091</v>
      </c>
      <c r="E1984" s="2">
        <v>0</v>
      </c>
      <c r="F1984" s="17" t="s">
        <v>4091</v>
      </c>
      <c r="G1984" s="2">
        <v>0</v>
      </c>
      <c r="H1984" s="13">
        <f>Tabla1[[#This Row],[Importe]]-Tabla1[[#This Row],[Pagado]]</f>
        <v>0</v>
      </c>
      <c r="I1984" s="1" t="s">
        <v>4091</v>
      </c>
    </row>
    <row r="1985" spans="1:9" x14ac:dyDescent="0.25">
      <c r="A1985" s="3">
        <v>44059</v>
      </c>
      <c r="B1985" s="6" t="s">
        <v>2000</v>
      </c>
      <c r="C1985">
        <v>123957</v>
      </c>
      <c r="D1985" s="9" t="s">
        <v>3893</v>
      </c>
      <c r="E1985" s="2">
        <v>396</v>
      </c>
      <c r="F1985" s="11">
        <v>42964</v>
      </c>
      <c r="G1985" s="2">
        <v>396</v>
      </c>
      <c r="H1985" s="13">
        <f>Tabla1[[#This Row],[Importe]]-Tabla1[[#This Row],[Pagado]]</f>
        <v>0</v>
      </c>
      <c r="I1985" s="1" t="s">
        <v>4090</v>
      </c>
    </row>
    <row r="1986" spans="1:9" x14ac:dyDescent="0.25">
      <c r="A1986" s="3">
        <v>44059</v>
      </c>
      <c r="B1986" s="6" t="s">
        <v>2001</v>
      </c>
      <c r="C1986">
        <v>123958</v>
      </c>
      <c r="D1986" s="9" t="s">
        <v>4044</v>
      </c>
      <c r="E1986" s="2">
        <v>2067.1999999999998</v>
      </c>
      <c r="F1986" s="11">
        <v>42963</v>
      </c>
      <c r="G1986" s="2">
        <v>2067.1999999999998</v>
      </c>
      <c r="H1986" s="13">
        <f>Tabla1[[#This Row],[Importe]]-Tabla1[[#This Row],[Pagado]]</f>
        <v>0</v>
      </c>
      <c r="I1986" s="1" t="s">
        <v>4090</v>
      </c>
    </row>
    <row r="1987" spans="1:9" x14ac:dyDescent="0.25">
      <c r="A1987" s="3">
        <v>44059</v>
      </c>
      <c r="B1987" s="6" t="s">
        <v>2002</v>
      </c>
      <c r="C1987">
        <v>123959</v>
      </c>
      <c r="D1987" s="9" t="s">
        <v>3935</v>
      </c>
      <c r="E1987" s="2">
        <v>19761.599999999999</v>
      </c>
      <c r="F1987" s="11">
        <v>42969</v>
      </c>
      <c r="G1987" s="2">
        <v>19761.599999999999</v>
      </c>
      <c r="H1987" s="13">
        <f>Tabla1[[#This Row],[Importe]]-Tabla1[[#This Row],[Pagado]]</f>
        <v>0</v>
      </c>
      <c r="I1987" s="1" t="s">
        <v>4090</v>
      </c>
    </row>
    <row r="1988" spans="1:9" x14ac:dyDescent="0.25">
      <c r="A1988" s="3">
        <v>44059</v>
      </c>
      <c r="B1988" s="6" t="s">
        <v>2003</v>
      </c>
      <c r="C1988">
        <v>123960</v>
      </c>
      <c r="D1988" s="9" t="s">
        <v>4002</v>
      </c>
      <c r="E1988" s="2">
        <v>610</v>
      </c>
      <c r="F1988" s="11">
        <v>42963</v>
      </c>
      <c r="G1988" s="2">
        <v>610</v>
      </c>
      <c r="H1988" s="13">
        <f>Tabla1[[#This Row],[Importe]]-Tabla1[[#This Row],[Pagado]]</f>
        <v>0</v>
      </c>
      <c r="I1988" s="1" t="s">
        <v>4090</v>
      </c>
    </row>
    <row r="1989" spans="1:9" x14ac:dyDescent="0.25">
      <c r="A1989" s="3">
        <v>44059</v>
      </c>
      <c r="B1989" s="6" t="s">
        <v>2004</v>
      </c>
      <c r="C1989">
        <v>123961</v>
      </c>
      <c r="D1989" s="9" t="s">
        <v>3886</v>
      </c>
      <c r="E1989" s="2">
        <v>3671.2</v>
      </c>
      <c r="F1989" s="11">
        <v>42964</v>
      </c>
      <c r="G1989" s="2">
        <v>3671.2</v>
      </c>
      <c r="H1989" s="13">
        <f>Tabla1[[#This Row],[Importe]]-Tabla1[[#This Row],[Pagado]]</f>
        <v>0</v>
      </c>
      <c r="I1989" s="1" t="s">
        <v>4090</v>
      </c>
    </row>
    <row r="1990" spans="1:9" x14ac:dyDescent="0.25">
      <c r="A1990" s="3">
        <v>44059</v>
      </c>
      <c r="B1990" s="6" t="s">
        <v>2005</v>
      </c>
      <c r="C1990">
        <v>123962</v>
      </c>
      <c r="D1990" s="9" t="s">
        <v>3844</v>
      </c>
      <c r="E1990" s="2">
        <v>658.2</v>
      </c>
      <c r="F1990" s="11">
        <v>42963</v>
      </c>
      <c r="G1990" s="2">
        <v>658.2</v>
      </c>
      <c r="H1990" s="13">
        <f>Tabla1[[#This Row],[Importe]]-Tabla1[[#This Row],[Pagado]]</f>
        <v>0</v>
      </c>
      <c r="I1990" s="1" t="s">
        <v>4090</v>
      </c>
    </row>
    <row r="1991" spans="1:9" x14ac:dyDescent="0.25">
      <c r="A1991" s="3">
        <v>44059</v>
      </c>
      <c r="B1991" s="6" t="s">
        <v>2006</v>
      </c>
      <c r="C1991">
        <v>123963</v>
      </c>
      <c r="D1991" s="9" t="s">
        <v>3832</v>
      </c>
      <c r="E1991" s="2">
        <v>207938.85</v>
      </c>
      <c r="F1991" s="11">
        <v>42966</v>
      </c>
      <c r="G1991" s="2">
        <v>207938.85</v>
      </c>
      <c r="H1991" s="13">
        <f>Tabla1[[#This Row],[Importe]]-Tabla1[[#This Row],[Pagado]]</f>
        <v>0</v>
      </c>
      <c r="I1991" s="1" t="s">
        <v>4090</v>
      </c>
    </row>
    <row r="1992" spans="1:9" x14ac:dyDescent="0.25">
      <c r="A1992" s="3">
        <v>44059</v>
      </c>
      <c r="B1992" s="6" t="s">
        <v>2007</v>
      </c>
      <c r="C1992">
        <v>123964</v>
      </c>
      <c r="D1992" s="9" t="s">
        <v>3891</v>
      </c>
      <c r="E1992" s="2">
        <v>6279</v>
      </c>
      <c r="F1992" s="11">
        <v>42963</v>
      </c>
      <c r="G1992" s="2">
        <v>6279</v>
      </c>
      <c r="H1992" s="13">
        <f>Tabla1[[#This Row],[Importe]]-Tabla1[[#This Row],[Pagado]]</f>
        <v>0</v>
      </c>
      <c r="I1992" s="1" t="s">
        <v>4090</v>
      </c>
    </row>
    <row r="1993" spans="1:9" x14ac:dyDescent="0.25">
      <c r="A1993" s="3">
        <v>44059</v>
      </c>
      <c r="B1993" s="6" t="s">
        <v>2008</v>
      </c>
      <c r="C1993">
        <v>123965</v>
      </c>
      <c r="D1993" s="9" t="s">
        <v>3888</v>
      </c>
      <c r="E1993" s="2">
        <v>242029</v>
      </c>
      <c r="F1993" s="11">
        <v>42971</v>
      </c>
      <c r="G1993" s="2">
        <v>242029</v>
      </c>
      <c r="H1993" s="13">
        <f>Tabla1[[#This Row],[Importe]]-Tabla1[[#This Row],[Pagado]]</f>
        <v>0</v>
      </c>
      <c r="I1993" s="1" t="s">
        <v>4090</v>
      </c>
    </row>
    <row r="1994" spans="1:9" ht="15.75" x14ac:dyDescent="0.25">
      <c r="A1994" s="3">
        <v>44059</v>
      </c>
      <c r="B1994" s="6" t="s">
        <v>2009</v>
      </c>
      <c r="C1994">
        <v>123966</v>
      </c>
      <c r="D1994" s="7" t="s">
        <v>4091</v>
      </c>
      <c r="E1994" s="2">
        <v>0</v>
      </c>
      <c r="F1994" s="17" t="s">
        <v>4091</v>
      </c>
      <c r="G1994" s="2">
        <v>0</v>
      </c>
      <c r="H1994" s="13">
        <f>Tabla1[[#This Row],[Importe]]-Tabla1[[#This Row],[Pagado]]</f>
        <v>0</v>
      </c>
      <c r="I1994" s="1" t="s">
        <v>4091</v>
      </c>
    </row>
    <row r="1995" spans="1:9" x14ac:dyDescent="0.25">
      <c r="A1995" s="3">
        <v>44059</v>
      </c>
      <c r="B1995" s="6" t="s">
        <v>2010</v>
      </c>
      <c r="C1995">
        <v>123967</v>
      </c>
      <c r="D1995" s="9" t="s">
        <v>4024</v>
      </c>
      <c r="E1995" s="2">
        <v>646</v>
      </c>
      <c r="F1995" s="11">
        <v>42963</v>
      </c>
      <c r="G1995" s="2">
        <v>646</v>
      </c>
      <c r="H1995" s="13">
        <f>Tabla1[[#This Row],[Importe]]-Tabla1[[#This Row],[Pagado]]</f>
        <v>0</v>
      </c>
      <c r="I1995" s="1" t="s">
        <v>4090</v>
      </c>
    </row>
    <row r="1996" spans="1:9" x14ac:dyDescent="0.25">
      <c r="A1996" s="3">
        <v>42963</v>
      </c>
      <c r="B1996" s="6" t="s">
        <v>2011</v>
      </c>
      <c r="C1996">
        <v>123968</v>
      </c>
      <c r="D1996" s="9" t="s">
        <v>3932</v>
      </c>
      <c r="E1996" s="2">
        <v>10590.8</v>
      </c>
      <c r="F1996" s="11" t="s">
        <v>4068</v>
      </c>
      <c r="G1996" s="2">
        <v>10590.8</v>
      </c>
      <c r="H1996" s="13">
        <f>Tabla1[[#This Row],[Importe]]-Tabla1[[#This Row],[Pagado]]</f>
        <v>0</v>
      </c>
      <c r="I1996" s="1" t="s">
        <v>4090</v>
      </c>
    </row>
    <row r="1997" spans="1:9" x14ac:dyDescent="0.25">
      <c r="A1997" s="3">
        <v>42964</v>
      </c>
      <c r="B1997" s="6" t="s">
        <v>2012</v>
      </c>
      <c r="C1997">
        <v>123969</v>
      </c>
      <c r="D1997" s="9" t="s">
        <v>3816</v>
      </c>
      <c r="E1997" s="2">
        <v>8642.6</v>
      </c>
      <c r="F1997" s="11">
        <v>42964</v>
      </c>
      <c r="G1997" s="2">
        <v>8642.6</v>
      </c>
      <c r="H1997" s="13">
        <f>Tabla1[[#This Row],[Importe]]-Tabla1[[#This Row],[Pagado]]</f>
        <v>0</v>
      </c>
      <c r="I1997" s="1" t="s">
        <v>4090</v>
      </c>
    </row>
    <row r="1998" spans="1:9" x14ac:dyDescent="0.25">
      <c r="A1998" s="3">
        <v>42964</v>
      </c>
      <c r="B1998" s="6" t="s">
        <v>2013</v>
      </c>
      <c r="C1998">
        <v>123970</v>
      </c>
      <c r="D1998" s="9" t="s">
        <v>3805</v>
      </c>
      <c r="E1998" s="2">
        <v>10370.85</v>
      </c>
      <c r="F1998" s="11">
        <v>42965</v>
      </c>
      <c r="G1998" s="2">
        <v>10370.85</v>
      </c>
      <c r="H1998" s="13">
        <f>Tabla1[[#This Row],[Importe]]-Tabla1[[#This Row],[Pagado]]</f>
        <v>0</v>
      </c>
      <c r="I1998" s="1" t="s">
        <v>4090</v>
      </c>
    </row>
    <row r="1999" spans="1:9" x14ac:dyDescent="0.25">
      <c r="A1999" s="3">
        <v>42964</v>
      </c>
      <c r="B1999" s="6" t="s">
        <v>2014</v>
      </c>
      <c r="C1999">
        <v>123971</v>
      </c>
      <c r="D1999" s="9" t="s">
        <v>3838</v>
      </c>
      <c r="E1999" s="2">
        <v>14224.4</v>
      </c>
      <c r="F1999" s="11">
        <v>42964</v>
      </c>
      <c r="G1999" s="2">
        <v>14224.4</v>
      </c>
      <c r="H1999" s="13">
        <f>Tabla1[[#This Row],[Importe]]-Tabla1[[#This Row],[Pagado]]</f>
        <v>0</v>
      </c>
      <c r="I1999" s="1" t="s">
        <v>4090</v>
      </c>
    </row>
    <row r="2000" spans="1:9" x14ac:dyDescent="0.25">
      <c r="A2000" s="3">
        <v>42964</v>
      </c>
      <c r="B2000" s="6" t="s">
        <v>2015</v>
      </c>
      <c r="C2000">
        <v>123972</v>
      </c>
      <c r="D2000" s="9" t="s">
        <v>3806</v>
      </c>
      <c r="E2000" s="2">
        <v>38098</v>
      </c>
      <c r="F2000" s="11">
        <v>42966</v>
      </c>
      <c r="G2000" s="2">
        <v>38098</v>
      </c>
      <c r="H2000" s="13">
        <f>Tabla1[[#This Row],[Importe]]-Tabla1[[#This Row],[Pagado]]</f>
        <v>0</v>
      </c>
      <c r="I2000" s="1" t="s">
        <v>4090</v>
      </c>
    </row>
    <row r="2001" spans="1:9" x14ac:dyDescent="0.25">
      <c r="A2001" s="3">
        <v>42964</v>
      </c>
      <c r="B2001" s="6" t="s">
        <v>2016</v>
      </c>
      <c r="C2001">
        <v>123973</v>
      </c>
      <c r="D2001" s="9" t="s">
        <v>3809</v>
      </c>
      <c r="E2001" s="2">
        <v>5485.2</v>
      </c>
      <c r="F2001" s="11">
        <v>42964</v>
      </c>
      <c r="G2001" s="2">
        <v>5485.2</v>
      </c>
      <c r="H2001" s="13">
        <f>Tabla1[[#This Row],[Importe]]-Tabla1[[#This Row],[Pagado]]</f>
        <v>0</v>
      </c>
      <c r="I2001" s="1" t="s">
        <v>4090</v>
      </c>
    </row>
    <row r="2002" spans="1:9" x14ac:dyDescent="0.25">
      <c r="A2002" s="3">
        <v>42964</v>
      </c>
      <c r="B2002" s="6" t="s">
        <v>2017</v>
      </c>
      <c r="C2002">
        <v>123974</v>
      </c>
      <c r="D2002" s="9" t="s">
        <v>3860</v>
      </c>
      <c r="E2002" s="2">
        <v>1127</v>
      </c>
      <c r="F2002" s="11">
        <v>42964</v>
      </c>
      <c r="G2002" s="2">
        <v>1127</v>
      </c>
      <c r="H2002" s="13">
        <f>Tabla1[[#This Row],[Importe]]-Tabla1[[#This Row],[Pagado]]</f>
        <v>0</v>
      </c>
      <c r="I2002" s="1" t="s">
        <v>4090</v>
      </c>
    </row>
    <row r="2003" spans="1:9" x14ac:dyDescent="0.25">
      <c r="A2003" s="3">
        <v>42964</v>
      </c>
      <c r="B2003" s="6" t="s">
        <v>2018</v>
      </c>
      <c r="C2003">
        <v>123975</v>
      </c>
      <c r="D2003" s="9" t="s">
        <v>3860</v>
      </c>
      <c r="E2003" s="2">
        <v>5977.4</v>
      </c>
      <c r="F2003" s="11">
        <v>42966</v>
      </c>
      <c r="G2003" s="2">
        <v>5977.4</v>
      </c>
      <c r="H2003" s="13">
        <f>Tabla1[[#This Row],[Importe]]-Tabla1[[#This Row],[Pagado]]</f>
        <v>0</v>
      </c>
      <c r="I2003" s="1" t="s">
        <v>4090</v>
      </c>
    </row>
    <row r="2004" spans="1:9" x14ac:dyDescent="0.25">
      <c r="A2004" s="3">
        <v>42964</v>
      </c>
      <c r="B2004" s="6" t="s">
        <v>2019</v>
      </c>
      <c r="C2004">
        <v>123976</v>
      </c>
      <c r="D2004" s="9" t="s">
        <v>3883</v>
      </c>
      <c r="E2004" s="2">
        <v>3585.3</v>
      </c>
      <c r="F2004" s="11">
        <v>42965</v>
      </c>
      <c r="G2004" s="2">
        <v>3585.3</v>
      </c>
      <c r="H2004" s="13">
        <f>Tabla1[[#This Row],[Importe]]-Tabla1[[#This Row],[Pagado]]</f>
        <v>0</v>
      </c>
      <c r="I2004" s="1" t="s">
        <v>4090</v>
      </c>
    </row>
    <row r="2005" spans="1:9" x14ac:dyDescent="0.25">
      <c r="A2005" s="3">
        <v>42964</v>
      </c>
      <c r="B2005" s="6" t="s">
        <v>2020</v>
      </c>
      <c r="C2005">
        <v>123977</v>
      </c>
      <c r="D2005" s="9" t="s">
        <v>3822</v>
      </c>
      <c r="E2005" s="2">
        <v>2143.1999999999998</v>
      </c>
      <c r="F2005" s="11">
        <v>42968</v>
      </c>
      <c r="G2005" s="2">
        <v>2143.1999999999998</v>
      </c>
      <c r="H2005" s="13">
        <f>Tabla1[[#This Row],[Importe]]-Tabla1[[#This Row],[Pagado]]</f>
        <v>0</v>
      </c>
      <c r="I2005" s="1" t="s">
        <v>4090</v>
      </c>
    </row>
    <row r="2006" spans="1:9" x14ac:dyDescent="0.25">
      <c r="A2006" s="3">
        <v>42964</v>
      </c>
      <c r="B2006" s="6" t="s">
        <v>2021</v>
      </c>
      <c r="C2006">
        <v>123978</v>
      </c>
      <c r="D2006" s="9" t="s">
        <v>3823</v>
      </c>
      <c r="E2006" s="2">
        <v>13367.8</v>
      </c>
      <c r="F2006" s="11">
        <v>42964</v>
      </c>
      <c r="G2006" s="2">
        <v>13367.8</v>
      </c>
      <c r="H2006" s="13">
        <f>Tabla1[[#This Row],[Importe]]-Tabla1[[#This Row],[Pagado]]</f>
        <v>0</v>
      </c>
      <c r="I2006" s="1" t="s">
        <v>4090</v>
      </c>
    </row>
    <row r="2007" spans="1:9" x14ac:dyDescent="0.25">
      <c r="A2007" s="3">
        <v>42964</v>
      </c>
      <c r="B2007" s="6" t="s">
        <v>2022</v>
      </c>
      <c r="C2007">
        <v>123979</v>
      </c>
      <c r="D2007" s="9" t="s">
        <v>3836</v>
      </c>
      <c r="E2007" s="2">
        <v>3489.3</v>
      </c>
      <c r="F2007" s="11">
        <v>42965</v>
      </c>
      <c r="G2007" s="2">
        <v>3489.3</v>
      </c>
      <c r="H2007" s="13">
        <f>Tabla1[[#This Row],[Importe]]-Tabla1[[#This Row],[Pagado]]</f>
        <v>0</v>
      </c>
      <c r="I2007" s="1" t="s">
        <v>4090</v>
      </c>
    </row>
    <row r="2008" spans="1:9" x14ac:dyDescent="0.25">
      <c r="A2008" s="3">
        <v>42964</v>
      </c>
      <c r="B2008" s="6" t="s">
        <v>2023</v>
      </c>
      <c r="C2008">
        <v>123980</v>
      </c>
      <c r="D2008" s="9" t="s">
        <v>3947</v>
      </c>
      <c r="E2008" s="2">
        <v>1515.6</v>
      </c>
      <c r="F2008" s="11">
        <v>42964</v>
      </c>
      <c r="G2008" s="2">
        <v>1515.6</v>
      </c>
      <c r="H2008" s="13">
        <f>Tabla1[[#This Row],[Importe]]-Tabla1[[#This Row],[Pagado]]</f>
        <v>0</v>
      </c>
      <c r="I2008" s="1" t="s">
        <v>4090</v>
      </c>
    </row>
    <row r="2009" spans="1:9" x14ac:dyDescent="0.25">
      <c r="A2009" s="3">
        <v>42964</v>
      </c>
      <c r="B2009" s="6" t="s">
        <v>2024</v>
      </c>
      <c r="C2009">
        <v>123981</v>
      </c>
      <c r="D2009" s="9" t="s">
        <v>3815</v>
      </c>
      <c r="E2009" s="2">
        <v>10952.8</v>
      </c>
      <c r="F2009" s="11">
        <v>42964</v>
      </c>
      <c r="G2009" s="2">
        <v>10952.8</v>
      </c>
      <c r="H2009" s="13">
        <f>Tabla1[[#This Row],[Importe]]-Tabla1[[#This Row],[Pagado]]</f>
        <v>0</v>
      </c>
      <c r="I2009" s="1" t="s">
        <v>4090</v>
      </c>
    </row>
    <row r="2010" spans="1:9" x14ac:dyDescent="0.25">
      <c r="A2010" s="3">
        <v>42964</v>
      </c>
      <c r="B2010" s="6" t="s">
        <v>2025</v>
      </c>
      <c r="C2010">
        <v>123982</v>
      </c>
      <c r="D2010" s="9" t="s">
        <v>3860</v>
      </c>
      <c r="E2010" s="2">
        <v>17311.099999999999</v>
      </c>
      <c r="F2010" s="11">
        <v>42966</v>
      </c>
      <c r="G2010" s="2">
        <v>17311.099999999999</v>
      </c>
      <c r="H2010" s="13">
        <f>Tabla1[[#This Row],[Importe]]-Tabla1[[#This Row],[Pagado]]</f>
        <v>0</v>
      </c>
      <c r="I2010" s="1" t="s">
        <v>4090</v>
      </c>
    </row>
    <row r="2011" spans="1:9" x14ac:dyDescent="0.25">
      <c r="A2011" s="3">
        <v>42964</v>
      </c>
      <c r="B2011" s="6" t="s">
        <v>2026</v>
      </c>
      <c r="C2011">
        <v>123983</v>
      </c>
      <c r="D2011" s="9" t="s">
        <v>3868</v>
      </c>
      <c r="E2011" s="2">
        <v>62628.06</v>
      </c>
      <c r="F2011" s="11">
        <v>42977</v>
      </c>
      <c r="G2011" s="2">
        <v>62628.06</v>
      </c>
      <c r="H2011" s="13">
        <f>Tabla1[[#This Row],[Importe]]-Tabla1[[#This Row],[Pagado]]</f>
        <v>0</v>
      </c>
      <c r="I2011" s="1" t="s">
        <v>4090</v>
      </c>
    </row>
    <row r="2012" spans="1:9" x14ac:dyDescent="0.25">
      <c r="A2012" s="3">
        <v>42964</v>
      </c>
      <c r="B2012" s="6" t="s">
        <v>2027</v>
      </c>
      <c r="C2012">
        <v>123984</v>
      </c>
      <c r="D2012" s="9" t="s">
        <v>3824</v>
      </c>
      <c r="E2012" s="2">
        <v>4667.1000000000004</v>
      </c>
      <c r="F2012" s="11">
        <v>42964</v>
      </c>
      <c r="G2012" s="2">
        <v>4667.1000000000004</v>
      </c>
      <c r="H2012" s="13">
        <f>Tabla1[[#This Row],[Importe]]-Tabla1[[#This Row],[Pagado]]</f>
        <v>0</v>
      </c>
      <c r="I2012" s="1" t="s">
        <v>4090</v>
      </c>
    </row>
    <row r="2013" spans="1:9" x14ac:dyDescent="0.25">
      <c r="A2013" s="3">
        <v>42964</v>
      </c>
      <c r="B2013" s="6" t="s">
        <v>2028</v>
      </c>
      <c r="C2013">
        <v>123985</v>
      </c>
      <c r="D2013" s="9" t="s">
        <v>3812</v>
      </c>
      <c r="E2013" s="2">
        <v>10837.5</v>
      </c>
      <c r="F2013" s="11">
        <v>42968</v>
      </c>
      <c r="G2013" s="2">
        <v>10837.5</v>
      </c>
      <c r="H2013" s="13">
        <f>Tabla1[[#This Row],[Importe]]-Tabla1[[#This Row],[Pagado]]</f>
        <v>0</v>
      </c>
      <c r="I2013" s="1" t="s">
        <v>4090</v>
      </c>
    </row>
    <row r="2014" spans="1:9" x14ac:dyDescent="0.25">
      <c r="A2014" s="3">
        <v>42964</v>
      </c>
      <c r="B2014" s="6" t="s">
        <v>2029</v>
      </c>
      <c r="C2014">
        <v>123986</v>
      </c>
      <c r="D2014" s="9" t="s">
        <v>3858</v>
      </c>
      <c r="E2014" s="2">
        <v>19248</v>
      </c>
      <c r="F2014" s="11">
        <v>42973</v>
      </c>
      <c r="G2014" s="2">
        <v>19248</v>
      </c>
      <c r="H2014" s="13">
        <f>Tabla1[[#This Row],[Importe]]-Tabla1[[#This Row],[Pagado]]</f>
        <v>0</v>
      </c>
      <c r="I2014" s="1" t="s">
        <v>4090</v>
      </c>
    </row>
    <row r="2015" spans="1:9" ht="30" x14ac:dyDescent="0.25">
      <c r="A2015" s="3">
        <v>42964</v>
      </c>
      <c r="B2015" s="6" t="s">
        <v>2030</v>
      </c>
      <c r="C2015">
        <v>123987</v>
      </c>
      <c r="D2015" s="9" t="s">
        <v>3918</v>
      </c>
      <c r="E2015" s="2">
        <v>5028.7</v>
      </c>
      <c r="F2015" s="11" t="s">
        <v>4147</v>
      </c>
      <c r="G2015" s="19">
        <f>4500+528.7</f>
        <v>5028.7</v>
      </c>
      <c r="H2015" s="20">
        <f>Tabla1[[#This Row],[Importe]]-Tabla1[[#This Row],[Pagado]]</f>
        <v>0</v>
      </c>
      <c r="I2015" s="1" t="s">
        <v>4090</v>
      </c>
    </row>
    <row r="2016" spans="1:9" ht="15.75" x14ac:dyDescent="0.25">
      <c r="A2016" s="3">
        <v>42964</v>
      </c>
      <c r="B2016" s="6" t="s">
        <v>2031</v>
      </c>
      <c r="C2016">
        <v>123988</v>
      </c>
      <c r="D2016" s="7" t="s">
        <v>4091</v>
      </c>
      <c r="E2016" s="2">
        <v>0</v>
      </c>
      <c r="F2016" s="17" t="s">
        <v>4091</v>
      </c>
      <c r="G2016" s="2">
        <v>0</v>
      </c>
      <c r="H2016" s="13">
        <f>Tabla1[[#This Row],[Importe]]-Tabla1[[#This Row],[Pagado]]</f>
        <v>0</v>
      </c>
      <c r="I2016" s="1" t="s">
        <v>4140</v>
      </c>
    </row>
    <row r="2017" spans="1:9" x14ac:dyDescent="0.25">
      <c r="A2017" s="3">
        <v>42964</v>
      </c>
      <c r="B2017" s="6" t="s">
        <v>2032</v>
      </c>
      <c r="C2017">
        <v>123989</v>
      </c>
      <c r="D2017" s="9" t="s">
        <v>3941</v>
      </c>
      <c r="E2017" s="2">
        <v>432</v>
      </c>
      <c r="F2017" s="11">
        <v>42964</v>
      </c>
      <c r="G2017" s="2">
        <v>432</v>
      </c>
      <c r="H2017" s="13">
        <f>Tabla1[[#This Row],[Importe]]-Tabla1[[#This Row],[Pagado]]</f>
        <v>0</v>
      </c>
      <c r="I2017" s="1" t="s">
        <v>4090</v>
      </c>
    </row>
    <row r="2018" spans="1:9" x14ac:dyDescent="0.25">
      <c r="A2018" s="3">
        <v>42964</v>
      </c>
      <c r="B2018" s="6" t="s">
        <v>2033</v>
      </c>
      <c r="C2018">
        <v>123990</v>
      </c>
      <c r="D2018" s="9" t="s">
        <v>3819</v>
      </c>
      <c r="E2018" s="2">
        <v>17878</v>
      </c>
      <c r="F2018" s="11">
        <v>42964</v>
      </c>
      <c r="G2018" s="2">
        <v>17878</v>
      </c>
      <c r="H2018" s="13">
        <f>Tabla1[[#This Row],[Importe]]-Tabla1[[#This Row],[Pagado]]</f>
        <v>0</v>
      </c>
      <c r="I2018" s="1" t="s">
        <v>4090</v>
      </c>
    </row>
    <row r="2019" spans="1:9" x14ac:dyDescent="0.25">
      <c r="A2019" s="3">
        <v>42964</v>
      </c>
      <c r="B2019" s="6" t="s">
        <v>2034</v>
      </c>
      <c r="C2019">
        <v>123991</v>
      </c>
      <c r="D2019" s="9" t="s">
        <v>3819</v>
      </c>
      <c r="E2019" s="2">
        <v>130</v>
      </c>
      <c r="F2019" s="11">
        <v>42964</v>
      </c>
      <c r="G2019" s="2">
        <v>130</v>
      </c>
      <c r="H2019" s="13">
        <f>Tabla1[[#This Row],[Importe]]-Tabla1[[#This Row],[Pagado]]</f>
        <v>0</v>
      </c>
      <c r="I2019" s="1" t="s">
        <v>4090</v>
      </c>
    </row>
    <row r="2020" spans="1:9" x14ac:dyDescent="0.25">
      <c r="A2020" s="3">
        <v>42964</v>
      </c>
      <c r="B2020" s="6" t="s">
        <v>2035</v>
      </c>
      <c r="C2020">
        <v>123992</v>
      </c>
      <c r="D2020" s="9" t="s">
        <v>3889</v>
      </c>
      <c r="E2020" s="2">
        <v>5801.12</v>
      </c>
      <c r="F2020" s="11">
        <v>42964</v>
      </c>
      <c r="G2020" s="2">
        <v>5801.12</v>
      </c>
      <c r="H2020" s="13">
        <f>Tabla1[[#This Row],[Importe]]-Tabla1[[#This Row],[Pagado]]</f>
        <v>0</v>
      </c>
      <c r="I2020" s="1" t="s">
        <v>4090</v>
      </c>
    </row>
    <row r="2021" spans="1:9" x14ac:dyDescent="0.25">
      <c r="A2021" s="3">
        <v>42964</v>
      </c>
      <c r="B2021" s="6" t="s">
        <v>2036</v>
      </c>
      <c r="C2021">
        <v>123993</v>
      </c>
      <c r="D2021" s="9" t="s">
        <v>3816</v>
      </c>
      <c r="E2021" s="2">
        <v>3307.2</v>
      </c>
      <c r="F2021" s="11">
        <v>42964</v>
      </c>
      <c r="G2021" s="2">
        <v>3307.2</v>
      </c>
      <c r="H2021" s="13">
        <f>Tabla1[[#This Row],[Importe]]-Tabla1[[#This Row],[Pagado]]</f>
        <v>0</v>
      </c>
      <c r="I2021" s="1" t="s">
        <v>4090</v>
      </c>
    </row>
    <row r="2022" spans="1:9" x14ac:dyDescent="0.25">
      <c r="A2022" s="3">
        <v>42964</v>
      </c>
      <c r="B2022" s="6" t="s">
        <v>2037</v>
      </c>
      <c r="C2022">
        <v>123994</v>
      </c>
      <c r="D2022" s="9" t="s">
        <v>3807</v>
      </c>
      <c r="E2022" s="2">
        <v>2350</v>
      </c>
      <c r="F2022" s="11">
        <v>42964</v>
      </c>
      <c r="G2022" s="2">
        <v>2350</v>
      </c>
      <c r="H2022" s="13">
        <f>Tabla1[[#This Row],[Importe]]-Tabla1[[#This Row],[Pagado]]</f>
        <v>0</v>
      </c>
      <c r="I2022" s="1" t="s">
        <v>4090</v>
      </c>
    </row>
    <row r="2023" spans="1:9" x14ac:dyDescent="0.25">
      <c r="A2023" s="3">
        <v>42964</v>
      </c>
      <c r="B2023" s="6" t="s">
        <v>2038</v>
      </c>
      <c r="C2023">
        <v>123995</v>
      </c>
      <c r="D2023" s="9" t="s">
        <v>4006</v>
      </c>
      <c r="E2023" s="2">
        <v>1225.8</v>
      </c>
      <c r="F2023" s="11">
        <v>42964</v>
      </c>
      <c r="G2023" s="2">
        <v>1225.8</v>
      </c>
      <c r="H2023" s="13">
        <f>Tabla1[[#This Row],[Importe]]-Tabla1[[#This Row],[Pagado]]</f>
        <v>0</v>
      </c>
      <c r="I2023" s="1" t="s">
        <v>4090</v>
      </c>
    </row>
    <row r="2024" spans="1:9" x14ac:dyDescent="0.25">
      <c r="A2024" s="3">
        <v>42964</v>
      </c>
      <c r="B2024" s="6" t="s">
        <v>2039</v>
      </c>
      <c r="C2024">
        <v>123996</v>
      </c>
      <c r="D2024" s="9" t="s">
        <v>3944</v>
      </c>
      <c r="E2024" s="2">
        <v>32428.22</v>
      </c>
      <c r="F2024" s="11">
        <v>42965</v>
      </c>
      <c r="G2024" s="2">
        <v>32428.22</v>
      </c>
      <c r="H2024" s="13">
        <f>Tabla1[[#This Row],[Importe]]-Tabla1[[#This Row],[Pagado]]</f>
        <v>0</v>
      </c>
      <c r="I2024" s="1" t="s">
        <v>4090</v>
      </c>
    </row>
    <row r="2025" spans="1:9" x14ac:dyDescent="0.25">
      <c r="A2025" s="3">
        <v>42964</v>
      </c>
      <c r="B2025" s="6" t="s">
        <v>2040</v>
      </c>
      <c r="C2025">
        <v>123997</v>
      </c>
      <c r="D2025" s="9" t="s">
        <v>3845</v>
      </c>
      <c r="E2025" s="2">
        <v>52322.400000000001</v>
      </c>
      <c r="F2025" s="11" t="s">
        <v>4075</v>
      </c>
      <c r="G2025" s="2">
        <v>52322.400000000001</v>
      </c>
      <c r="H2025" s="13">
        <f>Tabla1[[#This Row],[Importe]]-Tabla1[[#This Row],[Pagado]]</f>
        <v>0</v>
      </c>
      <c r="I2025" s="1" t="s">
        <v>4090</v>
      </c>
    </row>
    <row r="2026" spans="1:9" x14ac:dyDescent="0.25">
      <c r="A2026" s="3">
        <v>42964</v>
      </c>
      <c r="B2026" s="6" t="s">
        <v>2041</v>
      </c>
      <c r="C2026">
        <v>123998</v>
      </c>
      <c r="D2026" s="9" t="s">
        <v>3821</v>
      </c>
      <c r="E2026" s="2">
        <v>4761.2</v>
      </c>
      <c r="F2026" s="11">
        <v>42965</v>
      </c>
      <c r="G2026" s="2">
        <v>4761.2</v>
      </c>
      <c r="H2026" s="13">
        <f>Tabla1[[#This Row],[Importe]]-Tabla1[[#This Row],[Pagado]]</f>
        <v>0</v>
      </c>
      <c r="I2026" s="1" t="s">
        <v>4090</v>
      </c>
    </row>
    <row r="2027" spans="1:9" ht="30" x14ac:dyDescent="0.25">
      <c r="A2027" s="3">
        <v>42964</v>
      </c>
      <c r="B2027" s="6" t="s">
        <v>2042</v>
      </c>
      <c r="C2027">
        <v>123999</v>
      </c>
      <c r="D2027" s="9" t="s">
        <v>3859</v>
      </c>
      <c r="E2027" s="2">
        <v>30924.959999999999</v>
      </c>
      <c r="F2027" s="11" t="s">
        <v>4176</v>
      </c>
      <c r="G2027" s="19">
        <f>21603.65+9321.31</f>
        <v>30924.959999999999</v>
      </c>
      <c r="H2027" s="20">
        <f>Tabla1[[#This Row],[Importe]]-Tabla1[[#This Row],[Pagado]]</f>
        <v>0</v>
      </c>
      <c r="I2027" s="1" t="s">
        <v>4090</v>
      </c>
    </row>
    <row r="2028" spans="1:9" x14ac:dyDescent="0.25">
      <c r="A2028" s="3">
        <v>42964</v>
      </c>
      <c r="B2028" s="6" t="s">
        <v>2043</v>
      </c>
      <c r="C2028">
        <v>124000</v>
      </c>
      <c r="D2028" s="9" t="s">
        <v>3820</v>
      </c>
      <c r="E2028" s="2">
        <v>9664.1</v>
      </c>
      <c r="F2028" s="11">
        <v>42971</v>
      </c>
      <c r="G2028" s="2">
        <v>9664.1</v>
      </c>
      <c r="H2028" s="13">
        <f>Tabla1[[#This Row],[Importe]]-Tabla1[[#This Row],[Pagado]]</f>
        <v>0</v>
      </c>
      <c r="I2028" s="1" t="s">
        <v>4090</v>
      </c>
    </row>
    <row r="2029" spans="1:9" x14ac:dyDescent="0.25">
      <c r="A2029" s="3">
        <v>42964</v>
      </c>
      <c r="B2029" s="6" t="s">
        <v>2044</v>
      </c>
      <c r="C2029">
        <v>124001</v>
      </c>
      <c r="D2029" s="9" t="s">
        <v>3927</v>
      </c>
      <c r="E2029" s="2">
        <v>8791.25</v>
      </c>
      <c r="F2029" s="11">
        <v>42970</v>
      </c>
      <c r="G2029" s="2">
        <v>8791.25</v>
      </c>
      <c r="H2029" s="13">
        <f>Tabla1[[#This Row],[Importe]]-Tabla1[[#This Row],[Pagado]]</f>
        <v>0</v>
      </c>
      <c r="I2029" s="1" t="s">
        <v>4090</v>
      </c>
    </row>
    <row r="2030" spans="1:9" x14ac:dyDescent="0.25">
      <c r="A2030" s="3">
        <v>42964</v>
      </c>
      <c r="B2030" s="6" t="s">
        <v>2045</v>
      </c>
      <c r="C2030">
        <v>124002</v>
      </c>
      <c r="D2030" s="9" t="s">
        <v>3860</v>
      </c>
      <c r="E2030" s="2">
        <v>550.4</v>
      </c>
      <c r="F2030" s="11">
        <v>42973</v>
      </c>
      <c r="G2030" s="2">
        <v>550.4</v>
      </c>
      <c r="H2030" s="13">
        <f>Tabla1[[#This Row],[Importe]]-Tabla1[[#This Row],[Pagado]]</f>
        <v>0</v>
      </c>
      <c r="I2030" s="1" t="s">
        <v>4090</v>
      </c>
    </row>
    <row r="2031" spans="1:9" x14ac:dyDescent="0.25">
      <c r="A2031" s="3">
        <v>42964</v>
      </c>
      <c r="B2031" s="6" t="s">
        <v>2046</v>
      </c>
      <c r="C2031">
        <v>124003</v>
      </c>
      <c r="D2031" s="9" t="s">
        <v>3860</v>
      </c>
      <c r="E2031" s="2">
        <v>2534.4</v>
      </c>
      <c r="F2031" s="11">
        <v>42966</v>
      </c>
      <c r="G2031" s="2">
        <v>2534.4</v>
      </c>
      <c r="H2031" s="13">
        <f>Tabla1[[#This Row],[Importe]]-Tabla1[[#This Row],[Pagado]]</f>
        <v>0</v>
      </c>
      <c r="I2031" s="1" t="s">
        <v>4090</v>
      </c>
    </row>
    <row r="2032" spans="1:9" x14ac:dyDescent="0.25">
      <c r="A2032" s="3">
        <v>42964</v>
      </c>
      <c r="B2032" s="6" t="s">
        <v>2047</v>
      </c>
      <c r="C2032">
        <v>124004</v>
      </c>
      <c r="D2032" s="9" t="s">
        <v>3811</v>
      </c>
      <c r="E2032" s="2">
        <v>3685.2</v>
      </c>
      <c r="F2032" s="11">
        <v>42968</v>
      </c>
      <c r="G2032" s="2">
        <v>3685.2</v>
      </c>
      <c r="H2032" s="13">
        <f>Tabla1[[#This Row],[Importe]]-Tabla1[[#This Row],[Pagado]]</f>
        <v>0</v>
      </c>
      <c r="I2032" s="1" t="s">
        <v>4090</v>
      </c>
    </row>
    <row r="2033" spans="1:9" ht="30" x14ac:dyDescent="0.25">
      <c r="A2033" s="3">
        <v>42964</v>
      </c>
      <c r="B2033" s="6" t="s">
        <v>2048</v>
      </c>
      <c r="C2033">
        <v>124005</v>
      </c>
      <c r="D2033" s="9" t="s">
        <v>3829</v>
      </c>
      <c r="E2033" s="2">
        <v>6043</v>
      </c>
      <c r="F2033" s="11" t="s">
        <v>4153</v>
      </c>
      <c r="G2033" s="19">
        <f>3800+2243</f>
        <v>6043</v>
      </c>
      <c r="H2033" s="20">
        <f>Tabla1[[#This Row],[Importe]]-Tabla1[[#This Row],[Pagado]]</f>
        <v>0</v>
      </c>
      <c r="I2033" s="1" t="s">
        <v>4090</v>
      </c>
    </row>
    <row r="2034" spans="1:9" x14ac:dyDescent="0.25">
      <c r="A2034" s="3">
        <v>42964</v>
      </c>
      <c r="B2034" s="6" t="s">
        <v>2049</v>
      </c>
      <c r="C2034">
        <v>124006</v>
      </c>
      <c r="D2034" s="9" t="s">
        <v>3814</v>
      </c>
      <c r="E2034" s="2">
        <v>20989.200000000001</v>
      </c>
      <c r="F2034" s="11">
        <v>42965</v>
      </c>
      <c r="G2034" s="2">
        <v>20989.200000000001</v>
      </c>
      <c r="H2034" s="13">
        <f>Tabla1[[#This Row],[Importe]]-Tabla1[[#This Row],[Pagado]]</f>
        <v>0</v>
      </c>
      <c r="I2034" s="1" t="s">
        <v>4090</v>
      </c>
    </row>
    <row r="2035" spans="1:9" x14ac:dyDescent="0.25">
      <c r="A2035" s="3">
        <v>42964</v>
      </c>
      <c r="B2035" s="6" t="s">
        <v>2050</v>
      </c>
      <c r="C2035">
        <v>124007</v>
      </c>
      <c r="D2035" s="9" t="s">
        <v>3972</v>
      </c>
      <c r="E2035" s="2">
        <v>7146.3</v>
      </c>
      <c r="F2035" s="11">
        <v>42966</v>
      </c>
      <c r="G2035" s="2">
        <v>7146.3</v>
      </c>
      <c r="H2035" s="13">
        <f>Tabla1[[#This Row],[Importe]]-Tabla1[[#This Row],[Pagado]]</f>
        <v>0</v>
      </c>
      <c r="I2035" s="1" t="s">
        <v>4090</v>
      </c>
    </row>
    <row r="2036" spans="1:9" x14ac:dyDescent="0.25">
      <c r="A2036" s="3">
        <v>42964</v>
      </c>
      <c r="B2036" s="6" t="s">
        <v>2051</v>
      </c>
      <c r="C2036">
        <v>124008</v>
      </c>
      <c r="D2036" s="9" t="s">
        <v>3818</v>
      </c>
      <c r="E2036" s="2">
        <v>5874.8</v>
      </c>
      <c r="F2036" s="11">
        <v>42966</v>
      </c>
      <c r="G2036" s="2">
        <v>5874.8</v>
      </c>
      <c r="H2036" s="13">
        <f>Tabla1[[#This Row],[Importe]]-Tabla1[[#This Row],[Pagado]]</f>
        <v>0</v>
      </c>
      <c r="I2036" s="1" t="s">
        <v>4090</v>
      </c>
    </row>
    <row r="2037" spans="1:9" x14ac:dyDescent="0.25">
      <c r="A2037" s="3">
        <v>42964</v>
      </c>
      <c r="B2037" s="6" t="s">
        <v>2052</v>
      </c>
      <c r="C2037">
        <v>124009</v>
      </c>
      <c r="D2037" s="9" t="s">
        <v>3813</v>
      </c>
      <c r="E2037" s="2">
        <v>11180.1</v>
      </c>
      <c r="F2037" s="11">
        <v>42968</v>
      </c>
      <c r="G2037" s="2">
        <v>11180.1</v>
      </c>
      <c r="H2037" s="13">
        <f>Tabla1[[#This Row],[Importe]]-Tabla1[[#This Row],[Pagado]]</f>
        <v>0</v>
      </c>
      <c r="I2037" s="1" t="s">
        <v>4090</v>
      </c>
    </row>
    <row r="2038" spans="1:9" ht="30" x14ac:dyDescent="0.25">
      <c r="A2038" s="3">
        <v>42964</v>
      </c>
      <c r="B2038" s="6" t="s">
        <v>2053</v>
      </c>
      <c r="C2038">
        <v>124010</v>
      </c>
      <c r="D2038" s="9" t="s">
        <v>3893</v>
      </c>
      <c r="E2038" s="2">
        <v>3967.4</v>
      </c>
      <c r="F2038" s="11" t="s">
        <v>4154</v>
      </c>
      <c r="G2038" s="19">
        <f>1800+2167.4</f>
        <v>3967.4</v>
      </c>
      <c r="H2038" s="20">
        <f>Tabla1[[#This Row],[Importe]]-Tabla1[[#This Row],[Pagado]]</f>
        <v>0</v>
      </c>
      <c r="I2038" s="1" t="s">
        <v>4090</v>
      </c>
    </row>
    <row r="2039" spans="1:9" x14ac:dyDescent="0.25">
      <c r="A2039" s="3">
        <v>42964</v>
      </c>
      <c r="B2039" s="6" t="s">
        <v>2054</v>
      </c>
      <c r="C2039">
        <v>124011</v>
      </c>
      <c r="D2039" s="9" t="s">
        <v>3842</v>
      </c>
      <c r="E2039" s="2">
        <v>1453.2</v>
      </c>
      <c r="F2039" s="11">
        <v>42964</v>
      </c>
      <c r="G2039" s="2">
        <v>1453.2</v>
      </c>
      <c r="H2039" s="13">
        <f>Tabla1[[#This Row],[Importe]]-Tabla1[[#This Row],[Pagado]]</f>
        <v>0</v>
      </c>
      <c r="I2039" s="1" t="s">
        <v>4090</v>
      </c>
    </row>
    <row r="2040" spans="1:9" x14ac:dyDescent="0.25">
      <c r="A2040" s="3">
        <v>42964</v>
      </c>
      <c r="B2040" s="6" t="s">
        <v>2055</v>
      </c>
      <c r="C2040">
        <v>124012</v>
      </c>
      <c r="D2040" s="9" t="s">
        <v>3899</v>
      </c>
      <c r="E2040" s="2">
        <v>16562.41</v>
      </c>
      <c r="F2040" s="11">
        <v>42964</v>
      </c>
      <c r="G2040" s="2">
        <v>16562.41</v>
      </c>
      <c r="H2040" s="13">
        <f>Tabla1[[#This Row],[Importe]]-Tabla1[[#This Row],[Pagado]]</f>
        <v>0</v>
      </c>
      <c r="I2040" s="1" t="s">
        <v>4090</v>
      </c>
    </row>
    <row r="2041" spans="1:9" x14ac:dyDescent="0.25">
      <c r="A2041" s="3">
        <v>42964</v>
      </c>
      <c r="B2041" s="6" t="s">
        <v>2056</v>
      </c>
      <c r="C2041">
        <v>124013</v>
      </c>
      <c r="D2041" s="9" t="s">
        <v>3860</v>
      </c>
      <c r="E2041" s="2">
        <v>29931.99</v>
      </c>
      <c r="F2041" s="11">
        <v>42965</v>
      </c>
      <c r="G2041" s="2">
        <v>29931.99</v>
      </c>
      <c r="H2041" s="13">
        <f>Tabla1[[#This Row],[Importe]]-Tabla1[[#This Row],[Pagado]]</f>
        <v>0</v>
      </c>
      <c r="I2041" s="1" t="s">
        <v>4090</v>
      </c>
    </row>
    <row r="2042" spans="1:9" x14ac:dyDescent="0.25">
      <c r="A2042" s="3">
        <v>42964</v>
      </c>
      <c r="B2042" s="6" t="s">
        <v>2057</v>
      </c>
      <c r="C2042">
        <v>124014</v>
      </c>
      <c r="D2042" s="9" t="s">
        <v>3810</v>
      </c>
      <c r="E2042" s="2">
        <v>52022.94</v>
      </c>
      <c r="F2042" s="11">
        <v>42969</v>
      </c>
      <c r="G2042" s="2">
        <v>52022.94</v>
      </c>
      <c r="H2042" s="13">
        <f>Tabla1[[#This Row],[Importe]]-Tabla1[[#This Row],[Pagado]]</f>
        <v>0</v>
      </c>
      <c r="I2042" s="1" t="s">
        <v>4090</v>
      </c>
    </row>
    <row r="2043" spans="1:9" x14ac:dyDescent="0.25">
      <c r="A2043" s="3">
        <v>42964</v>
      </c>
      <c r="B2043" s="6" t="s">
        <v>2058</v>
      </c>
      <c r="C2043">
        <v>124015</v>
      </c>
      <c r="D2043" s="9" t="s">
        <v>3898</v>
      </c>
      <c r="E2043" s="2">
        <v>22119.52</v>
      </c>
      <c r="F2043" s="11">
        <v>42964</v>
      </c>
      <c r="G2043" s="2">
        <v>22119.52</v>
      </c>
      <c r="H2043" s="13">
        <f>Tabla1[[#This Row],[Importe]]-Tabla1[[#This Row],[Pagado]]</f>
        <v>0</v>
      </c>
      <c r="I2043" s="1" t="s">
        <v>4090</v>
      </c>
    </row>
    <row r="2044" spans="1:9" x14ac:dyDescent="0.25">
      <c r="A2044" s="3">
        <v>42964</v>
      </c>
      <c r="B2044" s="6" t="s">
        <v>2059</v>
      </c>
      <c r="C2044">
        <v>124016</v>
      </c>
      <c r="D2044" s="9" t="s">
        <v>3847</v>
      </c>
      <c r="E2044" s="2">
        <v>34542.89</v>
      </c>
      <c r="F2044" s="11">
        <v>42970</v>
      </c>
      <c r="G2044" s="2">
        <v>34542.89</v>
      </c>
      <c r="H2044" s="13">
        <f>Tabla1[[#This Row],[Importe]]-Tabla1[[#This Row],[Pagado]]</f>
        <v>0</v>
      </c>
      <c r="I2044" s="1" t="s">
        <v>4090</v>
      </c>
    </row>
    <row r="2045" spans="1:9" x14ac:dyDescent="0.25">
      <c r="A2045" s="3">
        <v>42964</v>
      </c>
      <c r="B2045" s="6" t="s">
        <v>2060</v>
      </c>
      <c r="C2045">
        <v>124017</v>
      </c>
      <c r="D2045" s="9" t="s">
        <v>3910</v>
      </c>
      <c r="E2045" s="2">
        <v>7315.7</v>
      </c>
      <c r="F2045" s="11">
        <v>42964</v>
      </c>
      <c r="G2045" s="2">
        <v>7315.7</v>
      </c>
      <c r="H2045" s="13">
        <f>Tabla1[[#This Row],[Importe]]-Tabla1[[#This Row],[Pagado]]</f>
        <v>0</v>
      </c>
      <c r="I2045" s="1" t="s">
        <v>4090</v>
      </c>
    </row>
    <row r="2046" spans="1:9" x14ac:dyDescent="0.25">
      <c r="A2046" s="3">
        <v>42964</v>
      </c>
      <c r="B2046" s="6" t="s">
        <v>2061</v>
      </c>
      <c r="C2046">
        <v>124018</v>
      </c>
      <c r="D2046" s="9" t="s">
        <v>3840</v>
      </c>
      <c r="E2046" s="2">
        <v>6338</v>
      </c>
      <c r="F2046" s="11">
        <v>42964</v>
      </c>
      <c r="G2046" s="2">
        <v>6338</v>
      </c>
      <c r="H2046" s="13">
        <f>Tabla1[[#This Row],[Importe]]-Tabla1[[#This Row],[Pagado]]</f>
        <v>0</v>
      </c>
      <c r="I2046" s="1" t="s">
        <v>4090</v>
      </c>
    </row>
    <row r="2047" spans="1:9" x14ac:dyDescent="0.25">
      <c r="A2047" s="3">
        <v>42964</v>
      </c>
      <c r="B2047" s="6" t="s">
        <v>2062</v>
      </c>
      <c r="C2047">
        <v>124019</v>
      </c>
      <c r="D2047" s="9" t="s">
        <v>3810</v>
      </c>
      <c r="E2047" s="2">
        <v>33576.47</v>
      </c>
      <c r="F2047" s="11">
        <v>42969</v>
      </c>
      <c r="G2047" s="2">
        <v>33576.47</v>
      </c>
      <c r="H2047" s="13">
        <f>Tabla1[[#This Row],[Importe]]-Tabla1[[#This Row],[Pagado]]</f>
        <v>0</v>
      </c>
      <c r="I2047" s="1" t="s">
        <v>4090</v>
      </c>
    </row>
    <row r="2048" spans="1:9" x14ac:dyDescent="0.25">
      <c r="A2048" s="3">
        <v>42964</v>
      </c>
      <c r="B2048" s="6" t="s">
        <v>2063</v>
      </c>
      <c r="C2048">
        <v>124020</v>
      </c>
      <c r="D2048" s="9" t="s">
        <v>3810</v>
      </c>
      <c r="E2048" s="2">
        <v>136</v>
      </c>
      <c r="F2048" s="11">
        <v>42969</v>
      </c>
      <c r="G2048" s="2">
        <v>136</v>
      </c>
      <c r="H2048" s="13">
        <f>Tabla1[[#This Row],[Importe]]-Tabla1[[#This Row],[Pagado]]</f>
        <v>0</v>
      </c>
      <c r="I2048" s="1" t="s">
        <v>4090</v>
      </c>
    </row>
    <row r="2049" spans="1:9" x14ac:dyDescent="0.25">
      <c r="A2049" s="3">
        <v>42964</v>
      </c>
      <c r="B2049" s="6" t="s">
        <v>2064</v>
      </c>
      <c r="C2049">
        <v>124021</v>
      </c>
      <c r="D2049" s="9" t="s">
        <v>3916</v>
      </c>
      <c r="E2049" s="2">
        <v>4863.6400000000003</v>
      </c>
      <c r="F2049" s="11">
        <v>42964</v>
      </c>
      <c r="G2049" s="2">
        <v>4863.6400000000003</v>
      </c>
      <c r="H2049" s="13">
        <f>Tabla1[[#This Row],[Importe]]-Tabla1[[#This Row],[Pagado]]</f>
        <v>0</v>
      </c>
      <c r="I2049" s="1" t="s">
        <v>4090</v>
      </c>
    </row>
    <row r="2050" spans="1:9" x14ac:dyDescent="0.25">
      <c r="A2050" s="3">
        <v>42964</v>
      </c>
      <c r="B2050" s="6" t="s">
        <v>2065</v>
      </c>
      <c r="C2050">
        <v>124022</v>
      </c>
      <c r="D2050" s="9" t="s">
        <v>3908</v>
      </c>
      <c r="E2050" s="2">
        <v>4185.1000000000004</v>
      </c>
      <c r="F2050" s="11">
        <v>42965</v>
      </c>
      <c r="G2050" s="2">
        <v>4185.1000000000004</v>
      </c>
      <c r="H2050" s="13">
        <f>Tabla1[[#This Row],[Importe]]-Tabla1[[#This Row],[Pagado]]</f>
        <v>0</v>
      </c>
      <c r="I2050" s="1" t="s">
        <v>4090</v>
      </c>
    </row>
    <row r="2051" spans="1:9" x14ac:dyDescent="0.25">
      <c r="A2051" s="3">
        <v>42964</v>
      </c>
      <c r="B2051" s="6" t="s">
        <v>2066</v>
      </c>
      <c r="C2051">
        <v>124023</v>
      </c>
      <c r="D2051" s="9" t="s">
        <v>3864</v>
      </c>
      <c r="E2051" s="2">
        <v>3655.6</v>
      </c>
      <c r="F2051" s="11">
        <v>42964</v>
      </c>
      <c r="G2051" s="2">
        <v>3655.6</v>
      </c>
      <c r="H2051" s="13">
        <f>Tabla1[[#This Row],[Importe]]-Tabla1[[#This Row],[Pagado]]</f>
        <v>0</v>
      </c>
      <c r="I2051" s="1" t="s">
        <v>4090</v>
      </c>
    </row>
    <row r="2052" spans="1:9" x14ac:dyDescent="0.25">
      <c r="A2052" s="3">
        <v>42964</v>
      </c>
      <c r="B2052" s="6" t="s">
        <v>2067</v>
      </c>
      <c r="C2052">
        <v>124024</v>
      </c>
      <c r="D2052" s="9" t="s">
        <v>3852</v>
      </c>
      <c r="E2052" s="2">
        <v>25636.6</v>
      </c>
      <c r="F2052" s="11" t="s">
        <v>4069</v>
      </c>
      <c r="G2052" s="2">
        <v>25636.6</v>
      </c>
      <c r="H2052" s="13">
        <f>Tabla1[[#This Row],[Importe]]-Tabla1[[#This Row],[Pagado]]</f>
        <v>0</v>
      </c>
      <c r="I2052" s="1" t="s">
        <v>4090</v>
      </c>
    </row>
    <row r="2053" spans="1:9" ht="15.75" x14ac:dyDescent="0.25">
      <c r="A2053" s="3">
        <v>42964</v>
      </c>
      <c r="B2053" s="6" t="s">
        <v>2068</v>
      </c>
      <c r="C2053">
        <v>124025</v>
      </c>
      <c r="D2053" s="7" t="s">
        <v>4091</v>
      </c>
      <c r="E2053" s="2">
        <v>0</v>
      </c>
      <c r="F2053" s="17" t="s">
        <v>4091</v>
      </c>
      <c r="G2053" s="2">
        <v>0</v>
      </c>
      <c r="H2053" s="13">
        <f>Tabla1[[#This Row],[Importe]]-Tabla1[[#This Row],[Pagado]]</f>
        <v>0</v>
      </c>
      <c r="I2053" s="1" t="s">
        <v>4091</v>
      </c>
    </row>
    <row r="2054" spans="1:9" x14ac:dyDescent="0.25">
      <c r="A2054" s="3">
        <v>42964</v>
      </c>
      <c r="B2054" s="6" t="s">
        <v>2069</v>
      </c>
      <c r="C2054">
        <v>124026</v>
      </c>
      <c r="D2054" s="9" t="s">
        <v>3916</v>
      </c>
      <c r="E2054" s="2">
        <v>1175</v>
      </c>
      <c r="F2054" s="11">
        <v>42964</v>
      </c>
      <c r="G2054" s="2">
        <v>1175</v>
      </c>
      <c r="H2054" s="13">
        <f>Tabla1[[#This Row],[Importe]]-Tabla1[[#This Row],[Pagado]]</f>
        <v>0</v>
      </c>
      <c r="I2054" s="1" t="s">
        <v>4090</v>
      </c>
    </row>
    <row r="2055" spans="1:9" x14ac:dyDescent="0.25">
      <c r="A2055" s="3">
        <v>42964</v>
      </c>
      <c r="B2055" s="6" t="s">
        <v>2070</v>
      </c>
      <c r="C2055">
        <v>124027</v>
      </c>
      <c r="D2055" s="9" t="s">
        <v>3853</v>
      </c>
      <c r="E2055" s="2">
        <v>1585.5</v>
      </c>
      <c r="F2055" s="11">
        <v>42964</v>
      </c>
      <c r="G2055" s="2">
        <v>1585.5</v>
      </c>
      <c r="H2055" s="13">
        <f>Tabla1[[#This Row],[Importe]]-Tabla1[[#This Row],[Pagado]]</f>
        <v>0</v>
      </c>
      <c r="I2055" s="1" t="s">
        <v>4090</v>
      </c>
    </row>
    <row r="2056" spans="1:9" ht="15.75" x14ac:dyDescent="0.25">
      <c r="A2056" s="3">
        <v>42964</v>
      </c>
      <c r="B2056" s="6" t="s">
        <v>2071</v>
      </c>
      <c r="C2056">
        <v>124028</v>
      </c>
      <c r="D2056" s="7" t="s">
        <v>4091</v>
      </c>
      <c r="E2056" s="2">
        <v>0</v>
      </c>
      <c r="F2056" s="17" t="s">
        <v>4091</v>
      </c>
      <c r="G2056" s="2">
        <v>0</v>
      </c>
      <c r="H2056" s="13">
        <f>Tabla1[[#This Row],[Importe]]-Tabla1[[#This Row],[Pagado]]</f>
        <v>0</v>
      </c>
      <c r="I2056" s="1" t="s">
        <v>4091</v>
      </c>
    </row>
    <row r="2057" spans="1:9" x14ac:dyDescent="0.25">
      <c r="A2057" s="3">
        <v>42964</v>
      </c>
      <c r="B2057" s="6" t="s">
        <v>2072</v>
      </c>
      <c r="C2057">
        <v>124029</v>
      </c>
      <c r="D2057" s="9" t="s">
        <v>3913</v>
      </c>
      <c r="E2057" s="2">
        <v>1190</v>
      </c>
      <c r="F2057" s="11">
        <v>42964</v>
      </c>
      <c r="G2057" s="2">
        <v>1190</v>
      </c>
      <c r="H2057" s="13">
        <f>Tabla1[[#This Row],[Importe]]-Tabla1[[#This Row],[Pagado]]</f>
        <v>0</v>
      </c>
      <c r="I2057" s="1" t="s">
        <v>4090</v>
      </c>
    </row>
    <row r="2058" spans="1:9" x14ac:dyDescent="0.25">
      <c r="A2058" s="3">
        <v>42964</v>
      </c>
      <c r="B2058" s="6" t="s">
        <v>2073</v>
      </c>
      <c r="C2058">
        <v>124030</v>
      </c>
      <c r="D2058" s="9" t="s">
        <v>4025</v>
      </c>
      <c r="E2058" s="2">
        <v>2934.8</v>
      </c>
      <c r="F2058" s="11">
        <v>42964</v>
      </c>
      <c r="G2058" s="2">
        <v>2934.8</v>
      </c>
      <c r="H2058" s="13">
        <f>Tabla1[[#This Row],[Importe]]-Tabla1[[#This Row],[Pagado]]</f>
        <v>0</v>
      </c>
      <c r="I2058" s="1" t="s">
        <v>4090</v>
      </c>
    </row>
    <row r="2059" spans="1:9" x14ac:dyDescent="0.25">
      <c r="A2059" s="3">
        <v>42964</v>
      </c>
      <c r="B2059" s="6" t="s">
        <v>2074</v>
      </c>
      <c r="C2059">
        <v>124031</v>
      </c>
      <c r="D2059" s="9" t="s">
        <v>3858</v>
      </c>
      <c r="E2059" s="2">
        <v>735.2</v>
      </c>
      <c r="F2059" s="11">
        <v>42973</v>
      </c>
      <c r="G2059" s="2">
        <v>735.2</v>
      </c>
      <c r="H2059" s="13">
        <f>Tabla1[[#This Row],[Importe]]-Tabla1[[#This Row],[Pagado]]</f>
        <v>0</v>
      </c>
      <c r="I2059" s="1" t="s">
        <v>4090</v>
      </c>
    </row>
    <row r="2060" spans="1:9" x14ac:dyDescent="0.25">
      <c r="A2060" s="3">
        <v>42964</v>
      </c>
      <c r="B2060" s="6" t="s">
        <v>2075</v>
      </c>
      <c r="C2060">
        <v>124032</v>
      </c>
      <c r="D2060" s="9" t="s">
        <v>3912</v>
      </c>
      <c r="E2060" s="2">
        <v>1475.45</v>
      </c>
      <c r="F2060" s="11">
        <v>42964</v>
      </c>
      <c r="G2060" s="2">
        <v>1475.45</v>
      </c>
      <c r="H2060" s="13">
        <f>Tabla1[[#This Row],[Importe]]-Tabla1[[#This Row],[Pagado]]</f>
        <v>0</v>
      </c>
      <c r="I2060" s="1" t="s">
        <v>4090</v>
      </c>
    </row>
    <row r="2061" spans="1:9" x14ac:dyDescent="0.25">
      <c r="A2061" s="3">
        <v>42964</v>
      </c>
      <c r="B2061" s="6" t="s">
        <v>2076</v>
      </c>
      <c r="C2061">
        <v>124033</v>
      </c>
      <c r="D2061" s="9" t="s">
        <v>3844</v>
      </c>
      <c r="E2061" s="2">
        <v>1929.4</v>
      </c>
      <c r="F2061" s="11">
        <v>42964</v>
      </c>
      <c r="G2061" s="2">
        <v>1929.4</v>
      </c>
      <c r="H2061" s="13">
        <f>Tabla1[[#This Row],[Importe]]-Tabla1[[#This Row],[Pagado]]</f>
        <v>0</v>
      </c>
      <c r="I2061" s="1" t="s">
        <v>4090</v>
      </c>
    </row>
    <row r="2062" spans="1:9" x14ac:dyDescent="0.25">
      <c r="A2062" s="3">
        <v>42964</v>
      </c>
      <c r="B2062" s="6" t="s">
        <v>2077</v>
      </c>
      <c r="C2062">
        <v>124034</v>
      </c>
      <c r="D2062" s="9" t="s">
        <v>3846</v>
      </c>
      <c r="E2062" s="2">
        <v>2837.5</v>
      </c>
      <c r="F2062" s="11">
        <v>42964</v>
      </c>
      <c r="G2062" s="2">
        <v>2837.5</v>
      </c>
      <c r="H2062" s="13">
        <f>Tabla1[[#This Row],[Importe]]-Tabla1[[#This Row],[Pagado]]</f>
        <v>0</v>
      </c>
      <c r="I2062" s="1" t="s">
        <v>4090</v>
      </c>
    </row>
    <row r="2063" spans="1:9" x14ac:dyDescent="0.25">
      <c r="A2063" s="3">
        <v>42964</v>
      </c>
      <c r="B2063" s="6" t="s">
        <v>2078</v>
      </c>
      <c r="C2063">
        <v>124035</v>
      </c>
      <c r="D2063" s="9" t="s">
        <v>3953</v>
      </c>
      <c r="E2063" s="2">
        <v>6396.4</v>
      </c>
      <c r="F2063" s="11">
        <v>42964</v>
      </c>
      <c r="G2063" s="2">
        <v>6396.4</v>
      </c>
      <c r="H2063" s="13">
        <f>Tabla1[[#This Row],[Importe]]-Tabla1[[#This Row],[Pagado]]</f>
        <v>0</v>
      </c>
      <c r="I2063" s="1" t="s">
        <v>4090</v>
      </c>
    </row>
    <row r="2064" spans="1:9" x14ac:dyDescent="0.25">
      <c r="A2064" s="3">
        <v>42964</v>
      </c>
      <c r="B2064" s="6" t="s">
        <v>2079</v>
      </c>
      <c r="C2064">
        <v>124036</v>
      </c>
      <c r="D2064" s="9" t="s">
        <v>3851</v>
      </c>
      <c r="E2064" s="2">
        <v>3072.6</v>
      </c>
      <c r="F2064" s="11">
        <v>42964</v>
      </c>
      <c r="G2064" s="2">
        <v>3072.6</v>
      </c>
      <c r="H2064" s="13">
        <f>Tabla1[[#This Row],[Importe]]-Tabla1[[#This Row],[Pagado]]</f>
        <v>0</v>
      </c>
      <c r="I2064" s="1" t="s">
        <v>4090</v>
      </c>
    </row>
    <row r="2065" spans="1:9" x14ac:dyDescent="0.25">
      <c r="A2065" s="3">
        <v>42964</v>
      </c>
      <c r="B2065" s="6" t="s">
        <v>2080</v>
      </c>
      <c r="C2065">
        <v>124037</v>
      </c>
      <c r="D2065" s="9" t="s">
        <v>3957</v>
      </c>
      <c r="E2065" s="2">
        <v>32993.800000000003</v>
      </c>
      <c r="F2065" s="11">
        <v>42966</v>
      </c>
      <c r="G2065" s="2">
        <v>32993.800000000003</v>
      </c>
      <c r="H2065" s="13">
        <f>Tabla1[[#This Row],[Importe]]-Tabla1[[#This Row],[Pagado]]</f>
        <v>0</v>
      </c>
      <c r="I2065" s="1" t="s">
        <v>4090</v>
      </c>
    </row>
    <row r="2066" spans="1:9" x14ac:dyDescent="0.25">
      <c r="A2066" s="3">
        <v>42964</v>
      </c>
      <c r="B2066" s="6" t="s">
        <v>2081</v>
      </c>
      <c r="C2066">
        <v>124038</v>
      </c>
      <c r="D2066" s="9" t="s">
        <v>3862</v>
      </c>
      <c r="E2066" s="2">
        <v>7817.4</v>
      </c>
      <c r="F2066" s="11">
        <v>42964</v>
      </c>
      <c r="G2066" s="2">
        <v>7817.4</v>
      </c>
      <c r="H2066" s="13">
        <f>Tabla1[[#This Row],[Importe]]-Tabla1[[#This Row],[Pagado]]</f>
        <v>0</v>
      </c>
      <c r="I2066" s="1" t="s">
        <v>4090</v>
      </c>
    </row>
    <row r="2067" spans="1:9" x14ac:dyDescent="0.25">
      <c r="A2067" s="3">
        <v>42964</v>
      </c>
      <c r="B2067" s="6" t="s">
        <v>2082</v>
      </c>
      <c r="C2067">
        <v>124039</v>
      </c>
      <c r="D2067" s="9" t="s">
        <v>3952</v>
      </c>
      <c r="E2067" s="2">
        <v>4878.3999999999996</v>
      </c>
      <c r="F2067" s="11">
        <v>42964</v>
      </c>
      <c r="G2067" s="2">
        <v>4878.3999999999996</v>
      </c>
      <c r="H2067" s="13">
        <f>Tabla1[[#This Row],[Importe]]-Tabla1[[#This Row],[Pagado]]</f>
        <v>0</v>
      </c>
      <c r="I2067" s="1" t="s">
        <v>4090</v>
      </c>
    </row>
    <row r="2068" spans="1:9" x14ac:dyDescent="0.25">
      <c r="A2068" s="3">
        <v>42964</v>
      </c>
      <c r="B2068" s="6" t="s">
        <v>2083</v>
      </c>
      <c r="C2068">
        <v>124040</v>
      </c>
      <c r="D2068" s="9" t="s">
        <v>3877</v>
      </c>
      <c r="E2068" s="2">
        <v>647.94000000000005</v>
      </c>
      <c r="F2068" s="11">
        <v>42964</v>
      </c>
      <c r="G2068" s="2">
        <v>647.94000000000005</v>
      </c>
      <c r="H2068" s="13">
        <f>Tabla1[[#This Row],[Importe]]-Tabla1[[#This Row],[Pagado]]</f>
        <v>0</v>
      </c>
      <c r="I2068" s="1" t="s">
        <v>4090</v>
      </c>
    </row>
    <row r="2069" spans="1:9" x14ac:dyDescent="0.25">
      <c r="A2069" s="3">
        <v>42964</v>
      </c>
      <c r="B2069" s="6" t="s">
        <v>2084</v>
      </c>
      <c r="C2069">
        <v>124041</v>
      </c>
      <c r="D2069" s="9" t="s">
        <v>3809</v>
      </c>
      <c r="E2069" s="2">
        <v>280</v>
      </c>
      <c r="F2069" s="11">
        <v>42964</v>
      </c>
      <c r="G2069" s="2">
        <v>280</v>
      </c>
      <c r="H2069" s="13">
        <f>Tabla1[[#This Row],[Importe]]-Tabla1[[#This Row],[Pagado]]</f>
        <v>0</v>
      </c>
      <c r="I2069" s="1" t="s">
        <v>4090</v>
      </c>
    </row>
    <row r="2070" spans="1:9" x14ac:dyDescent="0.25">
      <c r="A2070" s="3">
        <v>42964</v>
      </c>
      <c r="B2070" s="6" t="s">
        <v>2085</v>
      </c>
      <c r="C2070">
        <v>124042</v>
      </c>
      <c r="D2070" s="9" t="s">
        <v>3939</v>
      </c>
      <c r="E2070" s="2">
        <v>780.5</v>
      </c>
      <c r="F2070" s="11">
        <v>42964</v>
      </c>
      <c r="G2070" s="2">
        <v>780.5</v>
      </c>
      <c r="H2070" s="13">
        <f>Tabla1[[#This Row],[Importe]]-Tabla1[[#This Row],[Pagado]]</f>
        <v>0</v>
      </c>
      <c r="I2070" s="1" t="s">
        <v>4090</v>
      </c>
    </row>
    <row r="2071" spans="1:9" x14ac:dyDescent="0.25">
      <c r="A2071" s="3">
        <v>42964</v>
      </c>
      <c r="B2071" s="6" t="s">
        <v>2086</v>
      </c>
      <c r="C2071">
        <v>124043</v>
      </c>
      <c r="D2071" s="9" t="s">
        <v>3950</v>
      </c>
      <c r="E2071" s="2">
        <v>15781</v>
      </c>
      <c r="F2071" s="11">
        <v>42968</v>
      </c>
      <c r="G2071" s="2">
        <v>15781</v>
      </c>
      <c r="H2071" s="13">
        <f>Tabla1[[#This Row],[Importe]]-Tabla1[[#This Row],[Pagado]]</f>
        <v>0</v>
      </c>
      <c r="I2071" s="1" t="s">
        <v>4090</v>
      </c>
    </row>
    <row r="2072" spans="1:9" x14ac:dyDescent="0.25">
      <c r="A2072" s="3">
        <v>42964</v>
      </c>
      <c r="B2072" s="6" t="s">
        <v>2087</v>
      </c>
      <c r="C2072">
        <v>124044</v>
      </c>
      <c r="D2072" s="9" t="s">
        <v>3834</v>
      </c>
      <c r="E2072" s="2">
        <v>10336.5</v>
      </c>
      <c r="F2072" s="11">
        <v>42970</v>
      </c>
      <c r="G2072" s="2">
        <v>10336.5</v>
      </c>
      <c r="H2072" s="13">
        <f>Tabla1[[#This Row],[Importe]]-Tabla1[[#This Row],[Pagado]]</f>
        <v>0</v>
      </c>
      <c r="I2072" s="1" t="s">
        <v>4090</v>
      </c>
    </row>
    <row r="2073" spans="1:9" x14ac:dyDescent="0.25">
      <c r="A2073" s="3">
        <v>42964</v>
      </c>
      <c r="B2073" s="6" t="s">
        <v>2088</v>
      </c>
      <c r="C2073">
        <v>124045</v>
      </c>
      <c r="D2073" s="9" t="s">
        <v>3837</v>
      </c>
      <c r="E2073" s="2">
        <v>5958</v>
      </c>
      <c r="F2073" s="11">
        <v>42968</v>
      </c>
      <c r="G2073" s="2">
        <v>5958</v>
      </c>
      <c r="H2073" s="13">
        <f>Tabla1[[#This Row],[Importe]]-Tabla1[[#This Row],[Pagado]]</f>
        <v>0</v>
      </c>
      <c r="I2073" s="1" t="s">
        <v>4090</v>
      </c>
    </row>
    <row r="2074" spans="1:9" x14ac:dyDescent="0.25">
      <c r="A2074" s="3">
        <v>42964</v>
      </c>
      <c r="B2074" s="6" t="s">
        <v>2089</v>
      </c>
      <c r="C2074">
        <v>124046</v>
      </c>
      <c r="D2074" s="9" t="s">
        <v>3835</v>
      </c>
      <c r="E2074" s="2">
        <v>10228.549999999999</v>
      </c>
      <c r="F2074" s="11">
        <v>42974</v>
      </c>
      <c r="G2074" s="2">
        <v>10228.549999999999</v>
      </c>
      <c r="H2074" s="13">
        <f>Tabla1[[#This Row],[Importe]]-Tabla1[[#This Row],[Pagado]]</f>
        <v>0</v>
      </c>
      <c r="I2074" s="1" t="s">
        <v>4090</v>
      </c>
    </row>
    <row r="2075" spans="1:9" x14ac:dyDescent="0.25">
      <c r="A2075" s="3">
        <v>42964</v>
      </c>
      <c r="B2075" s="6" t="s">
        <v>2090</v>
      </c>
      <c r="C2075">
        <v>124047</v>
      </c>
      <c r="D2075" s="9" t="s">
        <v>3854</v>
      </c>
      <c r="E2075" s="2">
        <v>2155.1999999999998</v>
      </c>
      <c r="F2075" s="11">
        <v>42964</v>
      </c>
      <c r="G2075" s="2">
        <v>2155.1999999999998</v>
      </c>
      <c r="H2075" s="13">
        <f>Tabla1[[#This Row],[Importe]]-Tabla1[[#This Row],[Pagado]]</f>
        <v>0</v>
      </c>
      <c r="I2075" s="1" t="s">
        <v>4090</v>
      </c>
    </row>
    <row r="2076" spans="1:9" x14ac:dyDescent="0.25">
      <c r="A2076" s="3">
        <v>42964</v>
      </c>
      <c r="B2076" s="6" t="s">
        <v>2091</v>
      </c>
      <c r="C2076">
        <v>124048</v>
      </c>
      <c r="D2076" s="9" t="s">
        <v>4011</v>
      </c>
      <c r="E2076" s="2">
        <v>1749</v>
      </c>
      <c r="F2076" s="11">
        <v>42966</v>
      </c>
      <c r="G2076" s="2">
        <v>1749</v>
      </c>
      <c r="H2076" s="13">
        <f>Tabla1[[#This Row],[Importe]]-Tabla1[[#This Row],[Pagado]]</f>
        <v>0</v>
      </c>
      <c r="I2076" s="1" t="s">
        <v>4090</v>
      </c>
    </row>
    <row r="2077" spans="1:9" x14ac:dyDescent="0.25">
      <c r="A2077" s="3">
        <v>42964</v>
      </c>
      <c r="B2077" s="6" t="s">
        <v>2092</v>
      </c>
      <c r="C2077">
        <v>124049</v>
      </c>
      <c r="D2077" s="9" t="s">
        <v>4041</v>
      </c>
      <c r="E2077" s="2">
        <v>841.2</v>
      </c>
      <c r="F2077" s="11">
        <v>42964</v>
      </c>
      <c r="G2077" s="2">
        <v>841.2</v>
      </c>
      <c r="H2077" s="13">
        <f>Tabla1[[#This Row],[Importe]]-Tabla1[[#This Row],[Pagado]]</f>
        <v>0</v>
      </c>
      <c r="I2077" s="1" t="s">
        <v>4090</v>
      </c>
    </row>
    <row r="2078" spans="1:9" x14ac:dyDescent="0.25">
      <c r="A2078" s="3">
        <v>42964</v>
      </c>
      <c r="B2078" s="6" t="s">
        <v>2093</v>
      </c>
      <c r="C2078">
        <v>124050</v>
      </c>
      <c r="D2078" s="9" t="s">
        <v>3943</v>
      </c>
      <c r="E2078" s="2">
        <v>2115</v>
      </c>
      <c r="F2078" s="11">
        <v>42964</v>
      </c>
      <c r="G2078" s="2">
        <v>2115</v>
      </c>
      <c r="H2078" s="13">
        <f>Tabla1[[#This Row],[Importe]]-Tabla1[[#This Row],[Pagado]]</f>
        <v>0</v>
      </c>
      <c r="I2078" s="1" t="s">
        <v>4090</v>
      </c>
    </row>
    <row r="2079" spans="1:9" x14ac:dyDescent="0.25">
      <c r="A2079" s="3">
        <v>42964</v>
      </c>
      <c r="B2079" s="6" t="s">
        <v>2094</v>
      </c>
      <c r="C2079">
        <v>124051</v>
      </c>
      <c r="D2079" s="9" t="s">
        <v>3819</v>
      </c>
      <c r="E2079" s="2">
        <v>6166.95</v>
      </c>
      <c r="F2079" s="11">
        <v>42964</v>
      </c>
      <c r="G2079" s="2">
        <v>6166.95</v>
      </c>
      <c r="H2079" s="13">
        <f>Tabla1[[#This Row],[Importe]]-Tabla1[[#This Row],[Pagado]]</f>
        <v>0</v>
      </c>
      <c r="I2079" s="1" t="s">
        <v>4090</v>
      </c>
    </row>
    <row r="2080" spans="1:9" x14ac:dyDescent="0.25">
      <c r="A2080" s="3">
        <v>42964</v>
      </c>
      <c r="B2080" s="6" t="s">
        <v>2095</v>
      </c>
      <c r="C2080">
        <v>124052</v>
      </c>
      <c r="D2080" s="9" t="s">
        <v>3896</v>
      </c>
      <c r="E2080" s="2">
        <v>2025</v>
      </c>
      <c r="F2080" s="11">
        <v>42964</v>
      </c>
      <c r="G2080" s="2">
        <v>2025</v>
      </c>
      <c r="H2080" s="13">
        <f>Tabla1[[#This Row],[Importe]]-Tabla1[[#This Row],[Pagado]]</f>
        <v>0</v>
      </c>
      <c r="I2080" s="1" t="s">
        <v>4090</v>
      </c>
    </row>
    <row r="2081" spans="1:9" ht="15.75" x14ac:dyDescent="0.25">
      <c r="A2081" s="3">
        <v>42964</v>
      </c>
      <c r="B2081" s="6" t="s">
        <v>2096</v>
      </c>
      <c r="C2081">
        <v>124053</v>
      </c>
      <c r="D2081" s="7" t="s">
        <v>4091</v>
      </c>
      <c r="E2081" s="2">
        <v>0</v>
      </c>
      <c r="F2081" s="27" t="s">
        <v>4091</v>
      </c>
      <c r="G2081" s="2">
        <v>0</v>
      </c>
      <c r="H2081" s="13">
        <f>Tabla1[[#This Row],[Importe]]-Tabla1[[#This Row],[Pagado]]</f>
        <v>0</v>
      </c>
      <c r="I2081" s="1" t="s">
        <v>4091</v>
      </c>
    </row>
    <row r="2082" spans="1:9" x14ac:dyDescent="0.25">
      <c r="A2082" s="3">
        <v>42964</v>
      </c>
      <c r="B2082" s="6" t="s">
        <v>2097</v>
      </c>
      <c r="C2082">
        <v>124054</v>
      </c>
      <c r="D2082" s="9" t="s">
        <v>3819</v>
      </c>
      <c r="E2082" s="2">
        <v>353.6</v>
      </c>
      <c r="F2082" s="11">
        <v>42964</v>
      </c>
      <c r="G2082" s="2">
        <v>353.6</v>
      </c>
      <c r="H2082" s="13">
        <f>Tabla1[[#This Row],[Importe]]-Tabla1[[#This Row],[Pagado]]</f>
        <v>0</v>
      </c>
      <c r="I2082" s="1" t="s">
        <v>4090</v>
      </c>
    </row>
    <row r="2083" spans="1:9" x14ac:dyDescent="0.25">
      <c r="A2083" s="3">
        <v>42964</v>
      </c>
      <c r="B2083" s="6" t="s">
        <v>2098</v>
      </c>
      <c r="C2083">
        <v>124055</v>
      </c>
      <c r="D2083" s="9" t="s">
        <v>3867</v>
      </c>
      <c r="E2083" s="2">
        <v>1604</v>
      </c>
      <c r="F2083" s="11">
        <v>42964</v>
      </c>
      <c r="G2083" s="2">
        <v>1604</v>
      </c>
      <c r="H2083" s="13">
        <f>Tabla1[[#This Row],[Importe]]-Tabla1[[#This Row],[Pagado]]</f>
        <v>0</v>
      </c>
      <c r="I2083" s="1" t="s">
        <v>4090</v>
      </c>
    </row>
    <row r="2084" spans="1:9" x14ac:dyDescent="0.25">
      <c r="A2084" s="3">
        <v>42964</v>
      </c>
      <c r="B2084" s="6" t="s">
        <v>2099</v>
      </c>
      <c r="C2084">
        <v>124056</v>
      </c>
      <c r="D2084" s="9" t="s">
        <v>3826</v>
      </c>
      <c r="E2084" s="2">
        <v>3696</v>
      </c>
      <c r="F2084" s="11">
        <v>42964</v>
      </c>
      <c r="G2084" s="2">
        <v>3696</v>
      </c>
      <c r="H2084" s="13">
        <f>Tabla1[[#This Row],[Importe]]-Tabla1[[#This Row],[Pagado]]</f>
        <v>0</v>
      </c>
      <c r="I2084" s="1" t="s">
        <v>4090</v>
      </c>
    </row>
    <row r="2085" spans="1:9" x14ac:dyDescent="0.25">
      <c r="A2085" s="3">
        <v>42964</v>
      </c>
      <c r="B2085" s="6" t="s">
        <v>2100</v>
      </c>
      <c r="C2085">
        <v>124057</v>
      </c>
      <c r="D2085" s="9" t="s">
        <v>3825</v>
      </c>
      <c r="E2085" s="2">
        <v>4464</v>
      </c>
      <c r="F2085" s="11">
        <v>42964</v>
      </c>
      <c r="G2085" s="2">
        <v>4464</v>
      </c>
      <c r="H2085" s="13">
        <f>Tabla1[[#This Row],[Importe]]-Tabla1[[#This Row],[Pagado]]</f>
        <v>0</v>
      </c>
      <c r="I2085" s="1" t="s">
        <v>4090</v>
      </c>
    </row>
    <row r="2086" spans="1:9" x14ac:dyDescent="0.25">
      <c r="A2086" s="3">
        <v>42964</v>
      </c>
      <c r="B2086" s="6" t="s">
        <v>2101</v>
      </c>
      <c r="C2086">
        <v>124058</v>
      </c>
      <c r="D2086" s="9" t="s">
        <v>3945</v>
      </c>
      <c r="E2086" s="2">
        <v>700.8</v>
      </c>
      <c r="F2086" s="11">
        <v>42964</v>
      </c>
      <c r="G2086" s="2">
        <v>700.8</v>
      </c>
      <c r="H2086" s="13">
        <f>Tabla1[[#This Row],[Importe]]-Tabla1[[#This Row],[Pagado]]</f>
        <v>0</v>
      </c>
      <c r="I2086" s="1" t="s">
        <v>4090</v>
      </c>
    </row>
    <row r="2087" spans="1:9" x14ac:dyDescent="0.25">
      <c r="A2087" s="3">
        <v>42964</v>
      </c>
      <c r="B2087" s="6" t="s">
        <v>2102</v>
      </c>
      <c r="C2087">
        <v>124059</v>
      </c>
      <c r="D2087" s="9" t="s">
        <v>3878</v>
      </c>
      <c r="E2087" s="2">
        <v>1880</v>
      </c>
      <c r="F2087" s="11">
        <v>42964</v>
      </c>
      <c r="G2087" s="2">
        <v>1880</v>
      </c>
      <c r="H2087" s="13">
        <f>Tabla1[[#This Row],[Importe]]-Tabla1[[#This Row],[Pagado]]</f>
        <v>0</v>
      </c>
      <c r="I2087" s="1" t="s">
        <v>4090</v>
      </c>
    </row>
    <row r="2088" spans="1:9" x14ac:dyDescent="0.25">
      <c r="A2088" s="3">
        <v>42964</v>
      </c>
      <c r="B2088" s="6" t="s">
        <v>2103</v>
      </c>
      <c r="C2088">
        <v>124060</v>
      </c>
      <c r="D2088" s="9" t="s">
        <v>3876</v>
      </c>
      <c r="E2088" s="2">
        <v>267.8</v>
      </c>
      <c r="F2088" s="11">
        <v>42964</v>
      </c>
      <c r="G2088" s="2">
        <v>267.8</v>
      </c>
      <c r="H2088" s="13">
        <f>Tabla1[[#This Row],[Importe]]-Tabla1[[#This Row],[Pagado]]</f>
        <v>0</v>
      </c>
      <c r="I2088" s="1" t="s">
        <v>4090</v>
      </c>
    </row>
    <row r="2089" spans="1:9" x14ac:dyDescent="0.25">
      <c r="A2089" s="3">
        <v>42964</v>
      </c>
      <c r="B2089" s="6" t="s">
        <v>2104</v>
      </c>
      <c r="C2089">
        <v>124061</v>
      </c>
      <c r="D2089" s="9" t="s">
        <v>3828</v>
      </c>
      <c r="E2089" s="2">
        <v>1779.4</v>
      </c>
      <c r="F2089" s="11">
        <v>42964</v>
      </c>
      <c r="G2089" s="2">
        <v>1779.4</v>
      </c>
      <c r="H2089" s="13">
        <f>Tabla1[[#This Row],[Importe]]-Tabla1[[#This Row],[Pagado]]</f>
        <v>0</v>
      </c>
      <c r="I2089" s="1" t="s">
        <v>4090</v>
      </c>
    </row>
    <row r="2090" spans="1:9" x14ac:dyDescent="0.25">
      <c r="A2090" s="3">
        <v>42964</v>
      </c>
      <c r="B2090" s="6" t="s">
        <v>2105</v>
      </c>
      <c r="C2090">
        <v>124062</v>
      </c>
      <c r="D2090" s="9" t="s">
        <v>3892</v>
      </c>
      <c r="E2090" s="2">
        <v>5856.6</v>
      </c>
      <c r="F2090" s="11">
        <v>42965</v>
      </c>
      <c r="G2090" s="2">
        <v>5856.6</v>
      </c>
      <c r="H2090" s="13">
        <f>Tabla1[[#This Row],[Importe]]-Tabla1[[#This Row],[Pagado]]</f>
        <v>0</v>
      </c>
      <c r="I2090" s="1" t="s">
        <v>4090</v>
      </c>
    </row>
    <row r="2091" spans="1:9" x14ac:dyDescent="0.25">
      <c r="A2091" s="3">
        <v>42964</v>
      </c>
      <c r="B2091" s="6" t="s">
        <v>2106</v>
      </c>
      <c r="C2091">
        <v>124063</v>
      </c>
      <c r="D2091" s="9" t="s">
        <v>3827</v>
      </c>
      <c r="E2091" s="2">
        <v>1372.5</v>
      </c>
      <c r="F2091" s="11">
        <v>42964</v>
      </c>
      <c r="G2091" s="2">
        <v>1372.5</v>
      </c>
      <c r="H2091" s="13">
        <f>Tabla1[[#This Row],[Importe]]-Tabla1[[#This Row],[Pagado]]</f>
        <v>0</v>
      </c>
      <c r="I2091" s="1" t="s">
        <v>4090</v>
      </c>
    </row>
    <row r="2092" spans="1:9" x14ac:dyDescent="0.25">
      <c r="A2092" s="3">
        <v>42964</v>
      </c>
      <c r="B2092" s="6" t="s">
        <v>2107</v>
      </c>
      <c r="C2092">
        <v>124064</v>
      </c>
      <c r="D2092" s="9" t="s">
        <v>3924</v>
      </c>
      <c r="E2092" s="2">
        <v>1447.2</v>
      </c>
      <c r="F2092" s="11">
        <v>42964</v>
      </c>
      <c r="G2092" s="2">
        <v>1447.2</v>
      </c>
      <c r="H2092" s="13">
        <f>Tabla1[[#This Row],[Importe]]-Tabla1[[#This Row],[Pagado]]</f>
        <v>0</v>
      </c>
      <c r="I2092" s="1" t="s">
        <v>4090</v>
      </c>
    </row>
    <row r="2093" spans="1:9" x14ac:dyDescent="0.25">
      <c r="A2093" s="3">
        <v>42964</v>
      </c>
      <c r="B2093" s="6" t="s">
        <v>2108</v>
      </c>
      <c r="C2093">
        <v>124065</v>
      </c>
      <c r="D2093" s="9" t="s">
        <v>3871</v>
      </c>
      <c r="E2093" s="2">
        <v>1877.4</v>
      </c>
      <c r="F2093" s="11">
        <v>42964</v>
      </c>
      <c r="G2093" s="2">
        <v>1877.4</v>
      </c>
      <c r="H2093" s="13">
        <f>Tabla1[[#This Row],[Importe]]-Tabla1[[#This Row],[Pagado]]</f>
        <v>0</v>
      </c>
      <c r="I2093" s="1" t="s">
        <v>4090</v>
      </c>
    </row>
    <row r="2094" spans="1:9" x14ac:dyDescent="0.25">
      <c r="A2094" s="3">
        <v>42964</v>
      </c>
      <c r="B2094" s="6" t="s">
        <v>2109</v>
      </c>
      <c r="C2094">
        <v>124066</v>
      </c>
      <c r="D2094" s="9" t="s">
        <v>3936</v>
      </c>
      <c r="E2094" s="2">
        <v>3306.5</v>
      </c>
      <c r="F2094" s="11">
        <v>42964</v>
      </c>
      <c r="G2094" s="2">
        <v>3306.5</v>
      </c>
      <c r="H2094" s="13">
        <f>Tabla1[[#This Row],[Importe]]-Tabla1[[#This Row],[Pagado]]</f>
        <v>0</v>
      </c>
      <c r="I2094" s="1" t="s">
        <v>4090</v>
      </c>
    </row>
    <row r="2095" spans="1:9" x14ac:dyDescent="0.25">
      <c r="A2095" s="3">
        <v>42964</v>
      </c>
      <c r="B2095" s="6" t="s">
        <v>2110</v>
      </c>
      <c r="C2095">
        <v>124067</v>
      </c>
      <c r="D2095" s="9" t="s">
        <v>3869</v>
      </c>
      <c r="E2095" s="2">
        <v>7922</v>
      </c>
      <c r="F2095" s="11">
        <v>42965</v>
      </c>
      <c r="G2095" s="2">
        <v>7922</v>
      </c>
      <c r="H2095" s="13">
        <f>Tabla1[[#This Row],[Importe]]-Tabla1[[#This Row],[Pagado]]</f>
        <v>0</v>
      </c>
      <c r="I2095" s="1" t="s">
        <v>4090</v>
      </c>
    </row>
    <row r="2096" spans="1:9" x14ac:dyDescent="0.25">
      <c r="A2096" s="3">
        <v>42964</v>
      </c>
      <c r="B2096" s="6" t="s">
        <v>2111</v>
      </c>
      <c r="C2096">
        <v>124068</v>
      </c>
      <c r="D2096" s="9" t="s">
        <v>3932</v>
      </c>
      <c r="E2096" s="2">
        <v>2248.4</v>
      </c>
      <c r="F2096" s="11">
        <v>42964</v>
      </c>
      <c r="G2096" s="2">
        <v>2248.4</v>
      </c>
      <c r="H2096" s="13">
        <f>Tabla1[[#This Row],[Importe]]-Tabla1[[#This Row],[Pagado]]</f>
        <v>0</v>
      </c>
      <c r="I2096" s="1" t="s">
        <v>4090</v>
      </c>
    </row>
    <row r="2097" spans="1:9" x14ac:dyDescent="0.25">
      <c r="A2097" s="3">
        <v>42964</v>
      </c>
      <c r="B2097" s="6" t="s">
        <v>2112</v>
      </c>
      <c r="C2097">
        <v>124069</v>
      </c>
      <c r="D2097" s="9" t="s">
        <v>3839</v>
      </c>
      <c r="E2097" s="2">
        <v>3569.3</v>
      </c>
      <c r="F2097" s="11">
        <v>42964</v>
      </c>
      <c r="G2097" s="2">
        <v>3569.3</v>
      </c>
      <c r="H2097" s="13">
        <f>Tabla1[[#This Row],[Importe]]-Tabla1[[#This Row],[Pagado]]</f>
        <v>0</v>
      </c>
      <c r="I2097" s="1" t="s">
        <v>4090</v>
      </c>
    </row>
    <row r="2098" spans="1:9" x14ac:dyDescent="0.25">
      <c r="A2098" s="3">
        <v>42964</v>
      </c>
      <c r="B2098" s="6" t="s">
        <v>2113</v>
      </c>
      <c r="C2098">
        <v>124070</v>
      </c>
      <c r="D2098" s="9" t="s">
        <v>3882</v>
      </c>
      <c r="E2098" s="2">
        <v>7779.2</v>
      </c>
      <c r="F2098" s="11">
        <v>42964</v>
      </c>
      <c r="G2098" s="2">
        <v>7779.2</v>
      </c>
      <c r="H2098" s="13">
        <f>Tabla1[[#This Row],[Importe]]-Tabla1[[#This Row],[Pagado]]</f>
        <v>0</v>
      </c>
      <c r="I2098" s="1" t="s">
        <v>4090</v>
      </c>
    </row>
    <row r="2099" spans="1:9" x14ac:dyDescent="0.25">
      <c r="A2099" s="3">
        <v>42964</v>
      </c>
      <c r="B2099" s="6" t="s">
        <v>2114</v>
      </c>
      <c r="C2099">
        <v>124071</v>
      </c>
      <c r="D2099" s="9" t="s">
        <v>3844</v>
      </c>
      <c r="E2099" s="2">
        <v>944.8</v>
      </c>
      <c r="F2099" s="11">
        <v>42964</v>
      </c>
      <c r="G2099" s="2">
        <v>944.8</v>
      </c>
      <c r="H2099" s="13">
        <f>Tabla1[[#This Row],[Importe]]-Tabla1[[#This Row],[Pagado]]</f>
        <v>0</v>
      </c>
      <c r="I2099" s="1" t="s">
        <v>4090</v>
      </c>
    </row>
    <row r="2100" spans="1:9" ht="15.75" x14ac:dyDescent="0.25">
      <c r="A2100" s="3">
        <v>42964</v>
      </c>
      <c r="B2100" s="6" t="s">
        <v>2115</v>
      </c>
      <c r="C2100">
        <v>124072</v>
      </c>
      <c r="D2100" s="7" t="s">
        <v>4091</v>
      </c>
      <c r="E2100" s="2">
        <v>0</v>
      </c>
      <c r="F2100" s="17" t="s">
        <v>4091</v>
      </c>
      <c r="G2100" s="2">
        <v>0</v>
      </c>
      <c r="H2100" s="13">
        <f>Tabla1[[#This Row],[Importe]]-Tabla1[[#This Row],[Pagado]]</f>
        <v>0</v>
      </c>
      <c r="I2100" s="1" t="s">
        <v>4091</v>
      </c>
    </row>
    <row r="2101" spans="1:9" x14ac:dyDescent="0.25">
      <c r="A2101" s="3">
        <v>42964</v>
      </c>
      <c r="B2101" s="6" t="s">
        <v>2116</v>
      </c>
      <c r="C2101">
        <v>124073</v>
      </c>
      <c r="D2101" s="9" t="s">
        <v>3806</v>
      </c>
      <c r="E2101" s="2">
        <v>3735</v>
      </c>
      <c r="F2101" s="11">
        <v>42966</v>
      </c>
      <c r="G2101" s="2">
        <v>3735</v>
      </c>
      <c r="H2101" s="13">
        <f>Tabla1[[#This Row],[Importe]]-Tabla1[[#This Row],[Pagado]]</f>
        <v>0</v>
      </c>
      <c r="I2101" s="1" t="s">
        <v>4090</v>
      </c>
    </row>
    <row r="2102" spans="1:9" x14ac:dyDescent="0.25">
      <c r="A2102" s="3">
        <v>42964</v>
      </c>
      <c r="B2102" s="6" t="s">
        <v>2117</v>
      </c>
      <c r="C2102">
        <v>124074</v>
      </c>
      <c r="D2102" s="9" t="s">
        <v>4019</v>
      </c>
      <c r="E2102" s="2">
        <v>18532.8</v>
      </c>
      <c r="F2102" s="11">
        <v>42966</v>
      </c>
      <c r="G2102" s="2">
        <v>18532.8</v>
      </c>
      <c r="H2102" s="13">
        <f>Tabla1[[#This Row],[Importe]]-Tabla1[[#This Row],[Pagado]]</f>
        <v>0</v>
      </c>
      <c r="I2102" s="1" t="s">
        <v>4090</v>
      </c>
    </row>
    <row r="2103" spans="1:9" x14ac:dyDescent="0.25">
      <c r="A2103" s="3">
        <v>42964</v>
      </c>
      <c r="B2103" s="6" t="s">
        <v>2118</v>
      </c>
      <c r="C2103">
        <v>124075</v>
      </c>
      <c r="D2103" s="9" t="s">
        <v>3933</v>
      </c>
      <c r="E2103" s="2">
        <v>22550.400000000001</v>
      </c>
      <c r="F2103" s="11">
        <v>42964</v>
      </c>
      <c r="G2103" s="2">
        <v>22550.400000000001</v>
      </c>
      <c r="H2103" s="13">
        <f>Tabla1[[#This Row],[Importe]]-Tabla1[[#This Row],[Pagado]]</f>
        <v>0</v>
      </c>
      <c r="I2103" s="1" t="s">
        <v>4090</v>
      </c>
    </row>
    <row r="2104" spans="1:9" x14ac:dyDescent="0.25">
      <c r="A2104" s="3">
        <v>42964</v>
      </c>
      <c r="B2104" s="6" t="s">
        <v>2119</v>
      </c>
      <c r="C2104">
        <v>124076</v>
      </c>
      <c r="D2104" s="9" t="s">
        <v>4014</v>
      </c>
      <c r="E2104" s="2">
        <v>4711.6000000000004</v>
      </c>
      <c r="F2104" s="11">
        <v>42964</v>
      </c>
      <c r="G2104" s="2">
        <v>4711.6000000000004</v>
      </c>
      <c r="H2104" s="13">
        <f>Tabla1[[#This Row],[Importe]]-Tabla1[[#This Row],[Pagado]]</f>
        <v>0</v>
      </c>
      <c r="I2104" s="1" t="s">
        <v>4090</v>
      </c>
    </row>
    <row r="2105" spans="1:9" x14ac:dyDescent="0.25">
      <c r="A2105" s="3">
        <v>42964</v>
      </c>
      <c r="B2105" s="6" t="s">
        <v>2120</v>
      </c>
      <c r="C2105">
        <v>124077</v>
      </c>
      <c r="D2105" s="9" t="s">
        <v>3880</v>
      </c>
      <c r="E2105" s="2">
        <v>610.79999999999995</v>
      </c>
      <c r="F2105" s="11">
        <v>42964</v>
      </c>
      <c r="G2105" s="2">
        <v>610.79999999999995</v>
      </c>
      <c r="H2105" s="13">
        <f>Tabla1[[#This Row],[Importe]]-Tabla1[[#This Row],[Pagado]]</f>
        <v>0</v>
      </c>
      <c r="I2105" s="1" t="s">
        <v>4090</v>
      </c>
    </row>
    <row r="2106" spans="1:9" x14ac:dyDescent="0.25">
      <c r="A2106" s="3">
        <v>42964</v>
      </c>
      <c r="B2106" s="6" t="s">
        <v>2121</v>
      </c>
      <c r="C2106">
        <v>124078</v>
      </c>
      <c r="D2106" s="9" t="s">
        <v>3949</v>
      </c>
      <c r="E2106" s="2">
        <v>4290.8</v>
      </c>
      <c r="F2106" s="11">
        <v>42964</v>
      </c>
      <c r="G2106" s="2">
        <v>4290.8</v>
      </c>
      <c r="H2106" s="13">
        <f>Tabla1[[#This Row],[Importe]]-Tabla1[[#This Row],[Pagado]]</f>
        <v>0</v>
      </c>
      <c r="I2106" s="1" t="s">
        <v>4090</v>
      </c>
    </row>
    <row r="2107" spans="1:9" x14ac:dyDescent="0.25">
      <c r="A2107" s="3">
        <v>42964</v>
      </c>
      <c r="B2107" s="6" t="s">
        <v>2122</v>
      </c>
      <c r="C2107">
        <v>124079</v>
      </c>
      <c r="D2107" s="9" t="s">
        <v>3960</v>
      </c>
      <c r="E2107" s="2">
        <v>48602.400000000001</v>
      </c>
      <c r="F2107" s="11">
        <v>42964</v>
      </c>
      <c r="G2107" s="2">
        <v>48602.400000000001</v>
      </c>
      <c r="H2107" s="13">
        <f>Tabla1[[#This Row],[Importe]]-Tabla1[[#This Row],[Pagado]]</f>
        <v>0</v>
      </c>
      <c r="I2107" s="1" t="s">
        <v>4090</v>
      </c>
    </row>
    <row r="2108" spans="1:9" x14ac:dyDescent="0.25">
      <c r="A2108" s="3">
        <v>42964</v>
      </c>
      <c r="B2108" s="6" t="s">
        <v>2123</v>
      </c>
      <c r="C2108">
        <v>124080</v>
      </c>
      <c r="D2108" s="9" t="s">
        <v>3920</v>
      </c>
      <c r="E2108" s="2">
        <v>2694.84</v>
      </c>
      <c r="F2108" s="11">
        <v>42973</v>
      </c>
      <c r="G2108" s="2">
        <v>2694.84</v>
      </c>
      <c r="H2108" s="13">
        <f>Tabla1[[#This Row],[Importe]]-Tabla1[[#This Row],[Pagado]]</f>
        <v>0</v>
      </c>
      <c r="I2108" s="1" t="s">
        <v>4090</v>
      </c>
    </row>
    <row r="2109" spans="1:9" x14ac:dyDescent="0.25">
      <c r="A2109" s="3">
        <v>42964</v>
      </c>
      <c r="B2109" s="6" t="s">
        <v>2124</v>
      </c>
      <c r="C2109">
        <v>124081</v>
      </c>
      <c r="D2109" s="9" t="s">
        <v>3967</v>
      </c>
      <c r="E2109" s="2">
        <v>15584.8</v>
      </c>
      <c r="F2109" s="11">
        <v>42971</v>
      </c>
      <c r="G2109" s="2">
        <v>15584.8</v>
      </c>
      <c r="H2109" s="13">
        <f>Tabla1[[#This Row],[Importe]]-Tabla1[[#This Row],[Pagado]]</f>
        <v>0</v>
      </c>
      <c r="I2109" s="1" t="s">
        <v>4090</v>
      </c>
    </row>
    <row r="2110" spans="1:9" x14ac:dyDescent="0.25">
      <c r="A2110" s="3">
        <v>42964</v>
      </c>
      <c r="B2110" s="6" t="s">
        <v>2125</v>
      </c>
      <c r="C2110">
        <v>124082</v>
      </c>
      <c r="D2110" s="9" t="s">
        <v>4027</v>
      </c>
      <c r="E2110" s="2">
        <v>7233.6</v>
      </c>
      <c r="F2110" s="11">
        <v>42966</v>
      </c>
      <c r="G2110" s="2">
        <v>7233.6</v>
      </c>
      <c r="H2110" s="13">
        <f>Tabla1[[#This Row],[Importe]]-Tabla1[[#This Row],[Pagado]]</f>
        <v>0</v>
      </c>
      <c r="I2110" s="1" t="s">
        <v>4090</v>
      </c>
    </row>
    <row r="2111" spans="1:9" x14ac:dyDescent="0.25">
      <c r="A2111" s="3">
        <v>42964</v>
      </c>
      <c r="B2111" s="6" t="s">
        <v>2126</v>
      </c>
      <c r="C2111">
        <v>124083</v>
      </c>
      <c r="D2111" s="9" t="s">
        <v>3969</v>
      </c>
      <c r="E2111" s="2">
        <v>1924.4</v>
      </c>
      <c r="F2111" s="11">
        <v>42964</v>
      </c>
      <c r="G2111" s="2">
        <v>1924.4</v>
      </c>
      <c r="H2111" s="13">
        <f>Tabla1[[#This Row],[Importe]]-Tabla1[[#This Row],[Pagado]]</f>
        <v>0</v>
      </c>
      <c r="I2111" s="1" t="s">
        <v>4090</v>
      </c>
    </row>
    <row r="2112" spans="1:9" x14ac:dyDescent="0.25">
      <c r="A2112" s="3">
        <v>42964</v>
      </c>
      <c r="B2112" s="6" t="s">
        <v>2127</v>
      </c>
      <c r="C2112">
        <v>124084</v>
      </c>
      <c r="D2112" s="9" t="s">
        <v>3958</v>
      </c>
      <c r="E2112" s="2">
        <v>19250.400000000001</v>
      </c>
      <c r="F2112" s="11">
        <v>42969</v>
      </c>
      <c r="G2112" s="2">
        <v>19250.400000000001</v>
      </c>
      <c r="H2112" s="13">
        <f>Tabla1[[#This Row],[Importe]]-Tabla1[[#This Row],[Pagado]]</f>
        <v>0</v>
      </c>
      <c r="I2112" s="1" t="s">
        <v>4090</v>
      </c>
    </row>
    <row r="2113" spans="1:9" x14ac:dyDescent="0.25">
      <c r="A2113" s="3">
        <v>42964</v>
      </c>
      <c r="B2113" s="6" t="s">
        <v>2128</v>
      </c>
      <c r="C2113">
        <v>124085</v>
      </c>
      <c r="D2113" s="9" t="s">
        <v>3958</v>
      </c>
      <c r="E2113" s="2">
        <v>28686</v>
      </c>
      <c r="F2113" s="11">
        <v>42973</v>
      </c>
      <c r="G2113" s="2">
        <v>28686</v>
      </c>
      <c r="H2113" s="13">
        <f>Tabla1[[#This Row],[Importe]]-Tabla1[[#This Row],[Pagado]]</f>
        <v>0</v>
      </c>
      <c r="I2113" s="1" t="s">
        <v>4090</v>
      </c>
    </row>
    <row r="2114" spans="1:9" x14ac:dyDescent="0.25">
      <c r="A2114" s="3">
        <v>42964</v>
      </c>
      <c r="B2114" s="6" t="s">
        <v>2129</v>
      </c>
      <c r="C2114">
        <v>124086</v>
      </c>
      <c r="D2114" s="9" t="s">
        <v>3850</v>
      </c>
      <c r="E2114" s="2">
        <v>3290</v>
      </c>
      <c r="F2114" s="11">
        <v>42966</v>
      </c>
      <c r="G2114" s="2">
        <v>3290</v>
      </c>
      <c r="H2114" s="13">
        <f>Tabla1[[#This Row],[Importe]]-Tabla1[[#This Row],[Pagado]]</f>
        <v>0</v>
      </c>
      <c r="I2114" s="1" t="s">
        <v>4090</v>
      </c>
    </row>
    <row r="2115" spans="1:9" x14ac:dyDescent="0.25">
      <c r="A2115" s="3">
        <v>42964</v>
      </c>
      <c r="B2115" s="6" t="s">
        <v>2130</v>
      </c>
      <c r="C2115">
        <v>124087</v>
      </c>
      <c r="D2115" s="9" t="s">
        <v>3849</v>
      </c>
      <c r="E2115" s="2">
        <v>1876.5</v>
      </c>
      <c r="F2115" s="11">
        <v>42966</v>
      </c>
      <c r="G2115" s="2">
        <v>1876.5</v>
      </c>
      <c r="H2115" s="13">
        <f>Tabla1[[#This Row],[Importe]]-Tabla1[[#This Row],[Pagado]]</f>
        <v>0</v>
      </c>
      <c r="I2115" s="1" t="s">
        <v>4090</v>
      </c>
    </row>
    <row r="2116" spans="1:9" x14ac:dyDescent="0.25">
      <c r="A2116" s="3">
        <v>42964</v>
      </c>
      <c r="B2116" s="6" t="s">
        <v>2131</v>
      </c>
      <c r="C2116">
        <v>124088</v>
      </c>
      <c r="D2116" s="9" t="s">
        <v>4023</v>
      </c>
      <c r="E2116" s="2">
        <v>8758.4</v>
      </c>
      <c r="F2116" s="11">
        <v>42966</v>
      </c>
      <c r="G2116" s="2">
        <v>8758.4</v>
      </c>
      <c r="H2116" s="13">
        <f>Tabla1[[#This Row],[Importe]]-Tabla1[[#This Row],[Pagado]]</f>
        <v>0</v>
      </c>
      <c r="I2116" s="1" t="s">
        <v>4090</v>
      </c>
    </row>
    <row r="2117" spans="1:9" x14ac:dyDescent="0.25">
      <c r="A2117" s="3">
        <v>42964</v>
      </c>
      <c r="B2117" s="6" t="s">
        <v>2132</v>
      </c>
      <c r="C2117">
        <v>124089</v>
      </c>
      <c r="D2117" s="9" t="s">
        <v>3898</v>
      </c>
      <c r="E2117" s="2">
        <v>1146.8</v>
      </c>
      <c r="F2117" s="11">
        <v>42964</v>
      </c>
      <c r="G2117" s="2">
        <v>1146.8</v>
      </c>
      <c r="H2117" s="13">
        <f>Tabla1[[#This Row],[Importe]]-Tabla1[[#This Row],[Pagado]]</f>
        <v>0</v>
      </c>
      <c r="I2117" s="1" t="s">
        <v>4090</v>
      </c>
    </row>
    <row r="2118" spans="1:9" x14ac:dyDescent="0.25">
      <c r="A2118" s="3">
        <v>42964</v>
      </c>
      <c r="B2118" s="6" t="s">
        <v>2133</v>
      </c>
      <c r="C2118">
        <v>124090</v>
      </c>
      <c r="D2118" s="9" t="s">
        <v>3860</v>
      </c>
      <c r="E2118" s="2">
        <v>319.5</v>
      </c>
      <c r="F2118" s="11">
        <v>42964</v>
      </c>
      <c r="G2118" s="2">
        <v>319.5</v>
      </c>
      <c r="H2118" s="13">
        <f>Tabla1[[#This Row],[Importe]]-Tabla1[[#This Row],[Pagado]]</f>
        <v>0</v>
      </c>
      <c r="I2118" s="1" t="s">
        <v>4090</v>
      </c>
    </row>
    <row r="2119" spans="1:9" x14ac:dyDescent="0.25">
      <c r="A2119" s="3">
        <v>42964</v>
      </c>
      <c r="B2119" s="6" t="s">
        <v>2134</v>
      </c>
      <c r="C2119">
        <v>124091</v>
      </c>
      <c r="D2119" s="9" t="s">
        <v>3963</v>
      </c>
      <c r="E2119" s="2">
        <v>8043</v>
      </c>
      <c r="F2119" s="11">
        <v>42966</v>
      </c>
      <c r="G2119" s="2">
        <v>8043</v>
      </c>
      <c r="H2119" s="13">
        <f>Tabla1[[#This Row],[Importe]]-Tabla1[[#This Row],[Pagado]]</f>
        <v>0</v>
      </c>
      <c r="I2119" s="1" t="s">
        <v>4090</v>
      </c>
    </row>
    <row r="2120" spans="1:9" x14ac:dyDescent="0.25">
      <c r="A2120" s="3">
        <v>42964</v>
      </c>
      <c r="B2120" s="6" t="s">
        <v>2135</v>
      </c>
      <c r="C2120">
        <v>124092</v>
      </c>
      <c r="D2120" s="9" t="s">
        <v>3909</v>
      </c>
      <c r="E2120" s="2">
        <v>570</v>
      </c>
      <c r="F2120" s="11">
        <v>42966</v>
      </c>
      <c r="G2120" s="2">
        <v>570</v>
      </c>
      <c r="H2120" s="13">
        <f>Tabla1[[#This Row],[Importe]]-Tabla1[[#This Row],[Pagado]]</f>
        <v>0</v>
      </c>
      <c r="I2120" s="1" t="s">
        <v>4090</v>
      </c>
    </row>
    <row r="2121" spans="1:9" x14ac:dyDescent="0.25">
      <c r="A2121" s="3">
        <v>42964</v>
      </c>
      <c r="B2121" s="6" t="s">
        <v>2136</v>
      </c>
      <c r="C2121">
        <v>124093</v>
      </c>
      <c r="D2121" s="9" t="s">
        <v>3844</v>
      </c>
      <c r="E2121" s="2">
        <v>12.5</v>
      </c>
      <c r="F2121" s="11">
        <v>42964</v>
      </c>
      <c r="G2121" s="2">
        <v>12.5</v>
      </c>
      <c r="H2121" s="13">
        <f>Tabla1[[#This Row],[Importe]]-Tabla1[[#This Row],[Pagado]]</f>
        <v>0</v>
      </c>
      <c r="I2121" s="1" t="s">
        <v>4090</v>
      </c>
    </row>
    <row r="2122" spans="1:9" x14ac:dyDescent="0.25">
      <c r="A2122" s="3">
        <v>42964</v>
      </c>
      <c r="B2122" s="6" t="s">
        <v>2137</v>
      </c>
      <c r="C2122">
        <v>124094</v>
      </c>
      <c r="D2122" s="9" t="s">
        <v>3926</v>
      </c>
      <c r="E2122" s="2">
        <v>24543</v>
      </c>
      <c r="F2122" s="11">
        <v>42968</v>
      </c>
      <c r="G2122" s="2">
        <v>24543</v>
      </c>
      <c r="H2122" s="13">
        <f>Tabla1[[#This Row],[Importe]]-Tabla1[[#This Row],[Pagado]]</f>
        <v>0</v>
      </c>
      <c r="I2122" s="1" t="s">
        <v>4090</v>
      </c>
    </row>
    <row r="2123" spans="1:9" ht="15.75" x14ac:dyDescent="0.25">
      <c r="A2123" s="3">
        <v>42964</v>
      </c>
      <c r="B2123" s="6" t="s">
        <v>2138</v>
      </c>
      <c r="C2123">
        <v>124095</v>
      </c>
      <c r="D2123" s="7" t="s">
        <v>4091</v>
      </c>
      <c r="E2123" s="2">
        <v>0</v>
      </c>
      <c r="F2123" s="17" t="s">
        <v>4091</v>
      </c>
      <c r="G2123" s="2">
        <v>0</v>
      </c>
      <c r="H2123" s="13">
        <f>Tabla1[[#This Row],[Importe]]-Tabla1[[#This Row],[Pagado]]</f>
        <v>0</v>
      </c>
      <c r="I2123" s="1" t="s">
        <v>4091</v>
      </c>
    </row>
    <row r="2124" spans="1:9" x14ac:dyDescent="0.25">
      <c r="A2124" s="3">
        <v>42964</v>
      </c>
      <c r="B2124" s="6" t="s">
        <v>2139</v>
      </c>
      <c r="C2124">
        <v>124096</v>
      </c>
      <c r="D2124" s="9" t="s">
        <v>3998</v>
      </c>
      <c r="E2124" s="2">
        <v>1701.6</v>
      </c>
      <c r="F2124" s="11">
        <v>42964</v>
      </c>
      <c r="G2124" s="2">
        <v>1701.6</v>
      </c>
      <c r="H2124" s="13">
        <f>Tabla1[[#This Row],[Importe]]-Tabla1[[#This Row],[Pagado]]</f>
        <v>0</v>
      </c>
      <c r="I2124" s="1" t="s">
        <v>4090</v>
      </c>
    </row>
    <row r="2125" spans="1:9" ht="30" x14ac:dyDescent="0.25">
      <c r="A2125" s="3">
        <v>42964</v>
      </c>
      <c r="B2125" s="6" t="s">
        <v>2140</v>
      </c>
      <c r="C2125">
        <v>124097</v>
      </c>
      <c r="D2125" s="9" t="s">
        <v>3832</v>
      </c>
      <c r="E2125" s="2">
        <v>261521.23</v>
      </c>
      <c r="F2125" s="11" t="s">
        <v>4155</v>
      </c>
      <c r="G2125" s="19">
        <f>14035.5+247485.73</f>
        <v>261521.23</v>
      </c>
      <c r="H2125" s="20">
        <f>Tabla1[[#This Row],[Importe]]-Tabla1[[#This Row],[Pagado]]</f>
        <v>0</v>
      </c>
      <c r="I2125" s="1" t="s">
        <v>4090</v>
      </c>
    </row>
    <row r="2126" spans="1:9" x14ac:dyDescent="0.25">
      <c r="A2126" s="3">
        <v>42964</v>
      </c>
      <c r="B2126" s="6" t="s">
        <v>2141</v>
      </c>
      <c r="C2126">
        <v>124098</v>
      </c>
      <c r="D2126" s="9" t="s">
        <v>3832</v>
      </c>
      <c r="E2126" s="2">
        <v>59789.599999999999</v>
      </c>
      <c r="F2126" s="11">
        <v>42968</v>
      </c>
      <c r="G2126" s="2">
        <v>59789.599999999999</v>
      </c>
      <c r="H2126" s="13">
        <f>Tabla1[[#This Row],[Importe]]-Tabla1[[#This Row],[Pagado]]</f>
        <v>0</v>
      </c>
      <c r="I2126" s="1" t="s">
        <v>4090</v>
      </c>
    </row>
    <row r="2127" spans="1:9" x14ac:dyDescent="0.25">
      <c r="A2127" s="3">
        <v>42964</v>
      </c>
      <c r="B2127" s="6" t="s">
        <v>2142</v>
      </c>
      <c r="C2127">
        <v>124099</v>
      </c>
      <c r="D2127" s="9" t="s">
        <v>3962</v>
      </c>
      <c r="E2127" s="2">
        <v>2325.6</v>
      </c>
      <c r="F2127" s="11">
        <v>42964</v>
      </c>
      <c r="G2127" s="2">
        <v>2325.6</v>
      </c>
      <c r="H2127" s="13">
        <f>Tabla1[[#This Row],[Importe]]-Tabla1[[#This Row],[Pagado]]</f>
        <v>0</v>
      </c>
      <c r="I2127" s="1" t="s">
        <v>4090</v>
      </c>
    </row>
    <row r="2128" spans="1:9" x14ac:dyDescent="0.25">
      <c r="A2128" s="3">
        <v>42964</v>
      </c>
      <c r="B2128" s="6" t="s">
        <v>2143</v>
      </c>
      <c r="C2128">
        <v>124100</v>
      </c>
      <c r="D2128" s="9" t="s">
        <v>3887</v>
      </c>
      <c r="E2128" s="2">
        <v>6619.8</v>
      </c>
      <c r="F2128" s="11" t="s">
        <v>4073</v>
      </c>
      <c r="G2128" s="2">
        <v>6619.8</v>
      </c>
      <c r="H2128" s="13">
        <f>Tabla1[[#This Row],[Importe]]-Tabla1[[#This Row],[Pagado]]</f>
        <v>0</v>
      </c>
      <c r="I2128" s="1" t="s">
        <v>4090</v>
      </c>
    </row>
    <row r="2129" spans="1:9" x14ac:dyDescent="0.25">
      <c r="A2129" s="3">
        <v>42964</v>
      </c>
      <c r="B2129" s="6" t="s">
        <v>2144</v>
      </c>
      <c r="C2129">
        <v>124101</v>
      </c>
      <c r="D2129" s="9" t="s">
        <v>3932</v>
      </c>
      <c r="E2129" s="2">
        <v>7650</v>
      </c>
      <c r="F2129" s="11" t="s">
        <v>4077</v>
      </c>
      <c r="G2129" s="2">
        <v>7650</v>
      </c>
      <c r="H2129" s="13">
        <f>Tabla1[[#This Row],[Importe]]-Tabla1[[#This Row],[Pagado]]</f>
        <v>0</v>
      </c>
      <c r="I2129" s="1" t="s">
        <v>4090</v>
      </c>
    </row>
    <row r="2130" spans="1:9" x14ac:dyDescent="0.25">
      <c r="A2130" s="3">
        <v>42964</v>
      </c>
      <c r="B2130" s="6" t="s">
        <v>2145</v>
      </c>
      <c r="C2130">
        <v>124102</v>
      </c>
      <c r="D2130" s="9" t="s">
        <v>3814</v>
      </c>
      <c r="E2130" s="2">
        <v>1054</v>
      </c>
      <c r="F2130" s="11">
        <v>42965</v>
      </c>
      <c r="G2130" s="2">
        <v>1054</v>
      </c>
      <c r="H2130" s="13">
        <f>Tabla1[[#This Row],[Importe]]-Tabla1[[#This Row],[Pagado]]</f>
        <v>0</v>
      </c>
      <c r="I2130" s="1" t="s">
        <v>4090</v>
      </c>
    </row>
    <row r="2131" spans="1:9" x14ac:dyDescent="0.25">
      <c r="A2131" s="3">
        <v>42964</v>
      </c>
      <c r="B2131" s="6" t="s">
        <v>2146</v>
      </c>
      <c r="C2131">
        <v>124103</v>
      </c>
      <c r="D2131" s="9" t="s">
        <v>4019</v>
      </c>
      <c r="E2131" s="2">
        <v>32152.23</v>
      </c>
      <c r="F2131" s="11">
        <v>42975</v>
      </c>
      <c r="G2131" s="2">
        <v>32152.23</v>
      </c>
      <c r="H2131" s="13">
        <f>Tabla1[[#This Row],[Importe]]-Tabla1[[#This Row],[Pagado]]</f>
        <v>0</v>
      </c>
      <c r="I2131" s="1" t="s">
        <v>4090</v>
      </c>
    </row>
    <row r="2132" spans="1:9" ht="15.75" x14ac:dyDescent="0.25">
      <c r="A2132" s="3">
        <v>42964</v>
      </c>
      <c r="B2132" s="6" t="s">
        <v>2147</v>
      </c>
      <c r="C2132">
        <v>124104</v>
      </c>
      <c r="D2132" s="7" t="s">
        <v>4091</v>
      </c>
      <c r="E2132" s="2">
        <v>0</v>
      </c>
      <c r="F2132" s="17" t="s">
        <v>4091</v>
      </c>
      <c r="G2132" s="2">
        <v>0</v>
      </c>
      <c r="H2132" s="13">
        <f>Tabla1[[#This Row],[Importe]]-Tabla1[[#This Row],[Pagado]]</f>
        <v>0</v>
      </c>
      <c r="I2132" s="1" t="s">
        <v>4091</v>
      </c>
    </row>
    <row r="2133" spans="1:9" x14ac:dyDescent="0.25">
      <c r="A2133" s="3">
        <v>42964</v>
      </c>
      <c r="B2133" s="6" t="s">
        <v>2148</v>
      </c>
      <c r="C2133">
        <v>124105</v>
      </c>
      <c r="D2133" s="9" t="s">
        <v>3832</v>
      </c>
      <c r="E2133" s="2">
        <v>125462.06</v>
      </c>
      <c r="F2133" s="11">
        <v>42968</v>
      </c>
      <c r="G2133" s="2">
        <v>125462.06</v>
      </c>
      <c r="H2133" s="13">
        <f>Tabla1[[#This Row],[Importe]]-Tabla1[[#This Row],[Pagado]]</f>
        <v>0</v>
      </c>
      <c r="I2133" s="1" t="s">
        <v>4090</v>
      </c>
    </row>
    <row r="2134" spans="1:9" x14ac:dyDescent="0.25">
      <c r="A2134" s="3">
        <v>42964</v>
      </c>
      <c r="B2134" s="6" t="s">
        <v>2149</v>
      </c>
      <c r="C2134">
        <v>124106</v>
      </c>
      <c r="D2134" s="9" t="s">
        <v>3832</v>
      </c>
      <c r="E2134" s="2">
        <v>48792.5</v>
      </c>
      <c r="F2134" s="11">
        <v>42968</v>
      </c>
      <c r="G2134" s="2">
        <v>48792.5</v>
      </c>
      <c r="H2134" s="13">
        <f>Tabla1[[#This Row],[Importe]]-Tabla1[[#This Row],[Pagado]]</f>
        <v>0</v>
      </c>
      <c r="I2134" s="1" t="s">
        <v>4090</v>
      </c>
    </row>
    <row r="2135" spans="1:9" x14ac:dyDescent="0.25">
      <c r="A2135" s="3">
        <v>42964</v>
      </c>
      <c r="B2135" s="6" t="s">
        <v>2150</v>
      </c>
      <c r="C2135">
        <v>124107</v>
      </c>
      <c r="D2135" s="9" t="s">
        <v>3860</v>
      </c>
      <c r="E2135" s="2">
        <v>283.2</v>
      </c>
      <c r="F2135" s="11">
        <v>42964</v>
      </c>
      <c r="G2135" s="2">
        <v>283.2</v>
      </c>
      <c r="H2135" s="13">
        <f>Tabla1[[#This Row],[Importe]]-Tabla1[[#This Row],[Pagado]]</f>
        <v>0</v>
      </c>
      <c r="I2135" s="1" t="s">
        <v>4090</v>
      </c>
    </row>
    <row r="2136" spans="1:9" ht="15.75" x14ac:dyDescent="0.25">
      <c r="A2136" s="3">
        <v>42964</v>
      </c>
      <c r="B2136" s="6" t="s">
        <v>2151</v>
      </c>
      <c r="C2136">
        <v>124108</v>
      </c>
      <c r="D2136" s="7" t="s">
        <v>4091</v>
      </c>
      <c r="E2136" s="2">
        <v>0</v>
      </c>
      <c r="F2136" s="17" t="s">
        <v>4091</v>
      </c>
      <c r="G2136" s="2">
        <v>0</v>
      </c>
      <c r="H2136" s="13">
        <f>Tabla1[[#This Row],[Importe]]-Tabla1[[#This Row],[Pagado]]</f>
        <v>0</v>
      </c>
      <c r="I2136" s="1" t="s">
        <v>4091</v>
      </c>
    </row>
    <row r="2137" spans="1:9" x14ac:dyDescent="0.25">
      <c r="A2137" s="3">
        <v>42964</v>
      </c>
      <c r="B2137" s="6" t="s">
        <v>2152</v>
      </c>
      <c r="C2137">
        <v>124109</v>
      </c>
      <c r="D2137" s="9" t="s">
        <v>3886</v>
      </c>
      <c r="E2137" s="2">
        <v>3718</v>
      </c>
      <c r="F2137" s="11">
        <v>42966</v>
      </c>
      <c r="G2137" s="2">
        <v>3718</v>
      </c>
      <c r="H2137" s="13">
        <f>Tabla1[[#This Row],[Importe]]-Tabla1[[#This Row],[Pagado]]</f>
        <v>0</v>
      </c>
      <c r="I2137" s="1" t="s">
        <v>4090</v>
      </c>
    </row>
    <row r="2138" spans="1:9" x14ac:dyDescent="0.25">
      <c r="A2138" s="3">
        <v>42964</v>
      </c>
      <c r="B2138" s="6" t="s">
        <v>2153</v>
      </c>
      <c r="C2138">
        <v>124110</v>
      </c>
      <c r="D2138" s="9" t="s">
        <v>3940</v>
      </c>
      <c r="E2138" s="2">
        <v>9100.7999999999993</v>
      </c>
      <c r="F2138" s="11">
        <v>42964</v>
      </c>
      <c r="G2138" s="2">
        <v>9100.7999999999993</v>
      </c>
      <c r="H2138" s="13">
        <f>Tabla1[[#This Row],[Importe]]-Tabla1[[#This Row],[Pagado]]</f>
        <v>0</v>
      </c>
      <c r="I2138" s="1" t="s">
        <v>4090</v>
      </c>
    </row>
    <row r="2139" spans="1:9" x14ac:dyDescent="0.25">
      <c r="A2139" s="3">
        <v>42964</v>
      </c>
      <c r="B2139" s="6" t="s">
        <v>2154</v>
      </c>
      <c r="C2139">
        <v>124111</v>
      </c>
      <c r="D2139" s="9" t="s">
        <v>4002</v>
      </c>
      <c r="E2139" s="2">
        <v>84</v>
      </c>
      <c r="F2139" s="11">
        <v>42965</v>
      </c>
      <c r="G2139" s="2">
        <v>84</v>
      </c>
      <c r="H2139" s="13">
        <f>Tabla1[[#This Row],[Importe]]-Tabla1[[#This Row],[Pagado]]</f>
        <v>0</v>
      </c>
      <c r="I2139" s="1" t="s">
        <v>4090</v>
      </c>
    </row>
    <row r="2140" spans="1:9" x14ac:dyDescent="0.25">
      <c r="A2140" s="3">
        <v>42964</v>
      </c>
      <c r="B2140" s="6" t="s">
        <v>2155</v>
      </c>
      <c r="C2140">
        <v>124112</v>
      </c>
      <c r="D2140" s="9" t="s">
        <v>3891</v>
      </c>
      <c r="E2140" s="2">
        <v>7184.1</v>
      </c>
      <c r="F2140" s="11">
        <v>42965</v>
      </c>
      <c r="G2140" s="2">
        <v>7184.1</v>
      </c>
      <c r="H2140" s="13">
        <f>Tabla1[[#This Row],[Importe]]-Tabla1[[#This Row],[Pagado]]</f>
        <v>0</v>
      </c>
      <c r="I2140" s="1" t="s">
        <v>4090</v>
      </c>
    </row>
    <row r="2141" spans="1:9" x14ac:dyDescent="0.25">
      <c r="A2141" s="3">
        <v>42965</v>
      </c>
      <c r="B2141" s="6" t="s">
        <v>2156</v>
      </c>
      <c r="C2141">
        <v>124113</v>
      </c>
      <c r="D2141" s="9" t="s">
        <v>3805</v>
      </c>
      <c r="E2141" s="2">
        <v>10881.3</v>
      </c>
      <c r="F2141" s="11" t="s">
        <v>4156</v>
      </c>
      <c r="G2141" s="2">
        <v>10881.3</v>
      </c>
      <c r="H2141" s="13">
        <f>Tabla1[[#This Row],[Importe]]-Tabla1[[#This Row],[Pagado]]</f>
        <v>0</v>
      </c>
      <c r="I2141" s="1" t="s">
        <v>4090</v>
      </c>
    </row>
    <row r="2142" spans="1:9" x14ac:dyDescent="0.25">
      <c r="A2142" s="3">
        <v>42965</v>
      </c>
      <c r="B2142" s="6" t="s">
        <v>2157</v>
      </c>
      <c r="C2142">
        <v>124114</v>
      </c>
      <c r="D2142" s="9" t="s">
        <v>3806</v>
      </c>
      <c r="E2142" s="2">
        <v>49546.85</v>
      </c>
      <c r="F2142" s="11">
        <v>42966</v>
      </c>
      <c r="G2142" s="2">
        <v>49546.85</v>
      </c>
      <c r="H2142" s="13">
        <f>Tabla1[[#This Row],[Importe]]-Tabla1[[#This Row],[Pagado]]</f>
        <v>0</v>
      </c>
      <c r="I2142" s="1" t="s">
        <v>4090</v>
      </c>
    </row>
    <row r="2143" spans="1:9" ht="15.75" x14ac:dyDescent="0.25">
      <c r="A2143" s="3">
        <v>42965</v>
      </c>
      <c r="B2143" s="6" t="s">
        <v>2158</v>
      </c>
      <c r="C2143">
        <v>124115</v>
      </c>
      <c r="D2143" s="15" t="s">
        <v>4091</v>
      </c>
      <c r="E2143" s="2">
        <v>0</v>
      </c>
      <c r="F2143" s="17" t="s">
        <v>4091</v>
      </c>
      <c r="G2143" s="2">
        <v>0</v>
      </c>
      <c r="H2143" s="13">
        <f>Tabla1[[#This Row],[Importe]]-Tabla1[[#This Row],[Pagado]]</f>
        <v>0</v>
      </c>
      <c r="I2143" s="1" t="s">
        <v>4091</v>
      </c>
    </row>
    <row r="2144" spans="1:9" ht="15.75" x14ac:dyDescent="0.25">
      <c r="A2144" s="3">
        <v>42965</v>
      </c>
      <c r="B2144" s="6" t="s">
        <v>2159</v>
      </c>
      <c r="C2144">
        <v>124116</v>
      </c>
      <c r="D2144" s="15" t="s">
        <v>4091</v>
      </c>
      <c r="E2144" s="2">
        <v>0</v>
      </c>
      <c r="F2144" s="17" t="s">
        <v>4091</v>
      </c>
      <c r="G2144" s="2">
        <v>0</v>
      </c>
      <c r="H2144" s="13">
        <f>Tabla1[[#This Row],[Importe]]-Tabla1[[#This Row],[Pagado]]</f>
        <v>0</v>
      </c>
      <c r="I2144" s="1" t="s">
        <v>4091</v>
      </c>
    </row>
    <row r="2145" spans="1:9" x14ac:dyDescent="0.25">
      <c r="A2145" s="3">
        <v>42965</v>
      </c>
      <c r="B2145" s="6" t="s">
        <v>2160</v>
      </c>
      <c r="C2145">
        <v>124117</v>
      </c>
      <c r="D2145" s="9" t="s">
        <v>3816</v>
      </c>
      <c r="E2145" s="2">
        <v>4110</v>
      </c>
      <c r="F2145" s="11">
        <v>42965</v>
      </c>
      <c r="G2145" s="2">
        <v>4110</v>
      </c>
      <c r="H2145" s="13">
        <f>Tabla1[[#This Row],[Importe]]-Tabla1[[#This Row],[Pagado]]</f>
        <v>0</v>
      </c>
      <c r="I2145" s="1" t="s">
        <v>4090</v>
      </c>
    </row>
    <row r="2146" spans="1:9" x14ac:dyDescent="0.25">
      <c r="A2146" s="3">
        <v>42965</v>
      </c>
      <c r="B2146" s="6" t="s">
        <v>2161</v>
      </c>
      <c r="C2146">
        <v>124118</v>
      </c>
      <c r="D2146" s="9" t="s">
        <v>3974</v>
      </c>
      <c r="E2146" s="2">
        <v>6000</v>
      </c>
      <c r="F2146" s="11">
        <v>42966</v>
      </c>
      <c r="G2146" s="2">
        <v>6000</v>
      </c>
      <c r="H2146" s="13">
        <f>Tabla1[[#This Row],[Importe]]-Tabla1[[#This Row],[Pagado]]</f>
        <v>0</v>
      </c>
      <c r="I2146" s="1" t="s">
        <v>4090</v>
      </c>
    </row>
    <row r="2147" spans="1:9" x14ac:dyDescent="0.25">
      <c r="A2147" s="3">
        <v>42965</v>
      </c>
      <c r="B2147" s="6" t="s">
        <v>2162</v>
      </c>
      <c r="C2147">
        <v>124119</v>
      </c>
      <c r="D2147" s="9" t="s">
        <v>3911</v>
      </c>
      <c r="E2147" s="2">
        <v>48560</v>
      </c>
      <c r="F2147" s="11" t="s">
        <v>4068</v>
      </c>
      <c r="G2147" s="2">
        <v>48560</v>
      </c>
      <c r="H2147" s="13">
        <f>Tabla1[[#This Row],[Importe]]-Tabla1[[#This Row],[Pagado]]</f>
        <v>0</v>
      </c>
      <c r="I2147" s="1" t="s">
        <v>4090</v>
      </c>
    </row>
    <row r="2148" spans="1:9" x14ac:dyDescent="0.25">
      <c r="A2148" s="3">
        <v>42965</v>
      </c>
      <c r="B2148" s="6" t="s">
        <v>2163</v>
      </c>
      <c r="C2148">
        <v>124120</v>
      </c>
      <c r="D2148" s="9" t="s">
        <v>3812</v>
      </c>
      <c r="E2148" s="2">
        <v>15087.5</v>
      </c>
      <c r="F2148" s="11">
        <v>42968</v>
      </c>
      <c r="G2148" s="2">
        <v>15087.5</v>
      </c>
      <c r="H2148" s="13">
        <f>Tabla1[[#This Row],[Importe]]-Tabla1[[#This Row],[Pagado]]</f>
        <v>0</v>
      </c>
      <c r="I2148" s="1" t="s">
        <v>4090</v>
      </c>
    </row>
    <row r="2149" spans="1:9" x14ac:dyDescent="0.25">
      <c r="A2149" s="3">
        <v>42965</v>
      </c>
      <c r="B2149" s="6" t="s">
        <v>2164</v>
      </c>
      <c r="C2149">
        <v>124121</v>
      </c>
      <c r="D2149" s="9" t="s">
        <v>3820</v>
      </c>
      <c r="E2149" s="2">
        <v>6196.5</v>
      </c>
      <c r="F2149" s="11">
        <v>42971</v>
      </c>
      <c r="G2149" s="2">
        <v>6196.5</v>
      </c>
      <c r="H2149" s="13">
        <f>Tabla1[[#This Row],[Importe]]-Tabla1[[#This Row],[Pagado]]</f>
        <v>0</v>
      </c>
      <c r="I2149" s="1" t="s">
        <v>4090</v>
      </c>
    </row>
    <row r="2150" spans="1:9" ht="30" x14ac:dyDescent="0.25">
      <c r="A2150" s="3">
        <v>42965</v>
      </c>
      <c r="B2150" s="6" t="s">
        <v>2165</v>
      </c>
      <c r="C2150">
        <v>124122</v>
      </c>
      <c r="D2150" s="9" t="s">
        <v>3817</v>
      </c>
      <c r="E2150" s="2">
        <v>3436.2</v>
      </c>
      <c r="F2150" s="11" t="s">
        <v>4155</v>
      </c>
      <c r="G2150" s="19">
        <f>3000+436.2</f>
        <v>3436.2</v>
      </c>
      <c r="H2150" s="20">
        <f>Tabla1[[#This Row],[Importe]]-Tabla1[[#This Row],[Pagado]]</f>
        <v>0</v>
      </c>
      <c r="I2150" s="1" t="s">
        <v>4090</v>
      </c>
    </row>
    <row r="2151" spans="1:9" x14ac:dyDescent="0.25">
      <c r="A2151" s="3">
        <v>42965</v>
      </c>
      <c r="B2151" s="6" t="s">
        <v>2166</v>
      </c>
      <c r="C2151">
        <v>124123</v>
      </c>
      <c r="D2151" s="9" t="s">
        <v>4049</v>
      </c>
      <c r="E2151" s="2">
        <v>187647.48</v>
      </c>
      <c r="F2151" s="11">
        <v>42966</v>
      </c>
      <c r="G2151" s="2">
        <v>187647.48</v>
      </c>
      <c r="H2151" s="13">
        <f>Tabla1[[#This Row],[Importe]]-Tabla1[[#This Row],[Pagado]]</f>
        <v>0</v>
      </c>
      <c r="I2151" s="1" t="s">
        <v>4090</v>
      </c>
    </row>
    <row r="2152" spans="1:9" x14ac:dyDescent="0.25">
      <c r="A2152" s="3">
        <v>42965</v>
      </c>
      <c r="B2152" s="6" t="s">
        <v>2167</v>
      </c>
      <c r="C2152">
        <v>124124</v>
      </c>
      <c r="D2152" s="9" t="s">
        <v>3915</v>
      </c>
      <c r="E2152" s="2">
        <v>11336</v>
      </c>
      <c r="F2152" s="11">
        <v>42972</v>
      </c>
      <c r="G2152" s="2">
        <v>11336</v>
      </c>
      <c r="H2152" s="13">
        <f>Tabla1[[#This Row],[Importe]]-Tabla1[[#This Row],[Pagado]]</f>
        <v>0</v>
      </c>
      <c r="I2152" s="1" t="s">
        <v>4090</v>
      </c>
    </row>
    <row r="2153" spans="1:9" x14ac:dyDescent="0.25">
      <c r="A2153" s="3">
        <v>42965</v>
      </c>
      <c r="B2153" s="6" t="s">
        <v>2168</v>
      </c>
      <c r="C2153">
        <v>124125</v>
      </c>
      <c r="D2153" s="9" t="s">
        <v>3914</v>
      </c>
      <c r="E2153" s="2">
        <v>21209.1</v>
      </c>
      <c r="F2153" s="11">
        <v>42972</v>
      </c>
      <c r="G2153" s="2">
        <v>21209.1</v>
      </c>
      <c r="H2153" s="13">
        <f>Tabla1[[#This Row],[Importe]]-Tabla1[[#This Row],[Pagado]]</f>
        <v>0</v>
      </c>
      <c r="I2153" s="1" t="s">
        <v>4090</v>
      </c>
    </row>
    <row r="2154" spans="1:9" ht="15.75" x14ac:dyDescent="0.25">
      <c r="A2154" s="3">
        <v>42965</v>
      </c>
      <c r="B2154" s="6" t="s">
        <v>2169</v>
      </c>
      <c r="C2154">
        <v>124126</v>
      </c>
      <c r="D2154" s="7" t="s">
        <v>4091</v>
      </c>
      <c r="E2154" s="2">
        <v>0</v>
      </c>
      <c r="F2154" s="17" t="s">
        <v>4091</v>
      </c>
      <c r="G2154" s="2">
        <v>0</v>
      </c>
      <c r="H2154" s="13">
        <f>Tabla1[[#This Row],[Importe]]-Tabla1[[#This Row],[Pagado]]</f>
        <v>0</v>
      </c>
      <c r="I2154" s="1" t="s">
        <v>4091</v>
      </c>
    </row>
    <row r="2155" spans="1:9" x14ac:dyDescent="0.25">
      <c r="A2155" s="3">
        <v>42965</v>
      </c>
      <c r="B2155" s="6" t="s">
        <v>2170</v>
      </c>
      <c r="C2155">
        <v>124127</v>
      </c>
      <c r="D2155" s="9" t="s">
        <v>3906</v>
      </c>
      <c r="E2155" s="2">
        <v>16049.4</v>
      </c>
      <c r="F2155" s="11">
        <v>42969</v>
      </c>
      <c r="G2155" s="2">
        <v>16049.4</v>
      </c>
      <c r="H2155" s="13">
        <f>Tabla1[[#This Row],[Importe]]-Tabla1[[#This Row],[Pagado]]</f>
        <v>0</v>
      </c>
      <c r="I2155" s="1" t="s">
        <v>4090</v>
      </c>
    </row>
    <row r="2156" spans="1:9" x14ac:dyDescent="0.25">
      <c r="A2156" s="3">
        <v>42965</v>
      </c>
      <c r="B2156" s="6" t="s">
        <v>2171</v>
      </c>
      <c r="C2156">
        <v>124128</v>
      </c>
      <c r="D2156" s="9" t="s">
        <v>3838</v>
      </c>
      <c r="E2156" s="2">
        <v>5332</v>
      </c>
      <c r="F2156" s="11">
        <v>42965</v>
      </c>
      <c r="G2156" s="2">
        <v>5332</v>
      </c>
      <c r="H2156" s="13">
        <f>Tabla1[[#This Row],[Importe]]-Tabla1[[#This Row],[Pagado]]</f>
        <v>0</v>
      </c>
      <c r="I2156" s="1" t="s">
        <v>4090</v>
      </c>
    </row>
    <row r="2157" spans="1:9" x14ac:dyDescent="0.25">
      <c r="A2157" s="3">
        <v>42965</v>
      </c>
      <c r="B2157" s="6" t="s">
        <v>2172</v>
      </c>
      <c r="C2157">
        <v>124129</v>
      </c>
      <c r="D2157" s="9" t="s">
        <v>3905</v>
      </c>
      <c r="E2157" s="2">
        <v>28213.599999999999</v>
      </c>
      <c r="F2157" s="11" t="s">
        <v>4068</v>
      </c>
      <c r="G2157" s="2">
        <v>28213.599999999999</v>
      </c>
      <c r="H2157" s="13">
        <f>Tabla1[[#This Row],[Importe]]-Tabla1[[#This Row],[Pagado]]</f>
        <v>0</v>
      </c>
      <c r="I2157" s="1" t="s">
        <v>4090</v>
      </c>
    </row>
    <row r="2158" spans="1:9" x14ac:dyDescent="0.25">
      <c r="A2158" s="3">
        <v>42965</v>
      </c>
      <c r="B2158" s="6" t="s">
        <v>2173</v>
      </c>
      <c r="C2158">
        <v>124130</v>
      </c>
      <c r="D2158" s="9" t="s">
        <v>3889</v>
      </c>
      <c r="E2158" s="2">
        <v>5484.2</v>
      </c>
      <c r="F2158" s="11">
        <v>42965</v>
      </c>
      <c r="G2158" s="2">
        <v>5484.2</v>
      </c>
      <c r="H2158" s="13">
        <f>Tabla1[[#This Row],[Importe]]-Tabla1[[#This Row],[Pagado]]</f>
        <v>0</v>
      </c>
      <c r="I2158" s="1" t="s">
        <v>4090</v>
      </c>
    </row>
    <row r="2159" spans="1:9" x14ac:dyDescent="0.25">
      <c r="A2159" s="3">
        <v>42965</v>
      </c>
      <c r="B2159" s="6" t="s">
        <v>2174</v>
      </c>
      <c r="C2159">
        <v>124131</v>
      </c>
      <c r="D2159" s="9" t="s">
        <v>3906</v>
      </c>
      <c r="E2159" s="2">
        <v>2378.1999999999998</v>
      </c>
      <c r="F2159" s="11">
        <v>42969</v>
      </c>
      <c r="G2159" s="2">
        <v>2378.1999999999998</v>
      </c>
      <c r="H2159" s="13">
        <f>Tabla1[[#This Row],[Importe]]-Tabla1[[#This Row],[Pagado]]</f>
        <v>0</v>
      </c>
      <c r="I2159" s="1" t="s">
        <v>4090</v>
      </c>
    </row>
    <row r="2160" spans="1:9" x14ac:dyDescent="0.25">
      <c r="A2160" s="3">
        <v>42965</v>
      </c>
      <c r="B2160" s="6" t="s">
        <v>2175</v>
      </c>
      <c r="C2160">
        <v>124132</v>
      </c>
      <c r="D2160" s="9" t="s">
        <v>3813</v>
      </c>
      <c r="E2160" s="2">
        <v>3154</v>
      </c>
      <c r="F2160" s="11">
        <v>42971</v>
      </c>
      <c r="G2160" s="2">
        <v>3154</v>
      </c>
      <c r="H2160" s="13">
        <f>Tabla1[[#This Row],[Importe]]-Tabla1[[#This Row],[Pagado]]</f>
        <v>0</v>
      </c>
      <c r="I2160" s="1" t="s">
        <v>4090</v>
      </c>
    </row>
    <row r="2161" spans="1:9" x14ac:dyDescent="0.25">
      <c r="A2161" s="3">
        <v>42965</v>
      </c>
      <c r="B2161" s="6" t="s">
        <v>2176</v>
      </c>
      <c r="C2161">
        <v>124133</v>
      </c>
      <c r="D2161" s="9" t="s">
        <v>3889</v>
      </c>
      <c r="E2161" s="2">
        <v>2983.9</v>
      </c>
      <c r="F2161" s="11">
        <v>42965</v>
      </c>
      <c r="G2161" s="2">
        <v>2983.9</v>
      </c>
      <c r="H2161" s="13">
        <f>Tabla1[[#This Row],[Importe]]-Tabla1[[#This Row],[Pagado]]</f>
        <v>0</v>
      </c>
      <c r="I2161" s="1" t="s">
        <v>4090</v>
      </c>
    </row>
    <row r="2162" spans="1:9" x14ac:dyDescent="0.25">
      <c r="A2162" s="3">
        <v>42965</v>
      </c>
      <c r="B2162" s="6" t="s">
        <v>2177</v>
      </c>
      <c r="C2162">
        <v>124134</v>
      </c>
      <c r="D2162" s="9" t="s">
        <v>3807</v>
      </c>
      <c r="E2162" s="2">
        <v>3055</v>
      </c>
      <c r="F2162" s="11">
        <v>42965</v>
      </c>
      <c r="G2162" s="2">
        <v>3055</v>
      </c>
      <c r="H2162" s="13">
        <f>Tabla1[[#This Row],[Importe]]-Tabla1[[#This Row],[Pagado]]</f>
        <v>0</v>
      </c>
      <c r="I2162" s="1" t="s">
        <v>4090</v>
      </c>
    </row>
    <row r="2163" spans="1:9" x14ac:dyDescent="0.25">
      <c r="A2163" s="3">
        <v>42965</v>
      </c>
      <c r="B2163" s="6" t="s">
        <v>2178</v>
      </c>
      <c r="C2163">
        <v>124135</v>
      </c>
      <c r="D2163" s="9" t="s">
        <v>3808</v>
      </c>
      <c r="E2163" s="2">
        <v>705</v>
      </c>
      <c r="F2163" s="11">
        <v>42965</v>
      </c>
      <c r="G2163" s="2">
        <v>705</v>
      </c>
      <c r="H2163" s="13">
        <f>Tabla1[[#This Row],[Importe]]-Tabla1[[#This Row],[Pagado]]</f>
        <v>0</v>
      </c>
      <c r="I2163" s="1" t="s">
        <v>4090</v>
      </c>
    </row>
    <row r="2164" spans="1:9" x14ac:dyDescent="0.25">
      <c r="A2164" s="3">
        <v>42965</v>
      </c>
      <c r="B2164" s="6" t="s">
        <v>2179</v>
      </c>
      <c r="C2164">
        <v>124136</v>
      </c>
      <c r="D2164" s="9" t="s">
        <v>3819</v>
      </c>
      <c r="E2164" s="2">
        <v>25494.25</v>
      </c>
      <c r="F2164" s="11">
        <v>42965</v>
      </c>
      <c r="G2164" s="2">
        <v>25494.25</v>
      </c>
      <c r="H2164" s="13">
        <f>Tabla1[[#This Row],[Importe]]-Tabla1[[#This Row],[Pagado]]</f>
        <v>0</v>
      </c>
      <c r="I2164" s="1" t="s">
        <v>4090</v>
      </c>
    </row>
    <row r="2165" spans="1:9" x14ac:dyDescent="0.25">
      <c r="A2165" s="3">
        <v>42965</v>
      </c>
      <c r="B2165" s="6" t="s">
        <v>2180</v>
      </c>
      <c r="C2165">
        <v>124137</v>
      </c>
      <c r="D2165" s="9" t="s">
        <v>3906</v>
      </c>
      <c r="E2165" s="2">
        <v>7001.2</v>
      </c>
      <c r="F2165" s="11">
        <v>42966</v>
      </c>
      <c r="G2165" s="2">
        <v>7001.2</v>
      </c>
      <c r="H2165" s="13">
        <f>Tabla1[[#This Row],[Importe]]-Tabla1[[#This Row],[Pagado]]</f>
        <v>0</v>
      </c>
      <c r="I2165" s="1" t="s">
        <v>4090</v>
      </c>
    </row>
    <row r="2166" spans="1:9" x14ac:dyDescent="0.25">
      <c r="A2166" s="3">
        <v>42965</v>
      </c>
      <c r="B2166" s="6" t="s">
        <v>2181</v>
      </c>
      <c r="C2166">
        <v>124138</v>
      </c>
      <c r="D2166" s="9" t="s">
        <v>3814</v>
      </c>
      <c r="E2166" s="2">
        <v>14823.8</v>
      </c>
      <c r="F2166" s="11">
        <v>42968</v>
      </c>
      <c r="G2166" s="2">
        <v>14823.8</v>
      </c>
      <c r="H2166" s="13">
        <f>Tabla1[[#This Row],[Importe]]-Tabla1[[#This Row],[Pagado]]</f>
        <v>0</v>
      </c>
      <c r="I2166" s="1" t="s">
        <v>4090</v>
      </c>
    </row>
    <row r="2167" spans="1:9" x14ac:dyDescent="0.25">
      <c r="A2167" s="3">
        <v>42965</v>
      </c>
      <c r="B2167" s="6" t="s">
        <v>2182</v>
      </c>
      <c r="C2167">
        <v>124139</v>
      </c>
      <c r="D2167" s="9" t="s">
        <v>3821</v>
      </c>
      <c r="E2167" s="2">
        <v>3323</v>
      </c>
      <c r="F2167" s="11">
        <v>42966</v>
      </c>
      <c r="G2167" s="2">
        <v>3323</v>
      </c>
      <c r="H2167" s="13">
        <f>Tabla1[[#This Row],[Importe]]-Tabla1[[#This Row],[Pagado]]</f>
        <v>0</v>
      </c>
      <c r="I2167" s="1" t="s">
        <v>4090</v>
      </c>
    </row>
    <row r="2168" spans="1:9" x14ac:dyDescent="0.25">
      <c r="A2168" s="3">
        <v>42965</v>
      </c>
      <c r="B2168" s="6" t="s">
        <v>2183</v>
      </c>
      <c r="C2168">
        <v>124140</v>
      </c>
      <c r="D2168" s="9" t="s">
        <v>3834</v>
      </c>
      <c r="E2168" s="2">
        <v>13478.8</v>
      </c>
      <c r="F2168" s="11">
        <v>42969</v>
      </c>
      <c r="G2168" s="2">
        <v>13478.8</v>
      </c>
      <c r="H2168" s="13">
        <f>Tabla1[[#This Row],[Importe]]-Tabla1[[#This Row],[Pagado]]</f>
        <v>0</v>
      </c>
      <c r="I2168" s="1" t="s">
        <v>4090</v>
      </c>
    </row>
    <row r="2169" spans="1:9" x14ac:dyDescent="0.25">
      <c r="A2169" s="3">
        <v>42965</v>
      </c>
      <c r="B2169" s="6" t="s">
        <v>2184</v>
      </c>
      <c r="C2169">
        <v>124141</v>
      </c>
      <c r="D2169" s="9" t="s">
        <v>3847</v>
      </c>
      <c r="E2169" s="2">
        <v>64288.1</v>
      </c>
      <c r="F2169" s="11">
        <v>42970</v>
      </c>
      <c r="G2169" s="2">
        <v>64288.1</v>
      </c>
      <c r="H2169" s="13">
        <f>Tabla1[[#This Row],[Importe]]-Tabla1[[#This Row],[Pagado]]</f>
        <v>0</v>
      </c>
      <c r="I2169" s="1" t="s">
        <v>4090</v>
      </c>
    </row>
    <row r="2170" spans="1:9" x14ac:dyDescent="0.25">
      <c r="A2170" s="3">
        <v>42965</v>
      </c>
      <c r="B2170" s="6" t="s">
        <v>2185</v>
      </c>
      <c r="C2170">
        <v>124142</v>
      </c>
      <c r="D2170" s="9" t="s">
        <v>3814</v>
      </c>
      <c r="E2170" s="2">
        <v>31538.43</v>
      </c>
      <c r="F2170" s="11">
        <v>42968</v>
      </c>
      <c r="G2170" s="2">
        <v>31538.43</v>
      </c>
      <c r="H2170" s="13">
        <f>Tabla1[[#This Row],[Importe]]-Tabla1[[#This Row],[Pagado]]</f>
        <v>0</v>
      </c>
      <c r="I2170" s="1" t="s">
        <v>4090</v>
      </c>
    </row>
    <row r="2171" spans="1:9" x14ac:dyDescent="0.25">
      <c r="A2171" s="3">
        <v>42965</v>
      </c>
      <c r="B2171" s="6" t="s">
        <v>2186</v>
      </c>
      <c r="C2171">
        <v>124143</v>
      </c>
      <c r="D2171" s="9" t="s">
        <v>3822</v>
      </c>
      <c r="E2171" s="2">
        <v>1927</v>
      </c>
      <c r="F2171" s="11">
        <v>42968</v>
      </c>
      <c r="G2171" s="2">
        <v>1927</v>
      </c>
      <c r="H2171" s="13">
        <f>Tabla1[[#This Row],[Importe]]-Tabla1[[#This Row],[Pagado]]</f>
        <v>0</v>
      </c>
      <c r="I2171" s="1" t="s">
        <v>4090</v>
      </c>
    </row>
    <row r="2172" spans="1:9" x14ac:dyDescent="0.25">
      <c r="A2172" s="3">
        <v>42965</v>
      </c>
      <c r="B2172" s="6" t="s">
        <v>2187</v>
      </c>
      <c r="C2172">
        <v>124144</v>
      </c>
      <c r="D2172" s="9" t="s">
        <v>3902</v>
      </c>
      <c r="E2172" s="2">
        <v>6727.6</v>
      </c>
      <c r="F2172" s="11">
        <v>42966</v>
      </c>
      <c r="G2172" s="2">
        <v>6727.6</v>
      </c>
      <c r="H2172" s="13">
        <f>Tabla1[[#This Row],[Importe]]-Tabla1[[#This Row],[Pagado]]</f>
        <v>0</v>
      </c>
      <c r="I2172" s="1" t="s">
        <v>4090</v>
      </c>
    </row>
    <row r="2173" spans="1:9" x14ac:dyDescent="0.25">
      <c r="A2173" s="3">
        <v>42965</v>
      </c>
      <c r="B2173" s="6" t="s">
        <v>2188</v>
      </c>
      <c r="C2173">
        <v>124145</v>
      </c>
      <c r="D2173" s="9" t="s">
        <v>3811</v>
      </c>
      <c r="E2173" s="2">
        <v>3378.1</v>
      </c>
      <c r="F2173" s="11">
        <v>42969</v>
      </c>
      <c r="G2173" s="2">
        <v>3378.1</v>
      </c>
      <c r="H2173" s="13">
        <f>Tabla1[[#This Row],[Importe]]-Tabla1[[#This Row],[Pagado]]</f>
        <v>0</v>
      </c>
      <c r="I2173" s="1" t="s">
        <v>4090</v>
      </c>
    </row>
    <row r="2174" spans="1:9" x14ac:dyDescent="0.25">
      <c r="A2174" s="3">
        <v>42965</v>
      </c>
      <c r="B2174" s="6" t="s">
        <v>2189</v>
      </c>
      <c r="C2174">
        <v>124146</v>
      </c>
      <c r="D2174" s="9" t="s">
        <v>3818</v>
      </c>
      <c r="E2174" s="2">
        <v>5995.7</v>
      </c>
      <c r="F2174" s="11">
        <v>42968</v>
      </c>
      <c r="G2174" s="2">
        <v>5995.7</v>
      </c>
      <c r="H2174" s="13">
        <f>Tabla1[[#This Row],[Importe]]-Tabla1[[#This Row],[Pagado]]</f>
        <v>0</v>
      </c>
      <c r="I2174" s="1" t="s">
        <v>4090</v>
      </c>
    </row>
    <row r="2175" spans="1:9" x14ac:dyDescent="0.25">
      <c r="A2175" s="3">
        <v>42965</v>
      </c>
      <c r="B2175" s="6" t="s">
        <v>2190</v>
      </c>
      <c r="C2175">
        <v>124147</v>
      </c>
      <c r="D2175" s="9" t="s">
        <v>3971</v>
      </c>
      <c r="E2175" s="2">
        <v>2726.5</v>
      </c>
      <c r="F2175" s="11">
        <v>42965</v>
      </c>
      <c r="G2175" s="2">
        <v>2726.5</v>
      </c>
      <c r="H2175" s="13">
        <f>Tabla1[[#This Row],[Importe]]-Tabla1[[#This Row],[Pagado]]</f>
        <v>0</v>
      </c>
      <c r="I2175" s="1" t="s">
        <v>4090</v>
      </c>
    </row>
    <row r="2176" spans="1:9" x14ac:dyDescent="0.25">
      <c r="A2176" s="3">
        <v>42965</v>
      </c>
      <c r="B2176" s="6" t="s">
        <v>2191</v>
      </c>
      <c r="C2176">
        <v>124148</v>
      </c>
      <c r="D2176" s="9" t="s">
        <v>3888</v>
      </c>
      <c r="E2176" s="2">
        <v>34735.26</v>
      </c>
      <c r="F2176" s="11">
        <v>42971</v>
      </c>
      <c r="G2176" s="2">
        <v>34735.26</v>
      </c>
      <c r="H2176" s="13">
        <f>Tabla1[[#This Row],[Importe]]-Tabla1[[#This Row],[Pagado]]</f>
        <v>0</v>
      </c>
      <c r="I2176" s="1" t="s">
        <v>4090</v>
      </c>
    </row>
    <row r="2177" spans="1:9" x14ac:dyDescent="0.25">
      <c r="A2177" s="3">
        <v>42965</v>
      </c>
      <c r="B2177" s="6" t="s">
        <v>2192</v>
      </c>
      <c r="C2177">
        <v>124149</v>
      </c>
      <c r="D2177" s="9" t="s">
        <v>3856</v>
      </c>
      <c r="E2177" s="2">
        <v>3788.95</v>
      </c>
      <c r="F2177" s="11">
        <v>42966</v>
      </c>
      <c r="G2177" s="2">
        <v>3788.95</v>
      </c>
      <c r="H2177" s="13">
        <f>Tabla1[[#This Row],[Importe]]-Tabla1[[#This Row],[Pagado]]</f>
        <v>0</v>
      </c>
      <c r="I2177" s="1" t="s">
        <v>4090</v>
      </c>
    </row>
    <row r="2178" spans="1:9" x14ac:dyDescent="0.25">
      <c r="A2178" s="3">
        <v>42965</v>
      </c>
      <c r="B2178" s="6" t="s">
        <v>2193</v>
      </c>
      <c r="C2178">
        <v>124150</v>
      </c>
      <c r="D2178" s="9" t="s">
        <v>3860</v>
      </c>
      <c r="E2178" s="2">
        <v>16587.55</v>
      </c>
      <c r="F2178" s="11">
        <v>42970</v>
      </c>
      <c r="G2178" s="2">
        <v>16587.55</v>
      </c>
      <c r="H2178" s="13">
        <f>Tabla1[[#This Row],[Importe]]-Tabla1[[#This Row],[Pagado]]</f>
        <v>0</v>
      </c>
      <c r="I2178" s="1" t="s">
        <v>4090</v>
      </c>
    </row>
    <row r="2179" spans="1:9" x14ac:dyDescent="0.25">
      <c r="A2179" s="3">
        <v>42965</v>
      </c>
      <c r="B2179" s="6" t="s">
        <v>2194</v>
      </c>
      <c r="C2179">
        <v>124151</v>
      </c>
      <c r="D2179" s="9" t="s">
        <v>3972</v>
      </c>
      <c r="E2179" s="2">
        <v>3461.1</v>
      </c>
      <c r="F2179" s="11">
        <v>42966</v>
      </c>
      <c r="G2179" s="2">
        <v>3461.1</v>
      </c>
      <c r="H2179" s="13">
        <f>Tabla1[[#This Row],[Importe]]-Tabla1[[#This Row],[Pagado]]</f>
        <v>0</v>
      </c>
      <c r="I2179" s="1" t="s">
        <v>4090</v>
      </c>
    </row>
    <row r="2180" spans="1:9" x14ac:dyDescent="0.25">
      <c r="A2180" s="3">
        <v>42965</v>
      </c>
      <c r="B2180" s="6" t="s">
        <v>2195</v>
      </c>
      <c r="C2180">
        <v>124152</v>
      </c>
      <c r="D2180" s="9" t="s">
        <v>3893</v>
      </c>
      <c r="E2180" s="2">
        <v>3510.9</v>
      </c>
      <c r="F2180" s="11">
        <v>42968</v>
      </c>
      <c r="G2180" s="2">
        <v>3510.9</v>
      </c>
      <c r="H2180" s="13">
        <f>Tabla1[[#This Row],[Importe]]-Tabla1[[#This Row],[Pagado]]</f>
        <v>0</v>
      </c>
      <c r="I2180" s="1" t="s">
        <v>4090</v>
      </c>
    </row>
    <row r="2181" spans="1:9" x14ac:dyDescent="0.25">
      <c r="A2181" s="3">
        <v>42965</v>
      </c>
      <c r="B2181" s="6" t="s">
        <v>2196</v>
      </c>
      <c r="C2181">
        <v>124153</v>
      </c>
      <c r="D2181" s="9" t="s">
        <v>3859</v>
      </c>
      <c r="E2181" s="2">
        <v>2683.05</v>
      </c>
      <c r="F2181" s="11">
        <v>42973</v>
      </c>
      <c r="G2181" s="2">
        <v>2683.05</v>
      </c>
      <c r="H2181" s="13">
        <f>Tabla1[[#This Row],[Importe]]-Tabla1[[#This Row],[Pagado]]</f>
        <v>0</v>
      </c>
      <c r="I2181" s="1" t="s">
        <v>4090</v>
      </c>
    </row>
    <row r="2182" spans="1:9" x14ac:dyDescent="0.25">
      <c r="A2182" s="3">
        <v>42965</v>
      </c>
      <c r="B2182" s="6" t="s">
        <v>2197</v>
      </c>
      <c r="C2182">
        <v>124154</v>
      </c>
      <c r="D2182" s="9" t="s">
        <v>3828</v>
      </c>
      <c r="E2182" s="2">
        <v>3247</v>
      </c>
      <c r="F2182" s="11">
        <v>42965</v>
      </c>
      <c r="G2182" s="2">
        <v>3247</v>
      </c>
      <c r="H2182" s="13">
        <f>Tabla1[[#This Row],[Importe]]-Tabla1[[#This Row],[Pagado]]</f>
        <v>0</v>
      </c>
      <c r="I2182" s="1" t="s">
        <v>4090</v>
      </c>
    </row>
    <row r="2183" spans="1:9" ht="30" x14ac:dyDescent="0.25">
      <c r="A2183" s="3">
        <v>42965</v>
      </c>
      <c r="B2183" s="6" t="s">
        <v>2198</v>
      </c>
      <c r="C2183">
        <v>124155</v>
      </c>
      <c r="D2183" s="9" t="s">
        <v>3829</v>
      </c>
      <c r="E2183" s="2">
        <v>10038.6</v>
      </c>
      <c r="F2183" s="11" t="s">
        <v>4159</v>
      </c>
      <c r="G2183" s="19">
        <f>8300+1738.6</f>
        <v>10038.6</v>
      </c>
      <c r="H2183" s="20">
        <f>Tabla1[[#This Row],[Importe]]-Tabla1[[#This Row],[Pagado]]</f>
        <v>0</v>
      </c>
      <c r="I2183" s="1" t="s">
        <v>4090</v>
      </c>
    </row>
    <row r="2184" spans="1:9" x14ac:dyDescent="0.25">
      <c r="A2184" s="3">
        <v>42965</v>
      </c>
      <c r="B2184" s="6" t="s">
        <v>2199</v>
      </c>
      <c r="C2184">
        <v>124156</v>
      </c>
      <c r="D2184" s="9" t="s">
        <v>3972</v>
      </c>
      <c r="E2184" s="2">
        <v>145.19999999999999</v>
      </c>
      <c r="F2184" s="11">
        <v>42966</v>
      </c>
      <c r="G2184" s="2">
        <v>145.19999999999999</v>
      </c>
      <c r="H2184" s="13">
        <f>Tabla1[[#This Row],[Importe]]-Tabla1[[#This Row],[Pagado]]</f>
        <v>0</v>
      </c>
      <c r="I2184" s="1" t="s">
        <v>4090</v>
      </c>
    </row>
    <row r="2185" spans="1:9" x14ac:dyDescent="0.25">
      <c r="A2185" s="3">
        <v>42965</v>
      </c>
      <c r="B2185" s="6" t="s">
        <v>2200</v>
      </c>
      <c r="C2185">
        <v>124157</v>
      </c>
      <c r="D2185" s="9" t="s">
        <v>3893</v>
      </c>
      <c r="E2185" s="2">
        <v>90</v>
      </c>
      <c r="F2185" s="11">
        <v>42966</v>
      </c>
      <c r="G2185" s="2">
        <v>90</v>
      </c>
      <c r="H2185" s="13">
        <f>Tabla1[[#This Row],[Importe]]-Tabla1[[#This Row],[Pagado]]</f>
        <v>0</v>
      </c>
      <c r="I2185" s="1" t="s">
        <v>4090</v>
      </c>
    </row>
    <row r="2186" spans="1:9" x14ac:dyDescent="0.25">
      <c r="A2186" s="3">
        <v>42965</v>
      </c>
      <c r="B2186" s="6" t="s">
        <v>2201</v>
      </c>
      <c r="C2186">
        <v>124158</v>
      </c>
      <c r="D2186" s="9" t="s">
        <v>3994</v>
      </c>
      <c r="E2186" s="2">
        <v>2676.5</v>
      </c>
      <c r="F2186" s="11">
        <v>42965</v>
      </c>
      <c r="G2186" s="2">
        <v>2676.5</v>
      </c>
      <c r="H2186" s="13">
        <f>Tabla1[[#This Row],[Importe]]-Tabla1[[#This Row],[Pagado]]</f>
        <v>0</v>
      </c>
      <c r="I2186" s="1" t="s">
        <v>4090</v>
      </c>
    </row>
    <row r="2187" spans="1:9" x14ac:dyDescent="0.25">
      <c r="A2187" s="3">
        <v>42965</v>
      </c>
      <c r="B2187" s="6" t="s">
        <v>2202</v>
      </c>
      <c r="C2187">
        <v>124159</v>
      </c>
      <c r="D2187" s="9" t="s">
        <v>3858</v>
      </c>
      <c r="E2187" s="2">
        <v>5184.6000000000004</v>
      </c>
      <c r="F2187" s="11">
        <v>42970</v>
      </c>
      <c r="G2187" s="2">
        <v>5184.6000000000004</v>
      </c>
      <c r="H2187" s="13">
        <f>Tabla1[[#This Row],[Importe]]-Tabla1[[#This Row],[Pagado]]</f>
        <v>0</v>
      </c>
      <c r="I2187" s="1" t="s">
        <v>4090</v>
      </c>
    </row>
    <row r="2188" spans="1:9" ht="30" x14ac:dyDescent="0.25">
      <c r="A2188" s="3">
        <v>42965</v>
      </c>
      <c r="B2188" s="6" t="s">
        <v>2203</v>
      </c>
      <c r="C2188">
        <v>124160</v>
      </c>
      <c r="D2188" s="9" t="s">
        <v>3860</v>
      </c>
      <c r="E2188" s="2">
        <v>32720.799999999999</v>
      </c>
      <c r="F2188" s="11" t="s">
        <v>4152</v>
      </c>
      <c r="G2188" s="4">
        <v>25000</v>
      </c>
      <c r="H2188" s="14">
        <f>Tabla1[[#This Row],[Importe]]-Tabla1[[#This Row],[Pagado]]</f>
        <v>7720.7999999999993</v>
      </c>
      <c r="I2188" s="1" t="s">
        <v>4090</v>
      </c>
    </row>
    <row r="2189" spans="1:9" x14ac:dyDescent="0.25">
      <c r="A2189" s="3">
        <v>42965</v>
      </c>
      <c r="B2189" s="6" t="s">
        <v>2204</v>
      </c>
      <c r="C2189">
        <v>124161</v>
      </c>
      <c r="D2189" s="9" t="s">
        <v>3860</v>
      </c>
      <c r="E2189" s="2">
        <v>13034</v>
      </c>
      <c r="F2189" s="11">
        <v>42970</v>
      </c>
      <c r="G2189" s="2">
        <v>13034</v>
      </c>
      <c r="H2189" s="13">
        <f>Tabla1[[#This Row],[Importe]]-Tabla1[[#This Row],[Pagado]]</f>
        <v>0</v>
      </c>
      <c r="I2189" s="1" t="s">
        <v>4090</v>
      </c>
    </row>
    <row r="2190" spans="1:9" x14ac:dyDescent="0.25">
      <c r="A2190" s="3">
        <v>42965</v>
      </c>
      <c r="B2190" s="6" t="s">
        <v>2205</v>
      </c>
      <c r="C2190">
        <v>124162</v>
      </c>
      <c r="D2190" s="9" t="s">
        <v>3943</v>
      </c>
      <c r="E2190" s="2">
        <v>2350</v>
      </c>
      <c r="F2190" s="11">
        <v>42965</v>
      </c>
      <c r="G2190" s="2">
        <v>2350</v>
      </c>
      <c r="H2190" s="13">
        <f>Tabla1[[#This Row],[Importe]]-Tabla1[[#This Row],[Pagado]]</f>
        <v>0</v>
      </c>
      <c r="I2190" s="1" t="s">
        <v>4090</v>
      </c>
    </row>
    <row r="2191" spans="1:9" x14ac:dyDescent="0.25">
      <c r="A2191" s="3">
        <v>42965</v>
      </c>
      <c r="B2191" s="6" t="s">
        <v>2206</v>
      </c>
      <c r="C2191">
        <v>124163</v>
      </c>
      <c r="D2191" s="9" t="s">
        <v>3842</v>
      </c>
      <c r="E2191" s="2">
        <v>2506.4</v>
      </c>
      <c r="F2191" s="11">
        <v>42965</v>
      </c>
      <c r="G2191" s="2">
        <v>2506.4</v>
      </c>
      <c r="H2191" s="13">
        <f>Tabla1[[#This Row],[Importe]]-Tabla1[[#This Row],[Pagado]]</f>
        <v>0</v>
      </c>
      <c r="I2191" s="1" t="s">
        <v>4090</v>
      </c>
    </row>
    <row r="2192" spans="1:9" x14ac:dyDescent="0.25">
      <c r="A2192" s="3">
        <v>42965</v>
      </c>
      <c r="B2192" s="6" t="s">
        <v>2207</v>
      </c>
      <c r="C2192">
        <v>124164</v>
      </c>
      <c r="D2192" s="9" t="s">
        <v>3978</v>
      </c>
      <c r="E2192" s="2">
        <v>28815.45</v>
      </c>
      <c r="F2192" s="11" t="s">
        <v>4069</v>
      </c>
      <c r="G2192" s="2">
        <v>28815.45</v>
      </c>
      <c r="H2192" s="13">
        <f>Tabla1[[#This Row],[Importe]]-Tabla1[[#This Row],[Pagado]]</f>
        <v>0</v>
      </c>
      <c r="I2192" s="1" t="s">
        <v>4090</v>
      </c>
    </row>
    <row r="2193" spans="1:9" x14ac:dyDescent="0.25">
      <c r="A2193" s="3">
        <v>42965</v>
      </c>
      <c r="B2193" s="6" t="s">
        <v>2208</v>
      </c>
      <c r="C2193">
        <v>124165</v>
      </c>
      <c r="D2193" s="9" t="s">
        <v>3872</v>
      </c>
      <c r="E2193" s="2">
        <v>9999.85</v>
      </c>
      <c r="F2193" s="11">
        <v>42965</v>
      </c>
      <c r="G2193" s="2">
        <v>9999.85</v>
      </c>
      <c r="H2193" s="13">
        <f>Tabla1[[#This Row],[Importe]]-Tabla1[[#This Row],[Pagado]]</f>
        <v>0</v>
      </c>
      <c r="I2193" s="1" t="s">
        <v>4090</v>
      </c>
    </row>
    <row r="2194" spans="1:9" x14ac:dyDescent="0.25">
      <c r="A2194" s="3">
        <v>42965</v>
      </c>
      <c r="B2194" s="6" t="s">
        <v>2209</v>
      </c>
      <c r="C2194">
        <v>124166</v>
      </c>
      <c r="D2194" s="9" t="s">
        <v>4030</v>
      </c>
      <c r="E2194" s="2">
        <v>4395.2</v>
      </c>
      <c r="F2194" s="11">
        <v>42965</v>
      </c>
      <c r="G2194" s="2">
        <v>4395.2</v>
      </c>
      <c r="H2194" s="13">
        <f>Tabla1[[#This Row],[Importe]]-Tabla1[[#This Row],[Pagado]]</f>
        <v>0</v>
      </c>
      <c r="I2194" s="1" t="s">
        <v>4090</v>
      </c>
    </row>
    <row r="2195" spans="1:9" x14ac:dyDescent="0.25">
      <c r="A2195" s="3">
        <v>42965</v>
      </c>
      <c r="B2195" s="6" t="s">
        <v>2210</v>
      </c>
      <c r="C2195">
        <v>124167</v>
      </c>
      <c r="D2195" s="9" t="s">
        <v>3856</v>
      </c>
      <c r="E2195" s="2">
        <v>770</v>
      </c>
      <c r="F2195" s="11">
        <v>42966</v>
      </c>
      <c r="G2195" s="2">
        <v>770</v>
      </c>
      <c r="H2195" s="13">
        <f>Tabla1[[#This Row],[Importe]]-Tabla1[[#This Row],[Pagado]]</f>
        <v>0</v>
      </c>
      <c r="I2195" s="1" t="s">
        <v>4090</v>
      </c>
    </row>
    <row r="2196" spans="1:9" x14ac:dyDescent="0.25">
      <c r="A2196" s="3">
        <v>42965</v>
      </c>
      <c r="B2196" s="6" t="s">
        <v>2211</v>
      </c>
      <c r="C2196">
        <v>124168</v>
      </c>
      <c r="D2196" s="9" t="s">
        <v>3860</v>
      </c>
      <c r="E2196" s="2">
        <v>911.7</v>
      </c>
      <c r="F2196" s="11">
        <v>42965</v>
      </c>
      <c r="G2196" s="2">
        <v>911.7</v>
      </c>
      <c r="H2196" s="13">
        <f>Tabla1[[#This Row],[Importe]]-Tabla1[[#This Row],[Pagado]]</f>
        <v>0</v>
      </c>
      <c r="I2196" s="1" t="s">
        <v>4090</v>
      </c>
    </row>
    <row r="2197" spans="1:9" x14ac:dyDescent="0.25">
      <c r="A2197" s="3">
        <v>42965</v>
      </c>
      <c r="B2197" s="6" t="s">
        <v>2212</v>
      </c>
      <c r="C2197">
        <v>124169</v>
      </c>
      <c r="D2197" s="9" t="s">
        <v>3892</v>
      </c>
      <c r="E2197" s="2">
        <v>2623.44</v>
      </c>
      <c r="F2197" s="11">
        <v>42965</v>
      </c>
      <c r="G2197" s="2">
        <v>2623.44</v>
      </c>
      <c r="H2197" s="13">
        <f>Tabla1[[#This Row],[Importe]]-Tabla1[[#This Row],[Pagado]]</f>
        <v>0</v>
      </c>
      <c r="I2197" s="1" t="s">
        <v>4090</v>
      </c>
    </row>
    <row r="2198" spans="1:9" x14ac:dyDescent="0.25">
      <c r="A2198" s="3">
        <v>42965</v>
      </c>
      <c r="B2198" s="6" t="s">
        <v>2213</v>
      </c>
      <c r="C2198">
        <v>124170</v>
      </c>
      <c r="D2198" s="9" t="s">
        <v>3861</v>
      </c>
      <c r="E2198" s="2">
        <v>2334.8000000000002</v>
      </c>
      <c r="F2198" s="11">
        <v>42966</v>
      </c>
      <c r="G2198" s="2">
        <v>2334.8000000000002</v>
      </c>
      <c r="H2198" s="13">
        <f>Tabla1[[#This Row],[Importe]]-Tabla1[[#This Row],[Pagado]]</f>
        <v>0</v>
      </c>
      <c r="I2198" s="1" t="s">
        <v>4090</v>
      </c>
    </row>
    <row r="2199" spans="1:9" x14ac:dyDescent="0.25">
      <c r="A2199" s="3">
        <v>42965</v>
      </c>
      <c r="B2199" s="6" t="s">
        <v>2214</v>
      </c>
      <c r="C2199">
        <v>124171</v>
      </c>
      <c r="D2199" s="9" t="s">
        <v>4045</v>
      </c>
      <c r="E2199" s="2">
        <v>3734.4</v>
      </c>
      <c r="F2199" s="11">
        <v>42965</v>
      </c>
      <c r="G2199" s="2">
        <v>3734.4</v>
      </c>
      <c r="H2199" s="13">
        <f>Tabla1[[#This Row],[Importe]]-Tabla1[[#This Row],[Pagado]]</f>
        <v>0</v>
      </c>
      <c r="I2199" s="1" t="s">
        <v>4090</v>
      </c>
    </row>
    <row r="2200" spans="1:9" x14ac:dyDescent="0.25">
      <c r="A2200" s="3">
        <v>42965</v>
      </c>
      <c r="B2200" s="6" t="s">
        <v>2215</v>
      </c>
      <c r="C2200">
        <v>124172</v>
      </c>
      <c r="D2200" s="9" t="s">
        <v>3947</v>
      </c>
      <c r="E2200" s="2">
        <v>3263.2</v>
      </c>
      <c r="F2200" s="11">
        <v>42965</v>
      </c>
      <c r="G2200" s="2">
        <v>3263.2</v>
      </c>
      <c r="H2200" s="13">
        <f>Tabla1[[#This Row],[Importe]]-Tabla1[[#This Row],[Pagado]]</f>
        <v>0</v>
      </c>
      <c r="I2200" s="1" t="s">
        <v>4090</v>
      </c>
    </row>
    <row r="2201" spans="1:9" x14ac:dyDescent="0.25">
      <c r="A2201" s="3">
        <v>42965</v>
      </c>
      <c r="B2201" s="6" t="s">
        <v>2216</v>
      </c>
      <c r="C2201">
        <v>124173</v>
      </c>
      <c r="D2201" s="9" t="s">
        <v>3840</v>
      </c>
      <c r="E2201" s="2">
        <v>6977.6</v>
      </c>
      <c r="F2201" s="11">
        <v>42965</v>
      </c>
      <c r="G2201" s="2">
        <v>6977.6</v>
      </c>
      <c r="H2201" s="13">
        <f>Tabla1[[#This Row],[Importe]]-Tabla1[[#This Row],[Pagado]]</f>
        <v>0</v>
      </c>
      <c r="I2201" s="1" t="s">
        <v>4090</v>
      </c>
    </row>
    <row r="2202" spans="1:9" x14ac:dyDescent="0.25">
      <c r="A2202" s="3">
        <v>42965</v>
      </c>
      <c r="B2202" s="6" t="s">
        <v>2217</v>
      </c>
      <c r="C2202">
        <v>124174</v>
      </c>
      <c r="D2202" s="9" t="s">
        <v>3910</v>
      </c>
      <c r="E2202" s="2">
        <v>6065.6</v>
      </c>
      <c r="F2202" s="11">
        <v>42965</v>
      </c>
      <c r="G2202" s="2">
        <v>6065.6</v>
      </c>
      <c r="H2202" s="13">
        <f>Tabla1[[#This Row],[Importe]]-Tabla1[[#This Row],[Pagado]]</f>
        <v>0</v>
      </c>
      <c r="I2202" s="1" t="s">
        <v>4090</v>
      </c>
    </row>
    <row r="2203" spans="1:9" x14ac:dyDescent="0.25">
      <c r="A2203" s="3">
        <v>42965</v>
      </c>
      <c r="B2203" s="6" t="s">
        <v>2218</v>
      </c>
      <c r="C2203">
        <v>124175</v>
      </c>
      <c r="D2203" s="9" t="s">
        <v>3918</v>
      </c>
      <c r="E2203" s="2">
        <v>480</v>
      </c>
      <c r="F2203" s="11">
        <v>42965</v>
      </c>
      <c r="G2203" s="2">
        <v>480</v>
      </c>
      <c r="H2203" s="13">
        <f>Tabla1[[#This Row],[Importe]]-Tabla1[[#This Row],[Pagado]]</f>
        <v>0</v>
      </c>
      <c r="I2203" s="1" t="s">
        <v>4090</v>
      </c>
    </row>
    <row r="2204" spans="1:9" x14ac:dyDescent="0.25">
      <c r="A2204" s="3">
        <v>42965</v>
      </c>
      <c r="B2204" s="6" t="s">
        <v>2219</v>
      </c>
      <c r="C2204">
        <v>124176</v>
      </c>
      <c r="D2204" s="9" t="s">
        <v>3825</v>
      </c>
      <c r="E2204" s="2">
        <v>2275</v>
      </c>
      <c r="F2204" s="11">
        <v>42965</v>
      </c>
      <c r="G2204" s="2">
        <v>2275</v>
      </c>
      <c r="H2204" s="13">
        <f>Tabla1[[#This Row],[Importe]]-Tabla1[[#This Row],[Pagado]]</f>
        <v>0</v>
      </c>
      <c r="I2204" s="1" t="s">
        <v>4090</v>
      </c>
    </row>
    <row r="2205" spans="1:9" x14ac:dyDescent="0.25">
      <c r="A2205" s="3">
        <v>42965</v>
      </c>
      <c r="B2205" s="6" t="s">
        <v>2220</v>
      </c>
      <c r="C2205">
        <v>124177</v>
      </c>
      <c r="D2205" s="9" t="s">
        <v>3827</v>
      </c>
      <c r="E2205" s="2">
        <v>2565</v>
      </c>
      <c r="F2205" s="11">
        <v>42965</v>
      </c>
      <c r="G2205" s="2">
        <v>2565</v>
      </c>
      <c r="H2205" s="13">
        <f>Tabla1[[#This Row],[Importe]]-Tabla1[[#This Row],[Pagado]]</f>
        <v>0</v>
      </c>
      <c r="I2205" s="1" t="s">
        <v>4090</v>
      </c>
    </row>
    <row r="2206" spans="1:9" ht="30" x14ac:dyDescent="0.25">
      <c r="A2206" s="3">
        <v>42965</v>
      </c>
      <c r="B2206" s="6" t="s">
        <v>2221</v>
      </c>
      <c r="C2206">
        <v>124178</v>
      </c>
      <c r="D2206" s="9" t="s">
        <v>3861</v>
      </c>
      <c r="E2206" s="2">
        <v>2401</v>
      </c>
      <c r="F2206" s="11" t="s">
        <v>4177</v>
      </c>
      <c r="G2206" s="19">
        <f>2112.5+288.5</f>
        <v>2401</v>
      </c>
      <c r="H2206" s="20">
        <f>Tabla1[[#This Row],[Importe]]-Tabla1[[#This Row],[Pagado]]</f>
        <v>0</v>
      </c>
      <c r="I2206" s="1" t="s">
        <v>4090</v>
      </c>
    </row>
    <row r="2207" spans="1:9" x14ac:dyDescent="0.25">
      <c r="A2207" s="3">
        <v>42965</v>
      </c>
      <c r="B2207" s="6" t="s">
        <v>2222</v>
      </c>
      <c r="C2207">
        <v>124179</v>
      </c>
      <c r="D2207" s="9" t="s">
        <v>3845</v>
      </c>
      <c r="E2207" s="2">
        <v>49656.4</v>
      </c>
      <c r="F2207" s="11" t="s">
        <v>4075</v>
      </c>
      <c r="G2207" s="2">
        <v>49656.4</v>
      </c>
      <c r="H2207" s="13">
        <f>Tabla1[[#This Row],[Importe]]-Tabla1[[#This Row],[Pagado]]</f>
        <v>0</v>
      </c>
      <c r="I2207" s="1" t="s">
        <v>4090</v>
      </c>
    </row>
    <row r="2208" spans="1:9" x14ac:dyDescent="0.25">
      <c r="A2208" s="3">
        <v>42965</v>
      </c>
      <c r="B2208" s="6" t="s">
        <v>2223</v>
      </c>
      <c r="C2208">
        <v>124180</v>
      </c>
      <c r="D2208" s="9" t="s">
        <v>3896</v>
      </c>
      <c r="E2208" s="2">
        <v>6164.1</v>
      </c>
      <c r="F2208" s="11">
        <v>42965</v>
      </c>
      <c r="G2208" s="2">
        <v>6164.1</v>
      </c>
      <c r="H2208" s="13">
        <f>Tabla1[[#This Row],[Importe]]-Tabla1[[#This Row],[Pagado]]</f>
        <v>0</v>
      </c>
      <c r="I2208" s="1" t="s">
        <v>4090</v>
      </c>
    </row>
    <row r="2209" spans="1:9" x14ac:dyDescent="0.25">
      <c r="A2209" s="3">
        <v>42965</v>
      </c>
      <c r="B2209" s="6" t="s">
        <v>2224</v>
      </c>
      <c r="C2209">
        <v>124181</v>
      </c>
      <c r="D2209" s="9" t="s">
        <v>3860</v>
      </c>
      <c r="E2209" s="2">
        <v>2936.75</v>
      </c>
      <c r="F2209" s="11">
        <v>42965</v>
      </c>
      <c r="G2209" s="2">
        <v>2936.75</v>
      </c>
      <c r="H2209" s="13">
        <f>Tabla1[[#This Row],[Importe]]-Tabla1[[#This Row],[Pagado]]</f>
        <v>0</v>
      </c>
      <c r="I2209" s="1" t="s">
        <v>4090</v>
      </c>
    </row>
    <row r="2210" spans="1:9" x14ac:dyDescent="0.25">
      <c r="A2210" s="3">
        <v>42965</v>
      </c>
      <c r="B2210" s="6" t="s">
        <v>2225</v>
      </c>
      <c r="C2210">
        <v>124182</v>
      </c>
      <c r="D2210" s="9" t="s">
        <v>3883</v>
      </c>
      <c r="E2210" s="2">
        <v>319.8</v>
      </c>
      <c r="F2210" s="11">
        <v>42965</v>
      </c>
      <c r="G2210" s="2">
        <v>319.8</v>
      </c>
      <c r="H2210" s="13">
        <f>Tabla1[[#This Row],[Importe]]-Tabla1[[#This Row],[Pagado]]</f>
        <v>0</v>
      </c>
      <c r="I2210" s="1" t="s">
        <v>4090</v>
      </c>
    </row>
    <row r="2211" spans="1:9" x14ac:dyDescent="0.25">
      <c r="A2211" s="3">
        <v>42965</v>
      </c>
      <c r="B2211" s="6" t="s">
        <v>2226</v>
      </c>
      <c r="C2211">
        <v>124183</v>
      </c>
      <c r="D2211" s="9" t="s">
        <v>3968</v>
      </c>
      <c r="E2211" s="2">
        <v>4153.2</v>
      </c>
      <c r="F2211" s="11">
        <v>42965</v>
      </c>
      <c r="G2211" s="2">
        <v>4153.2</v>
      </c>
      <c r="H2211" s="13">
        <f>Tabla1[[#This Row],[Importe]]-Tabla1[[#This Row],[Pagado]]</f>
        <v>0</v>
      </c>
      <c r="I2211" s="1" t="s">
        <v>4090</v>
      </c>
    </row>
    <row r="2212" spans="1:9" x14ac:dyDescent="0.25">
      <c r="A2212" s="3">
        <v>42965</v>
      </c>
      <c r="B2212" s="6" t="s">
        <v>2227</v>
      </c>
      <c r="C2212">
        <v>124184</v>
      </c>
      <c r="D2212" s="9" t="s">
        <v>3823</v>
      </c>
      <c r="E2212" s="2">
        <v>8058</v>
      </c>
      <c r="F2212" s="11">
        <v>42965</v>
      </c>
      <c r="G2212" s="2">
        <v>8058</v>
      </c>
      <c r="H2212" s="13">
        <f>Tabla1[[#This Row],[Importe]]-Tabla1[[#This Row],[Pagado]]</f>
        <v>0</v>
      </c>
      <c r="I2212" s="1" t="s">
        <v>4090</v>
      </c>
    </row>
    <row r="2213" spans="1:9" x14ac:dyDescent="0.25">
      <c r="A2213" s="3">
        <v>42965</v>
      </c>
      <c r="B2213" s="6" t="s">
        <v>2228</v>
      </c>
      <c r="C2213">
        <v>124185</v>
      </c>
      <c r="D2213" s="9" t="s">
        <v>3846</v>
      </c>
      <c r="E2213" s="2">
        <v>4025</v>
      </c>
      <c r="F2213" s="11">
        <v>42965</v>
      </c>
      <c r="G2213" s="2">
        <v>4025</v>
      </c>
      <c r="H2213" s="13">
        <f>Tabla1[[#This Row],[Importe]]-Tabla1[[#This Row],[Pagado]]</f>
        <v>0</v>
      </c>
      <c r="I2213" s="1" t="s">
        <v>4090</v>
      </c>
    </row>
    <row r="2214" spans="1:9" x14ac:dyDescent="0.25">
      <c r="A2214" s="3">
        <v>42965</v>
      </c>
      <c r="B2214" s="6" t="s">
        <v>2229</v>
      </c>
      <c r="C2214">
        <v>124186</v>
      </c>
      <c r="D2214" s="9" t="s">
        <v>3831</v>
      </c>
      <c r="E2214" s="2">
        <v>1483.2</v>
      </c>
      <c r="F2214" s="11">
        <v>42965</v>
      </c>
      <c r="G2214" s="2">
        <v>1483.2</v>
      </c>
      <c r="H2214" s="13">
        <f>Tabla1[[#This Row],[Importe]]-Tabla1[[#This Row],[Pagado]]</f>
        <v>0</v>
      </c>
      <c r="I2214" s="1" t="s">
        <v>4090</v>
      </c>
    </row>
    <row r="2215" spans="1:9" x14ac:dyDescent="0.25">
      <c r="A2215" s="3">
        <v>42965</v>
      </c>
      <c r="B2215" s="6" t="s">
        <v>2230</v>
      </c>
      <c r="C2215">
        <v>124187</v>
      </c>
      <c r="D2215" s="9" t="s">
        <v>3826</v>
      </c>
      <c r="E2215" s="2">
        <v>4598.3999999999996</v>
      </c>
      <c r="F2215" s="11">
        <v>42965</v>
      </c>
      <c r="G2215" s="2">
        <v>4598.3999999999996</v>
      </c>
      <c r="H2215" s="13">
        <f>Tabla1[[#This Row],[Importe]]-Tabla1[[#This Row],[Pagado]]</f>
        <v>0</v>
      </c>
      <c r="I2215" s="1" t="s">
        <v>4090</v>
      </c>
    </row>
    <row r="2216" spans="1:9" x14ac:dyDescent="0.25">
      <c r="A2216" s="3">
        <v>42965</v>
      </c>
      <c r="B2216" s="6" t="s">
        <v>2231</v>
      </c>
      <c r="C2216">
        <v>124188</v>
      </c>
      <c r="D2216" s="9" t="s">
        <v>3917</v>
      </c>
      <c r="E2216" s="2">
        <v>1880</v>
      </c>
      <c r="F2216" s="11">
        <v>42965</v>
      </c>
      <c r="G2216" s="2">
        <v>1880</v>
      </c>
      <c r="H2216" s="13">
        <f>Tabla1[[#This Row],[Importe]]-Tabla1[[#This Row],[Pagado]]</f>
        <v>0</v>
      </c>
      <c r="I2216" s="1" t="s">
        <v>4090</v>
      </c>
    </row>
    <row r="2217" spans="1:9" x14ac:dyDescent="0.25">
      <c r="A2217" s="3">
        <v>42965</v>
      </c>
      <c r="B2217" s="6" t="s">
        <v>2232</v>
      </c>
      <c r="C2217">
        <v>124189</v>
      </c>
      <c r="D2217" s="9" t="s">
        <v>3916</v>
      </c>
      <c r="E2217" s="2">
        <v>2870</v>
      </c>
      <c r="F2217" s="11">
        <v>42965</v>
      </c>
      <c r="G2217" s="2">
        <v>2870</v>
      </c>
      <c r="H2217" s="13">
        <f>Tabla1[[#This Row],[Importe]]-Tabla1[[#This Row],[Pagado]]</f>
        <v>0</v>
      </c>
      <c r="I2217" s="1" t="s">
        <v>4090</v>
      </c>
    </row>
    <row r="2218" spans="1:9" x14ac:dyDescent="0.25">
      <c r="A2218" s="3">
        <v>42965</v>
      </c>
      <c r="B2218" s="6" t="s">
        <v>2233</v>
      </c>
      <c r="C2218">
        <v>124190</v>
      </c>
      <c r="D2218" s="9" t="s">
        <v>3844</v>
      </c>
      <c r="E2218" s="2">
        <v>896.4</v>
      </c>
      <c r="F2218" s="11">
        <v>42965</v>
      </c>
      <c r="G2218" s="2">
        <v>896.4</v>
      </c>
      <c r="H2218" s="13">
        <f>Tabla1[[#This Row],[Importe]]-Tabla1[[#This Row],[Pagado]]</f>
        <v>0</v>
      </c>
      <c r="I2218" s="1" t="s">
        <v>4090</v>
      </c>
    </row>
    <row r="2219" spans="1:9" x14ac:dyDescent="0.25">
      <c r="A2219" s="3">
        <v>42965</v>
      </c>
      <c r="B2219" s="6" t="s">
        <v>2234</v>
      </c>
      <c r="C2219">
        <v>124191</v>
      </c>
      <c r="D2219" s="9" t="s">
        <v>3988</v>
      </c>
      <c r="E2219" s="2">
        <v>9695.36</v>
      </c>
      <c r="F2219" s="11">
        <v>42965</v>
      </c>
      <c r="G2219" s="2">
        <v>9695.36</v>
      </c>
      <c r="H2219" s="13">
        <f>Tabla1[[#This Row],[Importe]]-Tabla1[[#This Row],[Pagado]]</f>
        <v>0</v>
      </c>
      <c r="I2219" s="1" t="s">
        <v>4090</v>
      </c>
    </row>
    <row r="2220" spans="1:9" x14ac:dyDescent="0.25">
      <c r="A2220" s="3">
        <v>42965</v>
      </c>
      <c r="B2220" s="6" t="s">
        <v>2235</v>
      </c>
      <c r="C2220">
        <v>124192</v>
      </c>
      <c r="D2220" s="9" t="s">
        <v>3837</v>
      </c>
      <c r="E2220" s="2">
        <v>4538.2</v>
      </c>
      <c r="F2220" s="11">
        <v>42968</v>
      </c>
      <c r="G2220" s="2">
        <v>4538.2</v>
      </c>
      <c r="H2220" s="13">
        <f>Tabla1[[#This Row],[Importe]]-Tabla1[[#This Row],[Pagado]]</f>
        <v>0</v>
      </c>
      <c r="I2220" s="1" t="s">
        <v>4090</v>
      </c>
    </row>
    <row r="2221" spans="1:9" x14ac:dyDescent="0.25">
      <c r="A2221" s="3">
        <v>42965</v>
      </c>
      <c r="B2221" s="6" t="s">
        <v>2236</v>
      </c>
      <c r="C2221">
        <v>124193</v>
      </c>
      <c r="D2221" s="9" t="s">
        <v>3860</v>
      </c>
      <c r="E2221" s="2">
        <v>1191.5999999999999</v>
      </c>
      <c r="F2221" s="11">
        <v>42965</v>
      </c>
      <c r="G2221" s="2">
        <v>1191.5999999999999</v>
      </c>
      <c r="H2221" s="13">
        <f>Tabla1[[#This Row],[Importe]]-Tabla1[[#This Row],[Pagado]]</f>
        <v>0</v>
      </c>
      <c r="I2221" s="1" t="s">
        <v>4090</v>
      </c>
    </row>
    <row r="2222" spans="1:9" x14ac:dyDescent="0.25">
      <c r="A2222" s="3">
        <v>42965</v>
      </c>
      <c r="B2222" s="6" t="s">
        <v>2237</v>
      </c>
      <c r="C2222">
        <v>124194</v>
      </c>
      <c r="D2222" s="9" t="s">
        <v>3835</v>
      </c>
      <c r="E2222" s="2">
        <v>9355.25</v>
      </c>
      <c r="F2222" s="11">
        <v>42974</v>
      </c>
      <c r="G2222" s="2">
        <v>9355.25</v>
      </c>
      <c r="H2222" s="13">
        <f>Tabla1[[#This Row],[Importe]]-Tabla1[[#This Row],[Pagado]]</f>
        <v>0</v>
      </c>
      <c r="I2222" s="1" t="s">
        <v>4090</v>
      </c>
    </row>
    <row r="2223" spans="1:9" x14ac:dyDescent="0.25">
      <c r="A2223" s="3">
        <v>42965</v>
      </c>
      <c r="B2223" s="6" t="s">
        <v>2238</v>
      </c>
      <c r="C2223">
        <v>124195</v>
      </c>
      <c r="D2223" s="9" t="s">
        <v>3860</v>
      </c>
      <c r="E2223" s="2">
        <v>9792</v>
      </c>
      <c r="F2223" s="11">
        <v>42965</v>
      </c>
      <c r="G2223" s="2">
        <v>9792</v>
      </c>
      <c r="H2223" s="13">
        <f>Tabla1[[#This Row],[Importe]]-Tabla1[[#This Row],[Pagado]]</f>
        <v>0</v>
      </c>
      <c r="I2223" s="1" t="s">
        <v>4090</v>
      </c>
    </row>
    <row r="2224" spans="1:9" x14ac:dyDescent="0.25">
      <c r="A2224" s="3">
        <v>42965</v>
      </c>
      <c r="B2224" s="6" t="s">
        <v>2239</v>
      </c>
      <c r="C2224">
        <v>124196</v>
      </c>
      <c r="D2224" s="9" t="s">
        <v>3901</v>
      </c>
      <c r="E2224" s="2">
        <v>3865</v>
      </c>
      <c r="F2224" s="11">
        <v>42965</v>
      </c>
      <c r="G2224" s="2">
        <v>3865</v>
      </c>
      <c r="H2224" s="13">
        <f>Tabla1[[#This Row],[Importe]]-Tabla1[[#This Row],[Pagado]]</f>
        <v>0</v>
      </c>
      <c r="I2224" s="1" t="s">
        <v>4090</v>
      </c>
    </row>
    <row r="2225" spans="1:9" x14ac:dyDescent="0.25">
      <c r="A2225" s="3">
        <v>42965</v>
      </c>
      <c r="B2225" s="6" t="s">
        <v>2240</v>
      </c>
      <c r="C2225">
        <v>124197</v>
      </c>
      <c r="D2225" s="9" t="s">
        <v>3965</v>
      </c>
      <c r="E2225" s="2">
        <v>14983.4</v>
      </c>
      <c r="F2225" s="11">
        <v>42965</v>
      </c>
      <c r="G2225" s="2">
        <v>14983.4</v>
      </c>
      <c r="H2225" s="13">
        <f>Tabla1[[#This Row],[Importe]]-Tabla1[[#This Row],[Pagado]]</f>
        <v>0</v>
      </c>
      <c r="I2225" s="1" t="s">
        <v>4090</v>
      </c>
    </row>
    <row r="2226" spans="1:9" x14ac:dyDescent="0.25">
      <c r="A2226" s="3">
        <v>42965</v>
      </c>
      <c r="B2226" s="6" t="s">
        <v>2241</v>
      </c>
      <c r="C2226">
        <v>124198</v>
      </c>
      <c r="D2226" s="9" t="s">
        <v>4050</v>
      </c>
      <c r="E2226" s="2">
        <v>6021.6</v>
      </c>
      <c r="F2226" s="11">
        <v>42965</v>
      </c>
      <c r="G2226" s="2">
        <v>6021.6</v>
      </c>
      <c r="H2226" s="13">
        <f>Tabla1[[#This Row],[Importe]]-Tabla1[[#This Row],[Pagado]]</f>
        <v>0</v>
      </c>
      <c r="I2226" s="1" t="s">
        <v>4090</v>
      </c>
    </row>
    <row r="2227" spans="1:9" x14ac:dyDescent="0.25">
      <c r="A2227" s="3">
        <v>42965</v>
      </c>
      <c r="B2227" s="6" t="s">
        <v>2242</v>
      </c>
      <c r="C2227">
        <v>124199</v>
      </c>
      <c r="D2227" s="9" t="s">
        <v>4031</v>
      </c>
      <c r="E2227" s="2">
        <v>11539.6</v>
      </c>
      <c r="F2227" s="11">
        <v>42966</v>
      </c>
      <c r="G2227" s="2">
        <v>11539.6</v>
      </c>
      <c r="H2227" s="13">
        <f>Tabla1[[#This Row],[Importe]]-Tabla1[[#This Row],[Pagado]]</f>
        <v>0</v>
      </c>
      <c r="I2227" s="1" t="s">
        <v>4090</v>
      </c>
    </row>
    <row r="2228" spans="1:9" x14ac:dyDescent="0.25">
      <c r="A2228" s="3">
        <v>42965</v>
      </c>
      <c r="B2228" s="6" t="s">
        <v>2243</v>
      </c>
      <c r="C2228">
        <v>124200</v>
      </c>
      <c r="D2228" s="9" t="s">
        <v>3853</v>
      </c>
      <c r="E2228" s="2">
        <v>2787.5</v>
      </c>
      <c r="F2228" s="11">
        <v>42965</v>
      </c>
      <c r="G2228" s="2">
        <v>2787.5</v>
      </c>
      <c r="H2228" s="13">
        <f>Tabla1[[#This Row],[Importe]]-Tabla1[[#This Row],[Pagado]]</f>
        <v>0</v>
      </c>
      <c r="I2228" s="1" t="s">
        <v>4090</v>
      </c>
    </row>
    <row r="2229" spans="1:9" x14ac:dyDescent="0.25">
      <c r="A2229" s="3">
        <v>42965</v>
      </c>
      <c r="B2229" s="6" t="s">
        <v>2244</v>
      </c>
      <c r="C2229">
        <v>124201</v>
      </c>
      <c r="D2229" s="9" t="s">
        <v>3913</v>
      </c>
      <c r="E2229" s="2">
        <v>1242</v>
      </c>
      <c r="F2229" s="11">
        <v>42965</v>
      </c>
      <c r="G2229" s="2">
        <v>1242</v>
      </c>
      <c r="H2229" s="13">
        <f>Tabla1[[#This Row],[Importe]]-Tabla1[[#This Row],[Pagado]]</f>
        <v>0</v>
      </c>
      <c r="I2229" s="1" t="s">
        <v>4090</v>
      </c>
    </row>
    <row r="2230" spans="1:9" x14ac:dyDescent="0.25">
      <c r="A2230" s="3">
        <v>42965</v>
      </c>
      <c r="B2230" s="6" t="s">
        <v>2245</v>
      </c>
      <c r="C2230">
        <v>124202</v>
      </c>
      <c r="D2230" s="9" t="s">
        <v>3860</v>
      </c>
      <c r="E2230" s="2">
        <v>3766.5</v>
      </c>
      <c r="F2230" s="11">
        <v>42965</v>
      </c>
      <c r="G2230" s="2">
        <v>3766.5</v>
      </c>
      <c r="H2230" s="13">
        <f>Tabla1[[#This Row],[Importe]]-Tabla1[[#This Row],[Pagado]]</f>
        <v>0</v>
      </c>
      <c r="I2230" s="1" t="s">
        <v>4090</v>
      </c>
    </row>
    <row r="2231" spans="1:9" x14ac:dyDescent="0.25">
      <c r="A2231" s="3">
        <v>42965</v>
      </c>
      <c r="B2231" s="6" t="s">
        <v>2246</v>
      </c>
      <c r="C2231">
        <v>124203</v>
      </c>
      <c r="D2231" s="9" t="s">
        <v>3854</v>
      </c>
      <c r="E2231" s="2">
        <v>200</v>
      </c>
      <c r="F2231" s="11">
        <v>42965</v>
      </c>
      <c r="G2231" s="2">
        <v>200</v>
      </c>
      <c r="H2231" s="13">
        <f>Tabla1[[#This Row],[Importe]]-Tabla1[[#This Row],[Pagado]]</f>
        <v>0</v>
      </c>
      <c r="I2231" s="1" t="s">
        <v>4090</v>
      </c>
    </row>
    <row r="2232" spans="1:9" x14ac:dyDescent="0.25">
      <c r="A2232" s="3">
        <v>42965</v>
      </c>
      <c r="B2232" s="6" t="s">
        <v>2247</v>
      </c>
      <c r="C2232">
        <v>124204</v>
      </c>
      <c r="D2232" s="9" t="s">
        <v>3909</v>
      </c>
      <c r="E2232" s="2">
        <v>2184.8000000000002</v>
      </c>
      <c r="F2232" s="11">
        <v>42969</v>
      </c>
      <c r="G2232" s="2">
        <v>2184.8000000000002</v>
      </c>
      <c r="H2232" s="13">
        <f>Tabla1[[#This Row],[Importe]]-Tabla1[[#This Row],[Pagado]]</f>
        <v>0</v>
      </c>
      <c r="I2232" s="1" t="s">
        <v>4090</v>
      </c>
    </row>
    <row r="2233" spans="1:9" x14ac:dyDescent="0.25">
      <c r="A2233" s="3">
        <v>42965</v>
      </c>
      <c r="B2233" s="6" t="s">
        <v>2248</v>
      </c>
      <c r="C2233">
        <v>124205</v>
      </c>
      <c r="D2233" s="9" t="s">
        <v>4025</v>
      </c>
      <c r="E2233" s="2">
        <v>3414.4</v>
      </c>
      <c r="F2233" s="11">
        <v>42965</v>
      </c>
      <c r="G2233" s="2">
        <v>3414.4</v>
      </c>
      <c r="H2233" s="13">
        <f>Tabla1[[#This Row],[Importe]]-Tabla1[[#This Row],[Pagado]]</f>
        <v>0</v>
      </c>
      <c r="I2233" s="1" t="s">
        <v>4090</v>
      </c>
    </row>
    <row r="2234" spans="1:9" x14ac:dyDescent="0.25">
      <c r="A2234" s="3">
        <v>42965</v>
      </c>
      <c r="B2234" s="6" t="s">
        <v>2249</v>
      </c>
      <c r="C2234">
        <v>124206</v>
      </c>
      <c r="D2234" s="9" t="s">
        <v>3815</v>
      </c>
      <c r="E2234" s="2">
        <v>3862.4</v>
      </c>
      <c r="F2234" s="11">
        <v>42965</v>
      </c>
      <c r="G2234" s="2">
        <v>3862.4</v>
      </c>
      <c r="H2234" s="13">
        <f>Tabla1[[#This Row],[Importe]]-Tabla1[[#This Row],[Pagado]]</f>
        <v>0</v>
      </c>
      <c r="I2234" s="1" t="s">
        <v>4090</v>
      </c>
    </row>
    <row r="2235" spans="1:9" x14ac:dyDescent="0.25">
      <c r="A2235" s="3">
        <v>42965</v>
      </c>
      <c r="B2235" s="6" t="s">
        <v>2250</v>
      </c>
      <c r="C2235">
        <v>124207</v>
      </c>
      <c r="D2235" s="9" t="s">
        <v>3950</v>
      </c>
      <c r="E2235" s="2">
        <v>24069.7</v>
      </c>
      <c r="F2235" s="11">
        <v>42968</v>
      </c>
      <c r="G2235" s="2">
        <v>24069.7</v>
      </c>
      <c r="H2235" s="13">
        <f>Tabla1[[#This Row],[Importe]]-Tabla1[[#This Row],[Pagado]]</f>
        <v>0</v>
      </c>
      <c r="I2235" s="1" t="s">
        <v>4090</v>
      </c>
    </row>
    <row r="2236" spans="1:9" ht="15.75" x14ac:dyDescent="0.25">
      <c r="A2236" s="3">
        <v>42965</v>
      </c>
      <c r="B2236" s="6" t="s">
        <v>2251</v>
      </c>
      <c r="C2236">
        <v>124208</v>
      </c>
      <c r="D2236" s="7" t="s">
        <v>4091</v>
      </c>
      <c r="E2236" s="2">
        <v>0</v>
      </c>
      <c r="F2236" s="17" t="s">
        <v>4091</v>
      </c>
      <c r="G2236" s="2">
        <v>0</v>
      </c>
      <c r="H2236" s="13">
        <f>Tabla1[[#This Row],[Importe]]-Tabla1[[#This Row],[Pagado]]</f>
        <v>0</v>
      </c>
      <c r="I2236" s="1" t="s">
        <v>4091</v>
      </c>
    </row>
    <row r="2237" spans="1:9" ht="15.75" x14ac:dyDescent="0.25">
      <c r="A2237" s="3">
        <v>42965</v>
      </c>
      <c r="B2237" s="6" t="s">
        <v>2252</v>
      </c>
      <c r="C2237">
        <v>124209</v>
      </c>
      <c r="D2237" s="7" t="s">
        <v>4091</v>
      </c>
      <c r="E2237" s="2">
        <v>0</v>
      </c>
      <c r="F2237" s="17" t="s">
        <v>4091</v>
      </c>
      <c r="G2237" s="2">
        <v>0</v>
      </c>
      <c r="H2237" s="13">
        <f>Tabla1[[#This Row],[Importe]]-Tabla1[[#This Row],[Pagado]]</f>
        <v>0</v>
      </c>
      <c r="I2237" s="1" t="s">
        <v>4091</v>
      </c>
    </row>
    <row r="2238" spans="1:9" ht="30" x14ac:dyDescent="0.25">
      <c r="A2238" s="3">
        <v>42965</v>
      </c>
      <c r="B2238" s="6" t="s">
        <v>2253</v>
      </c>
      <c r="C2238">
        <v>124210</v>
      </c>
      <c r="D2238" s="9" t="s">
        <v>3832</v>
      </c>
      <c r="E2238" s="2">
        <v>15706.4</v>
      </c>
      <c r="F2238" s="11" t="s">
        <v>4160</v>
      </c>
      <c r="G2238" s="19">
        <f>13973.63+1732.77</f>
        <v>15706.4</v>
      </c>
      <c r="H2238" s="20">
        <f>Tabla1[[#This Row],[Importe]]-Tabla1[[#This Row],[Pagado]]</f>
        <v>0</v>
      </c>
      <c r="I2238" s="1" t="s">
        <v>4090</v>
      </c>
    </row>
    <row r="2239" spans="1:9" x14ac:dyDescent="0.25">
      <c r="A2239" s="3">
        <v>42965</v>
      </c>
      <c r="B2239" s="6" t="s">
        <v>2254</v>
      </c>
      <c r="C2239">
        <v>124211</v>
      </c>
      <c r="D2239" s="9" t="s">
        <v>3955</v>
      </c>
      <c r="E2239" s="2">
        <v>15694</v>
      </c>
      <c r="F2239" s="11">
        <v>42965</v>
      </c>
      <c r="G2239" s="2">
        <v>15694</v>
      </c>
      <c r="H2239" s="13">
        <f>Tabla1[[#This Row],[Importe]]-Tabla1[[#This Row],[Pagado]]</f>
        <v>0</v>
      </c>
      <c r="I2239" s="1" t="s">
        <v>4090</v>
      </c>
    </row>
    <row r="2240" spans="1:9" x14ac:dyDescent="0.25">
      <c r="A2240" s="3">
        <v>42965</v>
      </c>
      <c r="B2240" s="6" t="s">
        <v>2255</v>
      </c>
      <c r="C2240">
        <v>124212</v>
      </c>
      <c r="D2240" s="9" t="s">
        <v>3928</v>
      </c>
      <c r="E2240" s="2">
        <v>14489.25</v>
      </c>
      <c r="F2240" s="11">
        <v>42965</v>
      </c>
      <c r="G2240" s="2">
        <v>14489.25</v>
      </c>
      <c r="H2240" s="13">
        <f>Tabla1[[#This Row],[Importe]]-Tabla1[[#This Row],[Pagado]]</f>
        <v>0</v>
      </c>
      <c r="I2240" s="1" t="s">
        <v>4090</v>
      </c>
    </row>
    <row r="2241" spans="1:9" x14ac:dyDescent="0.25">
      <c r="A2241" s="3">
        <v>42965</v>
      </c>
      <c r="B2241" s="6" t="s">
        <v>2256</v>
      </c>
      <c r="C2241">
        <v>124213</v>
      </c>
      <c r="D2241" s="9" t="s">
        <v>4047</v>
      </c>
      <c r="E2241" s="2">
        <v>770</v>
      </c>
      <c r="F2241" s="11">
        <v>42965</v>
      </c>
      <c r="G2241" s="2">
        <v>770</v>
      </c>
      <c r="H2241" s="13">
        <f>Tabla1[[#This Row],[Importe]]-Tabla1[[#This Row],[Pagado]]</f>
        <v>0</v>
      </c>
      <c r="I2241" s="1" t="s">
        <v>4090</v>
      </c>
    </row>
    <row r="2242" spans="1:9" x14ac:dyDescent="0.25">
      <c r="A2242" s="3">
        <v>42965</v>
      </c>
      <c r="B2242" s="6" t="s">
        <v>2257</v>
      </c>
      <c r="C2242">
        <v>124214</v>
      </c>
      <c r="D2242" s="9" t="s">
        <v>3832</v>
      </c>
      <c r="E2242" s="2">
        <v>500</v>
      </c>
      <c r="F2242" s="11">
        <v>42969</v>
      </c>
      <c r="G2242" s="2">
        <v>500</v>
      </c>
      <c r="H2242" s="13">
        <f>Tabla1[[#This Row],[Importe]]-Tabla1[[#This Row],[Pagado]]</f>
        <v>0</v>
      </c>
      <c r="I2242" s="1" t="s">
        <v>4090</v>
      </c>
    </row>
    <row r="2243" spans="1:9" x14ac:dyDescent="0.25">
      <c r="A2243" s="3">
        <v>42965</v>
      </c>
      <c r="B2243" s="6" t="s">
        <v>2258</v>
      </c>
      <c r="C2243">
        <v>124215</v>
      </c>
      <c r="D2243" s="9" t="s">
        <v>3878</v>
      </c>
      <c r="E2243" s="2">
        <v>2300</v>
      </c>
      <c r="F2243" s="11">
        <v>42965</v>
      </c>
      <c r="G2243" s="2">
        <v>2300</v>
      </c>
      <c r="H2243" s="13">
        <f>Tabla1[[#This Row],[Importe]]-Tabla1[[#This Row],[Pagado]]</f>
        <v>0</v>
      </c>
      <c r="I2243" s="1" t="s">
        <v>4090</v>
      </c>
    </row>
    <row r="2244" spans="1:9" ht="15.75" x14ac:dyDescent="0.25">
      <c r="A2244" s="3">
        <v>42965</v>
      </c>
      <c r="B2244" s="6" t="s">
        <v>2259</v>
      </c>
      <c r="C2244">
        <v>124216</v>
      </c>
      <c r="D2244" s="7" t="s">
        <v>4091</v>
      </c>
      <c r="E2244" s="2">
        <v>0</v>
      </c>
      <c r="F2244" s="17" t="s">
        <v>4091</v>
      </c>
      <c r="G2244" s="2">
        <v>0</v>
      </c>
      <c r="H2244" s="13">
        <f>Tabla1[[#This Row],[Importe]]-Tabla1[[#This Row],[Pagado]]</f>
        <v>0</v>
      </c>
      <c r="I2244" s="1" t="s">
        <v>4091</v>
      </c>
    </row>
    <row r="2245" spans="1:9" x14ac:dyDescent="0.25">
      <c r="A2245" s="3">
        <v>42965</v>
      </c>
      <c r="B2245" s="6" t="s">
        <v>2260</v>
      </c>
      <c r="C2245">
        <v>124217</v>
      </c>
      <c r="D2245" s="9" t="s">
        <v>3869</v>
      </c>
      <c r="E2245" s="2">
        <v>9880.4</v>
      </c>
      <c r="F2245" s="11">
        <v>42967</v>
      </c>
      <c r="G2245" s="2">
        <v>9880.4</v>
      </c>
      <c r="H2245" s="13">
        <f>Tabla1[[#This Row],[Importe]]-Tabla1[[#This Row],[Pagado]]</f>
        <v>0</v>
      </c>
      <c r="I2245" s="1" t="s">
        <v>4090</v>
      </c>
    </row>
    <row r="2246" spans="1:9" x14ac:dyDescent="0.25">
      <c r="A2246" s="3">
        <v>42965</v>
      </c>
      <c r="B2246" s="6" t="s">
        <v>2261</v>
      </c>
      <c r="C2246">
        <v>124218</v>
      </c>
      <c r="D2246" s="9" t="s">
        <v>3872</v>
      </c>
      <c r="E2246" s="2">
        <v>644.1</v>
      </c>
      <c r="F2246" s="11">
        <v>42965</v>
      </c>
      <c r="G2246" s="2">
        <v>644.1</v>
      </c>
      <c r="H2246" s="13">
        <f>Tabla1[[#This Row],[Importe]]-Tabla1[[#This Row],[Pagado]]</f>
        <v>0</v>
      </c>
      <c r="I2246" s="1" t="s">
        <v>4090</v>
      </c>
    </row>
    <row r="2247" spans="1:9" x14ac:dyDescent="0.25">
      <c r="A2247" s="3">
        <v>42965</v>
      </c>
      <c r="B2247" s="6" t="s">
        <v>2262</v>
      </c>
      <c r="C2247">
        <v>124219</v>
      </c>
      <c r="D2247" s="9" t="s">
        <v>3871</v>
      </c>
      <c r="E2247" s="2">
        <v>2050.6799999999998</v>
      </c>
      <c r="F2247" s="11">
        <v>42965</v>
      </c>
      <c r="G2247" s="2">
        <v>2050.6799999999998</v>
      </c>
      <c r="H2247" s="13">
        <f>Tabla1[[#This Row],[Importe]]-Tabla1[[#This Row],[Pagado]]</f>
        <v>0</v>
      </c>
      <c r="I2247" s="1" t="s">
        <v>4090</v>
      </c>
    </row>
    <row r="2248" spans="1:9" x14ac:dyDescent="0.25">
      <c r="A2248" s="3">
        <v>42965</v>
      </c>
      <c r="B2248" s="6" t="s">
        <v>2263</v>
      </c>
      <c r="C2248">
        <v>124220</v>
      </c>
      <c r="D2248" s="9" t="s">
        <v>3961</v>
      </c>
      <c r="E2248" s="2">
        <v>1300</v>
      </c>
      <c r="F2248" s="11">
        <v>42965</v>
      </c>
      <c r="G2248" s="2">
        <v>1300</v>
      </c>
      <c r="H2248" s="13">
        <f>Tabla1[[#This Row],[Importe]]-Tabla1[[#This Row],[Pagado]]</f>
        <v>0</v>
      </c>
      <c r="I2248" s="1" t="s">
        <v>4090</v>
      </c>
    </row>
    <row r="2249" spans="1:9" x14ac:dyDescent="0.25">
      <c r="A2249" s="3">
        <v>42965</v>
      </c>
      <c r="B2249" s="6" t="s">
        <v>2264</v>
      </c>
      <c r="C2249">
        <v>124221</v>
      </c>
      <c r="D2249" s="9" t="s">
        <v>3929</v>
      </c>
      <c r="E2249" s="2">
        <v>13503</v>
      </c>
      <c r="F2249" s="11">
        <v>42965</v>
      </c>
      <c r="G2249" s="2">
        <v>13503</v>
      </c>
      <c r="H2249" s="13">
        <f>Tabla1[[#This Row],[Importe]]-Tabla1[[#This Row],[Pagado]]</f>
        <v>0</v>
      </c>
      <c r="I2249" s="1" t="s">
        <v>4090</v>
      </c>
    </row>
    <row r="2250" spans="1:9" x14ac:dyDescent="0.25">
      <c r="A2250" s="3">
        <v>42965</v>
      </c>
      <c r="B2250" s="6" t="s">
        <v>2265</v>
      </c>
      <c r="C2250">
        <v>124222</v>
      </c>
      <c r="D2250" s="9" t="s">
        <v>3980</v>
      </c>
      <c r="E2250" s="2">
        <v>2184</v>
      </c>
      <c r="F2250" s="11">
        <v>42965</v>
      </c>
      <c r="G2250" s="2">
        <v>2184</v>
      </c>
      <c r="H2250" s="13">
        <f>Tabla1[[#This Row],[Importe]]-Tabla1[[#This Row],[Pagado]]</f>
        <v>0</v>
      </c>
      <c r="I2250" s="1" t="s">
        <v>4090</v>
      </c>
    </row>
    <row r="2251" spans="1:9" x14ac:dyDescent="0.25">
      <c r="A2251" s="3">
        <v>42965</v>
      </c>
      <c r="B2251" s="6" t="s">
        <v>2266</v>
      </c>
      <c r="C2251">
        <v>124223</v>
      </c>
      <c r="D2251" s="9" t="s">
        <v>3877</v>
      </c>
      <c r="E2251" s="2">
        <v>213.9</v>
      </c>
      <c r="F2251" s="11">
        <v>42965</v>
      </c>
      <c r="G2251" s="2">
        <v>213.9</v>
      </c>
      <c r="H2251" s="13">
        <f>Tabla1[[#This Row],[Importe]]-Tabla1[[#This Row],[Pagado]]</f>
        <v>0</v>
      </c>
      <c r="I2251" s="1" t="s">
        <v>4090</v>
      </c>
    </row>
    <row r="2252" spans="1:9" x14ac:dyDescent="0.25">
      <c r="A2252" s="3">
        <v>42965</v>
      </c>
      <c r="B2252" s="6" t="s">
        <v>2267</v>
      </c>
      <c r="C2252">
        <v>124224</v>
      </c>
      <c r="D2252" s="9" t="s">
        <v>4018</v>
      </c>
      <c r="E2252" s="2">
        <v>1171.32</v>
      </c>
      <c r="F2252" s="11">
        <v>42965</v>
      </c>
      <c r="G2252" s="2">
        <v>1171.32</v>
      </c>
      <c r="H2252" s="13">
        <f>Tabla1[[#This Row],[Importe]]-Tabla1[[#This Row],[Pagado]]</f>
        <v>0</v>
      </c>
      <c r="I2252" s="1" t="s">
        <v>4090</v>
      </c>
    </row>
    <row r="2253" spans="1:9" x14ac:dyDescent="0.25">
      <c r="A2253" s="3">
        <v>42965</v>
      </c>
      <c r="B2253" s="6" t="s">
        <v>2268</v>
      </c>
      <c r="C2253">
        <v>124225</v>
      </c>
      <c r="D2253" s="9" t="s">
        <v>3929</v>
      </c>
      <c r="E2253" s="2">
        <v>3078.4</v>
      </c>
      <c r="F2253" s="11">
        <v>42965</v>
      </c>
      <c r="G2253" s="2">
        <v>3078.4</v>
      </c>
      <c r="H2253" s="13">
        <f>Tabla1[[#This Row],[Importe]]-Tabla1[[#This Row],[Pagado]]</f>
        <v>0</v>
      </c>
      <c r="I2253" s="1" t="s">
        <v>4090</v>
      </c>
    </row>
    <row r="2254" spans="1:9" x14ac:dyDescent="0.25">
      <c r="A2254" s="3">
        <v>42965</v>
      </c>
      <c r="B2254" s="6" t="s">
        <v>2269</v>
      </c>
      <c r="C2254">
        <v>124226</v>
      </c>
      <c r="D2254" s="9" t="s">
        <v>3874</v>
      </c>
      <c r="E2254" s="2">
        <v>4603.5</v>
      </c>
      <c r="F2254" s="11">
        <v>42965</v>
      </c>
      <c r="G2254" s="2">
        <v>4603.5</v>
      </c>
      <c r="H2254" s="13">
        <f>Tabla1[[#This Row],[Importe]]-Tabla1[[#This Row],[Pagado]]</f>
        <v>0</v>
      </c>
      <c r="I2254" s="1" t="s">
        <v>4090</v>
      </c>
    </row>
    <row r="2255" spans="1:9" x14ac:dyDescent="0.25">
      <c r="A2255" s="3">
        <v>42965</v>
      </c>
      <c r="B2255" s="6" t="s">
        <v>2270</v>
      </c>
      <c r="C2255">
        <v>124227</v>
      </c>
      <c r="D2255" s="9" t="s">
        <v>3838</v>
      </c>
      <c r="E2255" s="2">
        <v>17569.3</v>
      </c>
      <c r="F2255" s="11">
        <v>42965</v>
      </c>
      <c r="G2255" s="2">
        <v>17569.3</v>
      </c>
      <c r="H2255" s="13">
        <f>Tabla1[[#This Row],[Importe]]-Tabla1[[#This Row],[Pagado]]</f>
        <v>0</v>
      </c>
      <c r="I2255" s="1" t="s">
        <v>4090</v>
      </c>
    </row>
    <row r="2256" spans="1:9" x14ac:dyDescent="0.25">
      <c r="A2256" s="3">
        <v>42965</v>
      </c>
      <c r="B2256" s="6" t="s">
        <v>2271</v>
      </c>
      <c r="C2256">
        <v>124228</v>
      </c>
      <c r="D2256" s="9" t="s">
        <v>3862</v>
      </c>
      <c r="E2256" s="2">
        <v>10868.88</v>
      </c>
      <c r="F2256" s="11">
        <v>42965</v>
      </c>
      <c r="G2256" s="2">
        <v>10868.88</v>
      </c>
      <c r="H2256" s="13">
        <f>Tabla1[[#This Row],[Importe]]-Tabla1[[#This Row],[Pagado]]</f>
        <v>0</v>
      </c>
      <c r="I2256" s="1" t="s">
        <v>4090</v>
      </c>
    </row>
    <row r="2257" spans="1:9" x14ac:dyDescent="0.25">
      <c r="A2257" s="3">
        <v>42965</v>
      </c>
      <c r="B2257" s="6" t="s">
        <v>2272</v>
      </c>
      <c r="C2257">
        <v>124229</v>
      </c>
      <c r="D2257" s="9" t="s">
        <v>4017</v>
      </c>
      <c r="E2257" s="2">
        <v>7700</v>
      </c>
      <c r="F2257" s="11" t="s">
        <v>4073</v>
      </c>
      <c r="G2257" s="2">
        <v>7700</v>
      </c>
      <c r="H2257" s="13">
        <f>Tabla1[[#This Row],[Importe]]-Tabla1[[#This Row],[Pagado]]</f>
        <v>0</v>
      </c>
      <c r="I2257" s="1" t="s">
        <v>4090</v>
      </c>
    </row>
    <row r="2258" spans="1:9" x14ac:dyDescent="0.25">
      <c r="A2258" s="3">
        <v>42965</v>
      </c>
      <c r="B2258" s="6" t="s">
        <v>2273</v>
      </c>
      <c r="C2258">
        <v>124230</v>
      </c>
      <c r="D2258" s="9" t="s">
        <v>3867</v>
      </c>
      <c r="E2258" s="2">
        <v>3406.9</v>
      </c>
      <c r="F2258" s="11">
        <v>42965</v>
      </c>
      <c r="G2258" s="2">
        <v>3406.9</v>
      </c>
      <c r="H2258" s="13">
        <f>Tabla1[[#This Row],[Importe]]-Tabla1[[#This Row],[Pagado]]</f>
        <v>0</v>
      </c>
      <c r="I2258" s="1" t="s">
        <v>4090</v>
      </c>
    </row>
    <row r="2259" spans="1:9" x14ac:dyDescent="0.25">
      <c r="A2259" s="3">
        <v>42965</v>
      </c>
      <c r="B2259" s="6" t="s">
        <v>2274</v>
      </c>
      <c r="C2259">
        <v>124231</v>
      </c>
      <c r="D2259" s="9" t="s">
        <v>3880</v>
      </c>
      <c r="E2259" s="2">
        <v>11566.3</v>
      </c>
      <c r="F2259" s="11">
        <v>42973</v>
      </c>
      <c r="G2259" s="2">
        <v>11566.3</v>
      </c>
      <c r="H2259" s="13">
        <f>Tabla1[[#This Row],[Importe]]-Tabla1[[#This Row],[Pagado]]</f>
        <v>0</v>
      </c>
      <c r="I2259" s="1" t="s">
        <v>4090</v>
      </c>
    </row>
    <row r="2260" spans="1:9" x14ac:dyDescent="0.25">
      <c r="A2260" s="3">
        <v>42965</v>
      </c>
      <c r="B2260" s="6" t="s">
        <v>2275</v>
      </c>
      <c r="C2260">
        <v>124232</v>
      </c>
      <c r="D2260" s="9" t="s">
        <v>3880</v>
      </c>
      <c r="E2260" s="2">
        <v>160</v>
      </c>
      <c r="F2260" s="11">
        <v>42967</v>
      </c>
      <c r="G2260" s="2">
        <v>160</v>
      </c>
      <c r="H2260" s="13">
        <f>Tabla1[[#This Row],[Importe]]-Tabla1[[#This Row],[Pagado]]</f>
        <v>0</v>
      </c>
      <c r="I2260" s="1" t="s">
        <v>4090</v>
      </c>
    </row>
    <row r="2261" spans="1:9" x14ac:dyDescent="0.25">
      <c r="A2261" s="3">
        <v>42965</v>
      </c>
      <c r="B2261" s="6" t="s">
        <v>2276</v>
      </c>
      <c r="C2261">
        <v>124233</v>
      </c>
      <c r="D2261" s="9" t="s">
        <v>3868</v>
      </c>
      <c r="E2261" s="2">
        <v>32659.29</v>
      </c>
      <c r="F2261" s="11">
        <v>42977</v>
      </c>
      <c r="G2261" s="2">
        <v>32659.29</v>
      </c>
      <c r="H2261" s="13">
        <f>Tabla1[[#This Row],[Importe]]-Tabla1[[#This Row],[Pagado]]</f>
        <v>0</v>
      </c>
      <c r="I2261" s="1" t="s">
        <v>4090</v>
      </c>
    </row>
    <row r="2262" spans="1:9" x14ac:dyDescent="0.25">
      <c r="A2262" s="3">
        <v>42965</v>
      </c>
      <c r="B2262" s="6" t="s">
        <v>2277</v>
      </c>
      <c r="C2262">
        <v>124234</v>
      </c>
      <c r="D2262" s="9" t="s">
        <v>3844</v>
      </c>
      <c r="E2262" s="2">
        <v>843</v>
      </c>
      <c r="F2262" s="11">
        <v>42965</v>
      </c>
      <c r="G2262" s="2">
        <v>843</v>
      </c>
      <c r="H2262" s="13">
        <f>Tabla1[[#This Row],[Importe]]-Tabla1[[#This Row],[Pagado]]</f>
        <v>0</v>
      </c>
      <c r="I2262" s="1" t="s">
        <v>4090</v>
      </c>
    </row>
    <row r="2263" spans="1:9" x14ac:dyDescent="0.25">
      <c r="A2263" s="3">
        <v>42965</v>
      </c>
      <c r="B2263" s="6" t="s">
        <v>2278</v>
      </c>
      <c r="C2263">
        <v>124235</v>
      </c>
      <c r="D2263" s="9" t="s">
        <v>3862</v>
      </c>
      <c r="E2263" s="2">
        <v>1757.5</v>
      </c>
      <c r="F2263" s="11">
        <v>42965</v>
      </c>
      <c r="G2263" s="2">
        <v>1757.5</v>
      </c>
      <c r="H2263" s="13">
        <f>Tabla1[[#This Row],[Importe]]-Tabla1[[#This Row],[Pagado]]</f>
        <v>0</v>
      </c>
      <c r="I2263" s="1" t="s">
        <v>4090</v>
      </c>
    </row>
    <row r="2264" spans="1:9" x14ac:dyDescent="0.25">
      <c r="A2264" s="3">
        <v>42965</v>
      </c>
      <c r="B2264" s="6" t="s">
        <v>2279</v>
      </c>
      <c r="C2264">
        <v>124236</v>
      </c>
      <c r="D2264" s="9" t="s">
        <v>3839</v>
      </c>
      <c r="E2264" s="2">
        <v>2870.3</v>
      </c>
      <c r="F2264" s="11">
        <v>42965</v>
      </c>
      <c r="G2264" s="2">
        <v>2870.3</v>
      </c>
      <c r="H2264" s="13">
        <f>Tabla1[[#This Row],[Importe]]-Tabla1[[#This Row],[Pagado]]</f>
        <v>0</v>
      </c>
      <c r="I2264" s="1" t="s">
        <v>4090</v>
      </c>
    </row>
    <row r="2265" spans="1:9" ht="15.75" x14ac:dyDescent="0.25">
      <c r="A2265" s="3">
        <v>42965</v>
      </c>
      <c r="B2265" s="6" t="s">
        <v>2280</v>
      </c>
      <c r="C2265">
        <v>124237</v>
      </c>
      <c r="D2265" s="7" t="s">
        <v>4091</v>
      </c>
      <c r="E2265" s="2">
        <v>0</v>
      </c>
      <c r="F2265" s="17" t="s">
        <v>4091</v>
      </c>
      <c r="G2265" s="2">
        <v>0</v>
      </c>
      <c r="H2265" s="13">
        <f>Tabla1[[#This Row],[Importe]]-Tabla1[[#This Row],[Pagado]]</f>
        <v>0</v>
      </c>
      <c r="I2265" s="1" t="s">
        <v>4091</v>
      </c>
    </row>
    <row r="2266" spans="1:9" ht="15.75" x14ac:dyDescent="0.25">
      <c r="A2266" s="3">
        <v>42965</v>
      </c>
      <c r="B2266" s="6" t="s">
        <v>2281</v>
      </c>
      <c r="C2266">
        <v>124238</v>
      </c>
      <c r="D2266" s="7" t="s">
        <v>4091</v>
      </c>
      <c r="E2266" s="2">
        <v>0</v>
      </c>
      <c r="F2266" s="17" t="s">
        <v>4091</v>
      </c>
      <c r="G2266" s="2">
        <v>0</v>
      </c>
      <c r="H2266" s="13">
        <f>Tabla1[[#This Row],[Importe]]-Tabla1[[#This Row],[Pagado]]</f>
        <v>0</v>
      </c>
      <c r="I2266" s="1" t="s">
        <v>4091</v>
      </c>
    </row>
    <row r="2267" spans="1:9" x14ac:dyDescent="0.25">
      <c r="A2267" s="3">
        <v>42965</v>
      </c>
      <c r="B2267" s="6" t="s">
        <v>2282</v>
      </c>
      <c r="C2267">
        <v>124239</v>
      </c>
      <c r="D2267" s="9" t="s">
        <v>3926</v>
      </c>
      <c r="E2267" s="2">
        <v>28186.400000000001</v>
      </c>
      <c r="F2267" s="11">
        <v>42968</v>
      </c>
      <c r="G2267" s="2">
        <v>28186.400000000001</v>
      </c>
      <c r="H2267" s="13">
        <f>Tabla1[[#This Row],[Importe]]-Tabla1[[#This Row],[Pagado]]</f>
        <v>0</v>
      </c>
      <c r="I2267" s="1" t="s">
        <v>4090</v>
      </c>
    </row>
    <row r="2268" spans="1:9" x14ac:dyDescent="0.25">
      <c r="A2268" s="3">
        <v>42965</v>
      </c>
      <c r="B2268" s="6" t="s">
        <v>2283</v>
      </c>
      <c r="C2268">
        <v>124240</v>
      </c>
      <c r="D2268" s="9" t="s">
        <v>3878</v>
      </c>
      <c r="E2268" s="2">
        <v>391.2</v>
      </c>
      <c r="F2268" s="11">
        <v>42965</v>
      </c>
      <c r="G2268" s="2">
        <v>391.2</v>
      </c>
      <c r="H2268" s="13">
        <f>Tabla1[[#This Row],[Importe]]-Tabla1[[#This Row],[Pagado]]</f>
        <v>0</v>
      </c>
      <c r="I2268" s="1" t="s">
        <v>4090</v>
      </c>
    </row>
    <row r="2269" spans="1:9" x14ac:dyDescent="0.25">
      <c r="A2269" s="3">
        <v>42965</v>
      </c>
      <c r="B2269" s="6" t="s">
        <v>2284</v>
      </c>
      <c r="C2269">
        <v>124241</v>
      </c>
      <c r="D2269" s="9" t="s">
        <v>4051</v>
      </c>
      <c r="E2269" s="2">
        <v>624</v>
      </c>
      <c r="F2269" s="11">
        <v>42965</v>
      </c>
      <c r="G2269" s="2">
        <v>624</v>
      </c>
      <c r="H2269" s="13">
        <f>Tabla1[[#This Row],[Importe]]-Tabla1[[#This Row],[Pagado]]</f>
        <v>0</v>
      </c>
      <c r="I2269" s="1" t="s">
        <v>4090</v>
      </c>
    </row>
    <row r="2270" spans="1:9" x14ac:dyDescent="0.25">
      <c r="A2270" s="3">
        <v>42965</v>
      </c>
      <c r="B2270" s="6" t="s">
        <v>2285</v>
      </c>
      <c r="C2270">
        <v>124242</v>
      </c>
      <c r="D2270" s="9" t="s">
        <v>3932</v>
      </c>
      <c r="E2270" s="2">
        <v>4543</v>
      </c>
      <c r="F2270" s="11">
        <v>42965</v>
      </c>
      <c r="G2270" s="2">
        <v>4543</v>
      </c>
      <c r="H2270" s="13">
        <f>Tabla1[[#This Row],[Importe]]-Tabla1[[#This Row],[Pagado]]</f>
        <v>0</v>
      </c>
      <c r="I2270" s="1" t="s">
        <v>4090</v>
      </c>
    </row>
    <row r="2271" spans="1:9" x14ac:dyDescent="0.25">
      <c r="A2271" s="3">
        <v>42965</v>
      </c>
      <c r="B2271" s="6" t="s">
        <v>2286</v>
      </c>
      <c r="C2271">
        <v>124243</v>
      </c>
      <c r="D2271" s="9" t="s">
        <v>3969</v>
      </c>
      <c r="E2271" s="2">
        <v>1831.3</v>
      </c>
      <c r="F2271" s="11">
        <v>42965</v>
      </c>
      <c r="G2271" s="2">
        <v>1831.3</v>
      </c>
      <c r="H2271" s="13">
        <f>Tabla1[[#This Row],[Importe]]-Tabla1[[#This Row],[Pagado]]</f>
        <v>0</v>
      </c>
      <c r="I2271" s="1" t="s">
        <v>4090</v>
      </c>
    </row>
    <row r="2272" spans="1:9" x14ac:dyDescent="0.25">
      <c r="A2272" s="3">
        <v>42965</v>
      </c>
      <c r="B2272" s="6" t="s">
        <v>2287</v>
      </c>
      <c r="C2272">
        <v>124244</v>
      </c>
      <c r="D2272" s="9" t="s">
        <v>3844</v>
      </c>
      <c r="E2272" s="2">
        <v>1158.7</v>
      </c>
      <c r="F2272" s="11">
        <v>42965</v>
      </c>
      <c r="G2272" s="2">
        <v>1158.7</v>
      </c>
      <c r="H2272" s="13">
        <f>Tabla1[[#This Row],[Importe]]-Tabla1[[#This Row],[Pagado]]</f>
        <v>0</v>
      </c>
      <c r="I2272" s="1" t="s">
        <v>4090</v>
      </c>
    </row>
    <row r="2273" spans="1:9" x14ac:dyDescent="0.25">
      <c r="A2273" s="3">
        <v>42965</v>
      </c>
      <c r="B2273" s="6" t="s">
        <v>2288</v>
      </c>
      <c r="C2273">
        <v>124245</v>
      </c>
      <c r="D2273" s="9" t="s">
        <v>3959</v>
      </c>
      <c r="E2273" s="2">
        <v>1319.7</v>
      </c>
      <c r="F2273" s="11">
        <v>42965</v>
      </c>
      <c r="G2273" s="2">
        <v>1319.7</v>
      </c>
      <c r="H2273" s="13">
        <f>Tabla1[[#This Row],[Importe]]-Tabla1[[#This Row],[Pagado]]</f>
        <v>0</v>
      </c>
      <c r="I2273" s="1" t="s">
        <v>4090</v>
      </c>
    </row>
    <row r="2274" spans="1:9" x14ac:dyDescent="0.25">
      <c r="A2274" s="3">
        <v>42965</v>
      </c>
      <c r="B2274" s="6" t="s">
        <v>2289</v>
      </c>
      <c r="C2274">
        <v>124246</v>
      </c>
      <c r="D2274" s="9" t="s">
        <v>3860</v>
      </c>
      <c r="E2274" s="2">
        <v>147.6</v>
      </c>
      <c r="F2274" s="11">
        <v>42965</v>
      </c>
      <c r="G2274" s="2">
        <v>147.6</v>
      </c>
      <c r="H2274" s="13">
        <f>Tabla1[[#This Row],[Importe]]-Tabla1[[#This Row],[Pagado]]</f>
        <v>0</v>
      </c>
      <c r="I2274" s="1" t="s">
        <v>4090</v>
      </c>
    </row>
    <row r="2275" spans="1:9" x14ac:dyDescent="0.25">
      <c r="A2275" s="3">
        <v>42965</v>
      </c>
      <c r="B2275" s="6" t="s">
        <v>2290</v>
      </c>
      <c r="C2275">
        <v>124247</v>
      </c>
      <c r="D2275" s="9" t="s">
        <v>3888</v>
      </c>
      <c r="E2275" s="2">
        <v>255976</v>
      </c>
      <c r="F2275" s="11">
        <v>42972</v>
      </c>
      <c r="G2275" s="2">
        <v>255976</v>
      </c>
      <c r="H2275" s="13">
        <f>Tabla1[[#This Row],[Importe]]-Tabla1[[#This Row],[Pagado]]</f>
        <v>0</v>
      </c>
      <c r="I2275" s="1" t="s">
        <v>4090</v>
      </c>
    </row>
    <row r="2276" spans="1:9" ht="15.75" x14ac:dyDescent="0.25">
      <c r="A2276" s="3">
        <v>42965</v>
      </c>
      <c r="B2276" s="6" t="s">
        <v>2291</v>
      </c>
      <c r="C2276">
        <v>124248</v>
      </c>
      <c r="D2276" s="7" t="s">
        <v>4091</v>
      </c>
      <c r="E2276" s="2">
        <v>0</v>
      </c>
      <c r="F2276" s="17" t="s">
        <v>4091</v>
      </c>
      <c r="G2276" s="2">
        <v>0</v>
      </c>
      <c r="H2276" s="13">
        <f>Tabla1[[#This Row],[Importe]]-Tabla1[[#This Row],[Pagado]]</f>
        <v>0</v>
      </c>
      <c r="I2276" s="1" t="s">
        <v>4091</v>
      </c>
    </row>
    <row r="2277" spans="1:9" x14ac:dyDescent="0.25">
      <c r="A2277" s="3">
        <v>42965</v>
      </c>
      <c r="B2277" s="6" t="s">
        <v>2292</v>
      </c>
      <c r="C2277">
        <v>124249</v>
      </c>
      <c r="D2277" s="9" t="s">
        <v>3888</v>
      </c>
      <c r="E2277" s="2">
        <v>441392</v>
      </c>
      <c r="F2277" s="11">
        <v>42971</v>
      </c>
      <c r="G2277" s="2">
        <v>441392</v>
      </c>
      <c r="H2277" s="13">
        <f>Tabla1[[#This Row],[Importe]]-Tabla1[[#This Row],[Pagado]]</f>
        <v>0</v>
      </c>
      <c r="I2277" s="1" t="s">
        <v>4090</v>
      </c>
    </row>
    <row r="2278" spans="1:9" x14ac:dyDescent="0.25">
      <c r="A2278" s="3">
        <v>42965</v>
      </c>
      <c r="B2278" s="6" t="s">
        <v>2293</v>
      </c>
      <c r="C2278">
        <v>124250</v>
      </c>
      <c r="D2278" s="9" t="s">
        <v>3871</v>
      </c>
      <c r="E2278" s="2">
        <v>4655.2</v>
      </c>
      <c r="F2278" s="11">
        <v>42965</v>
      </c>
      <c r="G2278" s="2">
        <v>4655.2</v>
      </c>
      <c r="H2278" s="13">
        <f>Tabla1[[#This Row],[Importe]]-Tabla1[[#This Row],[Pagado]]</f>
        <v>0</v>
      </c>
      <c r="I2278" s="1" t="s">
        <v>4090</v>
      </c>
    </row>
    <row r="2279" spans="1:9" x14ac:dyDescent="0.25">
      <c r="A2279" s="3">
        <v>42965</v>
      </c>
      <c r="B2279" s="6" t="s">
        <v>2294</v>
      </c>
      <c r="C2279">
        <v>124251</v>
      </c>
      <c r="D2279" s="9" t="s">
        <v>3848</v>
      </c>
      <c r="E2279" s="2">
        <v>2484</v>
      </c>
      <c r="F2279" s="11">
        <v>42965</v>
      </c>
      <c r="G2279" s="2">
        <v>2484</v>
      </c>
      <c r="H2279" s="13">
        <f>Tabla1[[#This Row],[Importe]]-Tabla1[[#This Row],[Pagado]]</f>
        <v>0</v>
      </c>
      <c r="I2279" s="1" t="s">
        <v>4090</v>
      </c>
    </row>
    <row r="2280" spans="1:9" x14ac:dyDescent="0.25">
      <c r="A2280" s="3">
        <v>42965</v>
      </c>
      <c r="B2280" s="6" t="s">
        <v>2295</v>
      </c>
      <c r="C2280">
        <v>124252</v>
      </c>
      <c r="D2280" s="9" t="s">
        <v>4000</v>
      </c>
      <c r="E2280" s="2">
        <v>12065.75</v>
      </c>
      <c r="F2280" s="11">
        <v>42965</v>
      </c>
      <c r="G2280" s="2">
        <v>12065.75</v>
      </c>
      <c r="H2280" s="13">
        <f>Tabla1[[#This Row],[Importe]]-Tabla1[[#This Row],[Pagado]]</f>
        <v>0</v>
      </c>
      <c r="I2280" s="1" t="s">
        <v>4090</v>
      </c>
    </row>
    <row r="2281" spans="1:9" x14ac:dyDescent="0.25">
      <c r="A2281" s="3">
        <v>42965</v>
      </c>
      <c r="B2281" s="6" t="s">
        <v>2296</v>
      </c>
      <c r="C2281">
        <v>124253</v>
      </c>
      <c r="D2281" s="9" t="s">
        <v>3985</v>
      </c>
      <c r="E2281" s="2">
        <v>4867.8</v>
      </c>
      <c r="F2281" s="11">
        <v>42972</v>
      </c>
      <c r="G2281" s="2">
        <v>4867.8</v>
      </c>
      <c r="H2281" s="13">
        <f>Tabla1[[#This Row],[Importe]]-Tabla1[[#This Row],[Pagado]]</f>
        <v>0</v>
      </c>
      <c r="I2281" s="1" t="s">
        <v>4090</v>
      </c>
    </row>
    <row r="2282" spans="1:9" x14ac:dyDescent="0.25">
      <c r="A2282" s="3">
        <v>42965</v>
      </c>
      <c r="B2282" s="6" t="s">
        <v>2297</v>
      </c>
      <c r="C2282">
        <v>124254</v>
      </c>
      <c r="D2282" s="9" t="s">
        <v>3984</v>
      </c>
      <c r="E2282" s="2">
        <v>1380</v>
      </c>
      <c r="F2282" s="11">
        <v>42965</v>
      </c>
      <c r="G2282" s="2">
        <v>1380</v>
      </c>
      <c r="H2282" s="13">
        <f>Tabla1[[#This Row],[Importe]]-Tabla1[[#This Row],[Pagado]]</f>
        <v>0</v>
      </c>
      <c r="I2282" s="1" t="s">
        <v>4090</v>
      </c>
    </row>
    <row r="2283" spans="1:9" x14ac:dyDescent="0.25">
      <c r="A2283" s="3">
        <v>42965</v>
      </c>
      <c r="B2283" s="6" t="s">
        <v>2298</v>
      </c>
      <c r="C2283">
        <v>124255</v>
      </c>
      <c r="D2283" s="9" t="s">
        <v>3984</v>
      </c>
      <c r="E2283" s="2">
        <v>1766</v>
      </c>
      <c r="F2283" s="11">
        <v>42965</v>
      </c>
      <c r="G2283" s="2">
        <v>1766</v>
      </c>
      <c r="H2283" s="13">
        <f>Tabla1[[#This Row],[Importe]]-Tabla1[[#This Row],[Pagado]]</f>
        <v>0</v>
      </c>
      <c r="I2283" s="1" t="s">
        <v>4090</v>
      </c>
    </row>
    <row r="2284" spans="1:9" x14ac:dyDescent="0.25">
      <c r="A2284" s="3">
        <v>42965</v>
      </c>
      <c r="B2284" s="6" t="s">
        <v>2299</v>
      </c>
      <c r="C2284">
        <v>124256</v>
      </c>
      <c r="D2284" s="9" t="s">
        <v>3933</v>
      </c>
      <c r="E2284" s="2">
        <v>6012</v>
      </c>
      <c r="F2284" s="11">
        <v>42965</v>
      </c>
      <c r="G2284" s="2">
        <v>6012</v>
      </c>
      <c r="H2284" s="13">
        <f>Tabla1[[#This Row],[Importe]]-Tabla1[[#This Row],[Pagado]]</f>
        <v>0</v>
      </c>
      <c r="I2284" s="1" t="s">
        <v>4090</v>
      </c>
    </row>
    <row r="2285" spans="1:9" x14ac:dyDescent="0.25">
      <c r="A2285" s="3">
        <v>42965</v>
      </c>
      <c r="B2285" s="6" t="s">
        <v>2300</v>
      </c>
      <c r="C2285">
        <v>124257</v>
      </c>
      <c r="D2285" s="9" t="s">
        <v>3832</v>
      </c>
      <c r="E2285" s="2">
        <v>462474.1</v>
      </c>
      <c r="F2285" s="11">
        <v>42969</v>
      </c>
      <c r="G2285" s="2">
        <v>462474.1</v>
      </c>
      <c r="H2285" s="13">
        <f>Tabla1[[#This Row],[Importe]]-Tabla1[[#This Row],[Pagado]]</f>
        <v>0</v>
      </c>
      <c r="I2285" s="1" t="s">
        <v>4090</v>
      </c>
    </row>
    <row r="2286" spans="1:9" x14ac:dyDescent="0.25">
      <c r="A2286" s="3">
        <v>42965</v>
      </c>
      <c r="B2286" s="6" t="s">
        <v>2301</v>
      </c>
      <c r="C2286">
        <v>124258</v>
      </c>
      <c r="D2286" s="9" t="s">
        <v>3850</v>
      </c>
      <c r="E2286" s="2">
        <v>2760</v>
      </c>
      <c r="F2286" s="11">
        <v>42966</v>
      </c>
      <c r="G2286" s="2">
        <v>2760</v>
      </c>
      <c r="H2286" s="13">
        <f>Tabla1[[#This Row],[Importe]]-Tabla1[[#This Row],[Pagado]]</f>
        <v>0</v>
      </c>
      <c r="I2286" s="1" t="s">
        <v>4090</v>
      </c>
    </row>
    <row r="2287" spans="1:9" x14ac:dyDescent="0.25">
      <c r="A2287" s="3">
        <v>42965</v>
      </c>
      <c r="B2287" s="6" t="s">
        <v>2302</v>
      </c>
      <c r="C2287">
        <v>124259</v>
      </c>
      <c r="D2287" s="9" t="s">
        <v>3967</v>
      </c>
      <c r="E2287" s="2">
        <v>6805</v>
      </c>
      <c r="F2287" s="11">
        <v>42966</v>
      </c>
      <c r="G2287" s="2">
        <v>6805</v>
      </c>
      <c r="H2287" s="13">
        <f>Tabla1[[#This Row],[Importe]]-Tabla1[[#This Row],[Pagado]]</f>
        <v>0</v>
      </c>
      <c r="I2287" s="1" t="s">
        <v>4090</v>
      </c>
    </row>
    <row r="2288" spans="1:9" x14ac:dyDescent="0.25">
      <c r="A2288" s="3">
        <v>42965</v>
      </c>
      <c r="B2288" s="6" t="s">
        <v>2303</v>
      </c>
      <c r="C2288">
        <v>124260</v>
      </c>
      <c r="D2288" s="9" t="s">
        <v>3849</v>
      </c>
      <c r="E2288" s="2">
        <v>2740.5</v>
      </c>
      <c r="F2288" s="11">
        <v>42966</v>
      </c>
      <c r="G2288" s="2">
        <v>2740.5</v>
      </c>
      <c r="H2288" s="13">
        <f>Tabla1[[#This Row],[Importe]]-Tabla1[[#This Row],[Pagado]]</f>
        <v>0</v>
      </c>
      <c r="I2288" s="1" t="s">
        <v>4090</v>
      </c>
    </row>
    <row r="2289" spans="1:9" x14ac:dyDescent="0.25">
      <c r="A2289" s="3">
        <v>42965</v>
      </c>
      <c r="B2289" s="6" t="s">
        <v>2304</v>
      </c>
      <c r="C2289">
        <v>124261</v>
      </c>
      <c r="D2289" s="9" t="s">
        <v>3944</v>
      </c>
      <c r="E2289" s="2">
        <v>36746.699999999997</v>
      </c>
      <c r="F2289" s="11">
        <v>42966</v>
      </c>
      <c r="G2289" s="2">
        <v>36746.699999999997</v>
      </c>
      <c r="H2289" s="13">
        <f>Tabla1[[#This Row],[Importe]]-Tabla1[[#This Row],[Pagado]]</f>
        <v>0</v>
      </c>
      <c r="I2289" s="1" t="s">
        <v>4090</v>
      </c>
    </row>
    <row r="2290" spans="1:9" x14ac:dyDescent="0.25">
      <c r="A2290" s="3">
        <v>42965</v>
      </c>
      <c r="B2290" s="6" t="s">
        <v>2305</v>
      </c>
      <c r="C2290">
        <v>124262</v>
      </c>
      <c r="D2290" s="9" t="s">
        <v>3955</v>
      </c>
      <c r="E2290" s="2">
        <v>1859.2</v>
      </c>
      <c r="F2290" s="11">
        <v>42969</v>
      </c>
      <c r="G2290" s="2">
        <v>1859.2</v>
      </c>
      <c r="H2290" s="13">
        <f>Tabla1[[#This Row],[Importe]]-Tabla1[[#This Row],[Pagado]]</f>
        <v>0</v>
      </c>
      <c r="I2290" s="1" t="s">
        <v>4090</v>
      </c>
    </row>
    <row r="2291" spans="1:9" ht="30" x14ac:dyDescent="0.25">
      <c r="A2291" s="3">
        <v>42965</v>
      </c>
      <c r="B2291" s="6" t="s">
        <v>2306</v>
      </c>
      <c r="C2291">
        <v>124263</v>
      </c>
      <c r="D2291" s="9" t="s">
        <v>3832</v>
      </c>
      <c r="E2291" s="2">
        <v>83927.8</v>
      </c>
      <c r="F2291" s="11" t="s">
        <v>4164</v>
      </c>
      <c r="G2291" s="19">
        <f>52036.13+31891.67</f>
        <v>83927.799999999988</v>
      </c>
      <c r="H2291" s="20">
        <f>Tabla1[[#This Row],[Importe]]-Tabla1[[#This Row],[Pagado]]</f>
        <v>0</v>
      </c>
      <c r="I2291" s="1" t="s">
        <v>4090</v>
      </c>
    </row>
    <row r="2292" spans="1:9" x14ac:dyDescent="0.25">
      <c r="A2292" s="3">
        <v>42965</v>
      </c>
      <c r="B2292" s="6" t="s">
        <v>2307</v>
      </c>
      <c r="C2292">
        <v>124264</v>
      </c>
      <c r="D2292" s="9" t="s">
        <v>3832</v>
      </c>
      <c r="E2292" s="2">
        <v>23539.9</v>
      </c>
      <c r="F2292" s="11">
        <v>42970</v>
      </c>
      <c r="G2292" s="2">
        <v>23539.9</v>
      </c>
      <c r="H2292" s="13">
        <f>Tabla1[[#This Row],[Importe]]-Tabla1[[#This Row],[Pagado]]</f>
        <v>0</v>
      </c>
      <c r="I2292" s="1" t="s">
        <v>4090</v>
      </c>
    </row>
    <row r="2293" spans="1:9" x14ac:dyDescent="0.25">
      <c r="A2293" s="3">
        <v>42965</v>
      </c>
      <c r="B2293" s="6" t="s">
        <v>2308</v>
      </c>
      <c r="C2293">
        <v>124265</v>
      </c>
      <c r="D2293" s="9" t="s">
        <v>3818</v>
      </c>
      <c r="E2293" s="2">
        <v>2873.2</v>
      </c>
      <c r="F2293" s="11">
        <v>42968</v>
      </c>
      <c r="G2293" s="2">
        <v>2873.2</v>
      </c>
      <c r="H2293" s="13">
        <f>Tabla1[[#This Row],[Importe]]-Tabla1[[#This Row],[Pagado]]</f>
        <v>0</v>
      </c>
      <c r="I2293" s="1" t="s">
        <v>4090</v>
      </c>
    </row>
    <row r="2294" spans="1:9" x14ac:dyDescent="0.25">
      <c r="A2294" s="3">
        <v>42965</v>
      </c>
      <c r="B2294" s="6" t="s">
        <v>2309</v>
      </c>
      <c r="C2294">
        <v>124266</v>
      </c>
      <c r="D2294" s="9" t="s">
        <v>3844</v>
      </c>
      <c r="E2294" s="2">
        <v>1182</v>
      </c>
      <c r="F2294" s="11">
        <v>42965</v>
      </c>
      <c r="G2294" s="2">
        <v>1182</v>
      </c>
      <c r="H2294" s="13">
        <f>Tabla1[[#This Row],[Importe]]-Tabla1[[#This Row],[Pagado]]</f>
        <v>0</v>
      </c>
      <c r="I2294" s="1" t="s">
        <v>4090</v>
      </c>
    </row>
    <row r="2295" spans="1:9" x14ac:dyDescent="0.25">
      <c r="A2295" s="3">
        <v>42965</v>
      </c>
      <c r="B2295" s="6" t="s">
        <v>2310</v>
      </c>
      <c r="C2295">
        <v>124267</v>
      </c>
      <c r="D2295" s="9" t="s">
        <v>3891</v>
      </c>
      <c r="E2295" s="2">
        <v>7791</v>
      </c>
      <c r="F2295" s="11">
        <v>42965</v>
      </c>
      <c r="G2295" s="2">
        <v>7791</v>
      </c>
      <c r="H2295" s="13">
        <f>Tabla1[[#This Row],[Importe]]-Tabla1[[#This Row],[Pagado]]</f>
        <v>0</v>
      </c>
      <c r="I2295" s="1" t="s">
        <v>4090</v>
      </c>
    </row>
    <row r="2296" spans="1:9" ht="15.75" x14ac:dyDescent="0.25">
      <c r="A2296" s="3">
        <v>42965</v>
      </c>
      <c r="B2296" s="6" t="s">
        <v>2311</v>
      </c>
      <c r="C2296">
        <v>124268</v>
      </c>
      <c r="D2296" s="7" t="s">
        <v>4091</v>
      </c>
      <c r="E2296" s="2">
        <v>0</v>
      </c>
      <c r="F2296" s="17" t="s">
        <v>4091</v>
      </c>
      <c r="G2296" s="2">
        <v>0</v>
      </c>
      <c r="H2296" s="13">
        <f>Tabla1[[#This Row],[Importe]]-Tabla1[[#This Row],[Pagado]]</f>
        <v>0</v>
      </c>
      <c r="I2296" s="1" t="s">
        <v>4091</v>
      </c>
    </row>
    <row r="2297" spans="1:9" x14ac:dyDescent="0.25">
      <c r="A2297" s="3">
        <v>42965</v>
      </c>
      <c r="B2297" s="6" t="s">
        <v>2312</v>
      </c>
      <c r="C2297">
        <v>124269</v>
      </c>
      <c r="D2297" s="9" t="s">
        <v>3930</v>
      </c>
      <c r="E2297" s="2">
        <v>5521.8</v>
      </c>
      <c r="F2297" s="11">
        <v>42966</v>
      </c>
      <c r="G2297" s="2">
        <v>5521.8</v>
      </c>
      <c r="H2297" s="13">
        <f>Tabla1[[#This Row],[Importe]]-Tabla1[[#This Row],[Pagado]]</f>
        <v>0</v>
      </c>
      <c r="I2297" s="1" t="s">
        <v>4090</v>
      </c>
    </row>
    <row r="2298" spans="1:9" x14ac:dyDescent="0.25">
      <c r="A2298" s="3">
        <v>42965</v>
      </c>
      <c r="B2298" s="6" t="s">
        <v>2313</v>
      </c>
      <c r="C2298">
        <v>124270</v>
      </c>
      <c r="D2298" s="9" t="s">
        <v>3937</v>
      </c>
      <c r="E2298" s="2">
        <v>5644.8</v>
      </c>
      <c r="F2298" s="11">
        <v>42965</v>
      </c>
      <c r="G2298" s="2">
        <v>5644.8</v>
      </c>
      <c r="H2298" s="13">
        <f>Tabla1[[#This Row],[Importe]]-Tabla1[[#This Row],[Pagado]]</f>
        <v>0</v>
      </c>
      <c r="I2298" s="1" t="s">
        <v>4090</v>
      </c>
    </row>
    <row r="2299" spans="1:9" x14ac:dyDescent="0.25">
      <c r="A2299" s="3">
        <v>42965</v>
      </c>
      <c r="B2299" s="6" t="s">
        <v>2314</v>
      </c>
      <c r="C2299">
        <v>124271</v>
      </c>
      <c r="D2299" s="9" t="s">
        <v>3894</v>
      </c>
      <c r="E2299" s="2">
        <v>2236.8000000000002</v>
      </c>
      <c r="F2299" s="11">
        <v>42965</v>
      </c>
      <c r="G2299" s="2">
        <v>2236.8000000000002</v>
      </c>
      <c r="H2299" s="13">
        <f>Tabla1[[#This Row],[Importe]]-Tabla1[[#This Row],[Pagado]]</f>
        <v>0</v>
      </c>
      <c r="I2299" s="1" t="s">
        <v>4090</v>
      </c>
    </row>
    <row r="2300" spans="1:9" x14ac:dyDescent="0.25">
      <c r="A2300" s="3">
        <v>42965</v>
      </c>
      <c r="B2300" s="6" t="s">
        <v>2315</v>
      </c>
      <c r="C2300">
        <v>124272</v>
      </c>
      <c r="D2300" s="9" t="s">
        <v>3904</v>
      </c>
      <c r="E2300" s="2">
        <v>12057</v>
      </c>
      <c r="F2300" s="11">
        <v>42969</v>
      </c>
      <c r="G2300" s="2">
        <v>12057</v>
      </c>
      <c r="H2300" s="13">
        <f>Tabla1[[#This Row],[Importe]]-Tabla1[[#This Row],[Pagado]]</f>
        <v>0</v>
      </c>
      <c r="I2300" s="1" t="s">
        <v>4090</v>
      </c>
    </row>
    <row r="2301" spans="1:9" ht="30" x14ac:dyDescent="0.25">
      <c r="A2301" s="3">
        <v>42965</v>
      </c>
      <c r="B2301" s="6" t="s">
        <v>2316</v>
      </c>
      <c r="C2301">
        <v>124273</v>
      </c>
      <c r="D2301" s="9" t="s">
        <v>3847</v>
      </c>
      <c r="E2301" s="2">
        <v>76346.559999999998</v>
      </c>
      <c r="F2301" s="11" t="s">
        <v>4199</v>
      </c>
      <c r="G2301" s="19">
        <f>9051.68+67294.88</f>
        <v>76346.559999999998</v>
      </c>
      <c r="H2301" s="20">
        <f>Tabla1[[#This Row],[Importe]]-Tabla1[[#This Row],[Pagado]]</f>
        <v>0</v>
      </c>
      <c r="I2301" s="1" t="s">
        <v>4090</v>
      </c>
    </row>
    <row r="2302" spans="1:9" x14ac:dyDescent="0.25">
      <c r="A2302" s="3">
        <v>42965</v>
      </c>
      <c r="B2302" s="6" t="s">
        <v>2317</v>
      </c>
      <c r="C2302">
        <v>124274</v>
      </c>
      <c r="D2302" s="9" t="s">
        <v>3940</v>
      </c>
      <c r="E2302" s="2">
        <v>8262</v>
      </c>
      <c r="F2302" s="11">
        <v>42965</v>
      </c>
      <c r="G2302" s="2">
        <v>8262</v>
      </c>
      <c r="H2302" s="13">
        <f>Tabla1[[#This Row],[Importe]]-Tabla1[[#This Row],[Pagado]]</f>
        <v>0</v>
      </c>
      <c r="I2302" s="1" t="s">
        <v>4090</v>
      </c>
    </row>
    <row r="2303" spans="1:9" x14ac:dyDescent="0.25">
      <c r="A2303" s="3">
        <v>42965</v>
      </c>
      <c r="B2303" s="6" t="s">
        <v>2318</v>
      </c>
      <c r="C2303">
        <v>124275</v>
      </c>
      <c r="D2303" s="9" t="s">
        <v>3939</v>
      </c>
      <c r="E2303" s="2">
        <v>1898.5</v>
      </c>
      <c r="F2303" s="11">
        <v>42966</v>
      </c>
      <c r="G2303" s="2">
        <v>1898.5</v>
      </c>
      <c r="H2303" s="13">
        <f>Tabla1[[#This Row],[Importe]]-Tabla1[[#This Row],[Pagado]]</f>
        <v>0</v>
      </c>
      <c r="I2303" s="1" t="s">
        <v>4090</v>
      </c>
    </row>
    <row r="2304" spans="1:9" x14ac:dyDescent="0.25">
      <c r="A2304" s="3">
        <v>42965</v>
      </c>
      <c r="B2304" s="6" t="s">
        <v>2319</v>
      </c>
      <c r="C2304">
        <v>124276</v>
      </c>
      <c r="D2304" s="9" t="s">
        <v>4052</v>
      </c>
      <c r="E2304" s="2">
        <v>3750</v>
      </c>
      <c r="F2304" s="11">
        <v>42965</v>
      </c>
      <c r="G2304" s="2">
        <v>3750</v>
      </c>
      <c r="H2304" s="13">
        <f>Tabla1[[#This Row],[Importe]]-Tabla1[[#This Row],[Pagado]]</f>
        <v>0</v>
      </c>
      <c r="I2304" s="1" t="s">
        <v>4090</v>
      </c>
    </row>
    <row r="2305" spans="1:9" x14ac:dyDescent="0.25">
      <c r="A2305" s="3">
        <v>42966</v>
      </c>
      <c r="B2305" s="6" t="s">
        <v>2320</v>
      </c>
      <c r="C2305">
        <v>124277</v>
      </c>
      <c r="D2305" s="9" t="s">
        <v>3806</v>
      </c>
      <c r="E2305" s="2">
        <v>47704.25</v>
      </c>
      <c r="F2305" s="11">
        <v>42968</v>
      </c>
      <c r="G2305" s="2">
        <v>47704.25</v>
      </c>
      <c r="H2305" s="13">
        <f>Tabla1[[#This Row],[Importe]]-Tabla1[[#This Row],[Pagado]]</f>
        <v>0</v>
      </c>
      <c r="I2305" s="1" t="s">
        <v>4090</v>
      </c>
    </row>
    <row r="2306" spans="1:9" x14ac:dyDescent="0.25">
      <c r="A2306" s="3">
        <v>42966</v>
      </c>
      <c r="B2306" s="6" t="s">
        <v>2321</v>
      </c>
      <c r="C2306">
        <v>124278</v>
      </c>
      <c r="D2306" s="9" t="s">
        <v>3805</v>
      </c>
      <c r="E2306" s="2">
        <v>11101.25</v>
      </c>
      <c r="F2306" s="11">
        <v>42968</v>
      </c>
      <c r="G2306" s="2">
        <v>11101.25</v>
      </c>
      <c r="H2306" s="13">
        <f>Tabla1[[#This Row],[Importe]]-Tabla1[[#This Row],[Pagado]]</f>
        <v>0</v>
      </c>
      <c r="I2306" s="1" t="s">
        <v>4090</v>
      </c>
    </row>
    <row r="2307" spans="1:9" x14ac:dyDescent="0.25">
      <c r="A2307" s="3">
        <v>42966</v>
      </c>
      <c r="B2307" s="6" t="s">
        <v>2322</v>
      </c>
      <c r="C2307">
        <v>124279</v>
      </c>
      <c r="D2307" s="9" t="s">
        <v>3883</v>
      </c>
      <c r="E2307" s="2">
        <v>3029.4</v>
      </c>
      <c r="F2307" s="11">
        <v>42969</v>
      </c>
      <c r="G2307" s="2">
        <v>3029.4</v>
      </c>
      <c r="H2307" s="13">
        <f>Tabla1[[#This Row],[Importe]]-Tabla1[[#This Row],[Pagado]]</f>
        <v>0</v>
      </c>
      <c r="I2307" s="1" t="s">
        <v>4090</v>
      </c>
    </row>
    <row r="2308" spans="1:9" x14ac:dyDescent="0.25">
      <c r="A2308" s="3">
        <v>42966</v>
      </c>
      <c r="B2308" s="6" t="s">
        <v>2323</v>
      </c>
      <c r="C2308">
        <v>124280</v>
      </c>
      <c r="D2308" s="9" t="s">
        <v>3819</v>
      </c>
      <c r="E2308" s="2">
        <v>33959.449999999997</v>
      </c>
      <c r="F2308" s="11">
        <v>42966</v>
      </c>
      <c r="G2308" s="2">
        <v>33959.449999999997</v>
      </c>
      <c r="H2308" s="13">
        <f>Tabla1[[#This Row],[Importe]]-Tabla1[[#This Row],[Pagado]]</f>
        <v>0</v>
      </c>
      <c r="I2308" s="1" t="s">
        <v>4090</v>
      </c>
    </row>
    <row r="2309" spans="1:9" x14ac:dyDescent="0.25">
      <c r="A2309" s="3">
        <v>42966</v>
      </c>
      <c r="B2309" s="6" t="s">
        <v>2324</v>
      </c>
      <c r="C2309">
        <v>124281</v>
      </c>
      <c r="D2309" s="9" t="s">
        <v>3836</v>
      </c>
      <c r="E2309" s="2">
        <v>1615.1</v>
      </c>
      <c r="F2309" s="11">
        <v>42968</v>
      </c>
      <c r="G2309" s="2">
        <v>1615.1</v>
      </c>
      <c r="H2309" s="13">
        <f>Tabla1[[#This Row],[Importe]]-Tabla1[[#This Row],[Pagado]]</f>
        <v>0</v>
      </c>
      <c r="I2309" s="1" t="s">
        <v>4090</v>
      </c>
    </row>
    <row r="2310" spans="1:9" x14ac:dyDescent="0.25">
      <c r="A2310" s="3">
        <v>42966</v>
      </c>
      <c r="B2310" s="6" t="s">
        <v>2325</v>
      </c>
      <c r="C2310">
        <v>124282</v>
      </c>
      <c r="D2310" s="9" t="s">
        <v>3838</v>
      </c>
      <c r="E2310" s="2">
        <v>4777.3</v>
      </c>
      <c r="F2310" s="11">
        <v>42966</v>
      </c>
      <c r="G2310" s="2">
        <v>4777.3</v>
      </c>
      <c r="H2310" s="13">
        <f>Tabla1[[#This Row],[Importe]]-Tabla1[[#This Row],[Pagado]]</f>
        <v>0</v>
      </c>
      <c r="I2310" s="1" t="s">
        <v>4090</v>
      </c>
    </row>
    <row r="2311" spans="1:9" x14ac:dyDescent="0.25">
      <c r="A2311" s="3">
        <v>42966</v>
      </c>
      <c r="B2311" s="6" t="s">
        <v>2326</v>
      </c>
      <c r="C2311">
        <v>124283</v>
      </c>
      <c r="D2311" s="9" t="s">
        <v>3812</v>
      </c>
      <c r="E2311" s="2">
        <v>24544.799999999999</v>
      </c>
      <c r="F2311" s="11">
        <v>42969</v>
      </c>
      <c r="G2311" s="2">
        <v>24544.799999999999</v>
      </c>
      <c r="H2311" s="13">
        <f>Tabla1[[#This Row],[Importe]]-Tabla1[[#This Row],[Pagado]]</f>
        <v>0</v>
      </c>
      <c r="I2311" s="1" t="s">
        <v>4090</v>
      </c>
    </row>
    <row r="2312" spans="1:9" x14ac:dyDescent="0.25">
      <c r="A2312" s="3">
        <v>42966</v>
      </c>
      <c r="B2312" s="6" t="s">
        <v>2327</v>
      </c>
      <c r="C2312">
        <v>124284</v>
      </c>
      <c r="D2312" s="9" t="s">
        <v>3846</v>
      </c>
      <c r="E2312" s="2">
        <v>2797</v>
      </c>
      <c r="F2312" s="11">
        <v>42966</v>
      </c>
      <c r="G2312" s="2">
        <v>2797</v>
      </c>
      <c r="H2312" s="13">
        <f>Tabla1[[#This Row],[Importe]]-Tabla1[[#This Row],[Pagado]]</f>
        <v>0</v>
      </c>
      <c r="I2312" s="1" t="s">
        <v>4090</v>
      </c>
    </row>
    <row r="2313" spans="1:9" x14ac:dyDescent="0.25">
      <c r="A2313" s="3">
        <v>42966</v>
      </c>
      <c r="B2313" s="6" t="s">
        <v>2328</v>
      </c>
      <c r="C2313">
        <v>124285</v>
      </c>
      <c r="D2313" s="9" t="s">
        <v>3807</v>
      </c>
      <c r="E2313" s="2">
        <v>5290</v>
      </c>
      <c r="F2313" s="11">
        <v>42966</v>
      </c>
      <c r="G2313" s="2">
        <v>5290</v>
      </c>
      <c r="H2313" s="13">
        <f>Tabla1[[#This Row],[Importe]]-Tabla1[[#This Row],[Pagado]]</f>
        <v>0</v>
      </c>
      <c r="I2313" s="1" t="s">
        <v>4090</v>
      </c>
    </row>
    <row r="2314" spans="1:9" x14ac:dyDescent="0.25">
      <c r="A2314" s="3">
        <v>42966</v>
      </c>
      <c r="B2314" s="6" t="s">
        <v>2329</v>
      </c>
      <c r="C2314">
        <v>124286</v>
      </c>
      <c r="D2314" s="9" t="s">
        <v>3808</v>
      </c>
      <c r="E2314" s="2">
        <v>920</v>
      </c>
      <c r="F2314" s="11">
        <v>42966</v>
      </c>
      <c r="G2314" s="2">
        <v>920</v>
      </c>
      <c r="H2314" s="13">
        <f>Tabla1[[#This Row],[Importe]]-Tabla1[[#This Row],[Pagado]]</f>
        <v>0</v>
      </c>
      <c r="I2314" s="1" t="s">
        <v>4090</v>
      </c>
    </row>
    <row r="2315" spans="1:9" x14ac:dyDescent="0.25">
      <c r="A2315" s="3">
        <v>42966</v>
      </c>
      <c r="B2315" s="6" t="s">
        <v>2330</v>
      </c>
      <c r="C2315">
        <v>124287</v>
      </c>
      <c r="D2315" s="9" t="s">
        <v>3895</v>
      </c>
      <c r="E2315" s="2">
        <v>3524.1</v>
      </c>
      <c r="F2315" s="11">
        <v>42968</v>
      </c>
      <c r="G2315" s="2">
        <v>3524.1</v>
      </c>
      <c r="H2315" s="13">
        <f>Tabla1[[#This Row],[Importe]]-Tabla1[[#This Row],[Pagado]]</f>
        <v>0</v>
      </c>
      <c r="I2315" s="1" t="s">
        <v>4090</v>
      </c>
    </row>
    <row r="2316" spans="1:9" x14ac:dyDescent="0.25">
      <c r="A2316" s="3">
        <v>42966</v>
      </c>
      <c r="B2316" s="6" t="s">
        <v>2331</v>
      </c>
      <c r="C2316">
        <v>124288</v>
      </c>
      <c r="D2316" s="9" t="s">
        <v>4000</v>
      </c>
      <c r="E2316" s="2">
        <v>37982.400000000001</v>
      </c>
      <c r="F2316" s="11">
        <v>42966</v>
      </c>
      <c r="G2316" s="2">
        <v>37982.400000000001</v>
      </c>
      <c r="H2316" s="13">
        <f>Tabla1[[#This Row],[Importe]]-Tabla1[[#This Row],[Pagado]]</f>
        <v>0</v>
      </c>
      <c r="I2316" s="1" t="s">
        <v>4090</v>
      </c>
    </row>
    <row r="2317" spans="1:9" x14ac:dyDescent="0.25">
      <c r="A2317" s="3">
        <v>42966</v>
      </c>
      <c r="B2317" s="6" t="s">
        <v>2332</v>
      </c>
      <c r="C2317">
        <v>124289</v>
      </c>
      <c r="D2317" s="9" t="s">
        <v>3820</v>
      </c>
      <c r="E2317" s="2">
        <v>15547.2</v>
      </c>
      <c r="F2317" s="11">
        <v>42971</v>
      </c>
      <c r="G2317" s="2">
        <v>15547.2</v>
      </c>
      <c r="H2317" s="13">
        <f>Tabla1[[#This Row],[Importe]]-Tabla1[[#This Row],[Pagado]]</f>
        <v>0</v>
      </c>
      <c r="I2317" s="1" t="s">
        <v>4090</v>
      </c>
    </row>
    <row r="2318" spans="1:9" x14ac:dyDescent="0.25">
      <c r="A2318" s="3">
        <v>42966</v>
      </c>
      <c r="B2318" s="6" t="s">
        <v>2333</v>
      </c>
      <c r="C2318">
        <v>124290</v>
      </c>
      <c r="D2318" s="9" t="s">
        <v>3893</v>
      </c>
      <c r="E2318" s="2">
        <v>14906.2</v>
      </c>
      <c r="F2318" s="11">
        <v>42971</v>
      </c>
      <c r="G2318" s="2">
        <v>14906.2</v>
      </c>
      <c r="H2318" s="13">
        <f>Tabla1[[#This Row],[Importe]]-Tabla1[[#This Row],[Pagado]]</f>
        <v>0</v>
      </c>
      <c r="I2318" s="1" t="s">
        <v>4090</v>
      </c>
    </row>
    <row r="2319" spans="1:9" x14ac:dyDescent="0.25">
      <c r="A2319" s="3">
        <v>42966</v>
      </c>
      <c r="B2319" s="6" t="s">
        <v>2334</v>
      </c>
      <c r="C2319">
        <v>124291</v>
      </c>
      <c r="D2319" s="9" t="s">
        <v>4000</v>
      </c>
      <c r="E2319" s="2">
        <v>605</v>
      </c>
      <c r="F2319" s="11">
        <v>42966</v>
      </c>
      <c r="G2319" s="2">
        <v>605</v>
      </c>
      <c r="H2319" s="13">
        <f>Tabla1[[#This Row],[Importe]]-Tabla1[[#This Row],[Pagado]]</f>
        <v>0</v>
      </c>
      <c r="I2319" s="1" t="s">
        <v>4090</v>
      </c>
    </row>
    <row r="2320" spans="1:9" x14ac:dyDescent="0.25">
      <c r="A2320" s="3">
        <v>42966</v>
      </c>
      <c r="B2320" s="6" t="s">
        <v>2335</v>
      </c>
      <c r="C2320">
        <v>124292</v>
      </c>
      <c r="D2320" s="9" t="s">
        <v>3889</v>
      </c>
      <c r="E2320" s="2">
        <v>9154</v>
      </c>
      <c r="F2320" s="11">
        <v>42966</v>
      </c>
      <c r="G2320" s="2">
        <v>9154</v>
      </c>
      <c r="H2320" s="13">
        <f>Tabla1[[#This Row],[Importe]]-Tabla1[[#This Row],[Pagado]]</f>
        <v>0</v>
      </c>
      <c r="I2320" s="1" t="s">
        <v>4090</v>
      </c>
    </row>
    <row r="2321" spans="1:9" x14ac:dyDescent="0.25">
      <c r="A2321" s="3">
        <v>42966</v>
      </c>
      <c r="B2321" s="6" t="s">
        <v>2336</v>
      </c>
      <c r="C2321">
        <v>124293</v>
      </c>
      <c r="D2321" s="9" t="s">
        <v>3809</v>
      </c>
      <c r="E2321" s="2">
        <v>1330</v>
      </c>
      <c r="F2321" s="11">
        <v>42966</v>
      </c>
      <c r="G2321" s="2">
        <v>1330</v>
      </c>
      <c r="H2321" s="13">
        <f>Tabla1[[#This Row],[Importe]]-Tabla1[[#This Row],[Pagado]]</f>
        <v>0</v>
      </c>
      <c r="I2321" s="1" t="s">
        <v>4090</v>
      </c>
    </row>
    <row r="2322" spans="1:9" ht="45" x14ac:dyDescent="0.25">
      <c r="A2322" s="3">
        <v>42966</v>
      </c>
      <c r="B2322" s="6" t="s">
        <v>2337</v>
      </c>
      <c r="C2322">
        <v>124294</v>
      </c>
      <c r="D2322" s="9" t="s">
        <v>3813</v>
      </c>
      <c r="E2322" s="2">
        <v>27342.6</v>
      </c>
      <c r="F2322" s="11" t="s">
        <v>4169</v>
      </c>
      <c r="G2322" s="19">
        <f>10000+5000+12342.6</f>
        <v>27342.6</v>
      </c>
      <c r="H2322" s="20">
        <f>Tabla1[[#This Row],[Importe]]-Tabla1[[#This Row],[Pagado]]</f>
        <v>0</v>
      </c>
      <c r="I2322" s="1" t="s">
        <v>4090</v>
      </c>
    </row>
    <row r="2323" spans="1:9" x14ac:dyDescent="0.25">
      <c r="A2323" s="3">
        <v>42966</v>
      </c>
      <c r="B2323" s="6" t="s">
        <v>2338</v>
      </c>
      <c r="C2323">
        <v>124295</v>
      </c>
      <c r="D2323" s="9" t="s">
        <v>3810</v>
      </c>
      <c r="E2323" s="2">
        <v>133276.70000000001</v>
      </c>
      <c r="F2323" s="11">
        <v>42969</v>
      </c>
      <c r="G2323" s="2">
        <v>133276.70000000001</v>
      </c>
      <c r="H2323" s="13">
        <f>Tabla1[[#This Row],[Importe]]-Tabla1[[#This Row],[Pagado]]</f>
        <v>0</v>
      </c>
      <c r="I2323" s="1" t="s">
        <v>4090</v>
      </c>
    </row>
    <row r="2324" spans="1:9" ht="30" x14ac:dyDescent="0.25">
      <c r="A2324" s="3">
        <v>42966</v>
      </c>
      <c r="B2324" s="6" t="s">
        <v>2339</v>
      </c>
      <c r="C2324">
        <v>124296</v>
      </c>
      <c r="D2324" s="9" t="s">
        <v>3811</v>
      </c>
      <c r="E2324" s="2">
        <v>10922.4</v>
      </c>
      <c r="F2324" s="11" t="s">
        <v>4170</v>
      </c>
      <c r="G2324" s="19">
        <f>7000+3922.4</f>
        <v>10922.4</v>
      </c>
      <c r="H2324" s="20">
        <f>Tabla1[[#This Row],[Importe]]-Tabla1[[#This Row],[Pagado]]</f>
        <v>0</v>
      </c>
      <c r="I2324" s="1" t="s">
        <v>4090</v>
      </c>
    </row>
    <row r="2325" spans="1:9" x14ac:dyDescent="0.25">
      <c r="A2325" s="3">
        <v>42966</v>
      </c>
      <c r="B2325" s="6" t="s">
        <v>2340</v>
      </c>
      <c r="C2325">
        <v>124297</v>
      </c>
      <c r="D2325" s="9" t="s">
        <v>3818</v>
      </c>
      <c r="E2325" s="2">
        <v>11794.4</v>
      </c>
      <c r="F2325" s="11">
        <v>42969</v>
      </c>
      <c r="G2325" s="2">
        <v>11794.4</v>
      </c>
      <c r="H2325" s="13">
        <f>Tabla1[[#This Row],[Importe]]-Tabla1[[#This Row],[Pagado]]</f>
        <v>0</v>
      </c>
      <c r="I2325" s="1" t="s">
        <v>4090</v>
      </c>
    </row>
    <row r="2326" spans="1:9" x14ac:dyDescent="0.25">
      <c r="A2326" s="3">
        <v>42966</v>
      </c>
      <c r="B2326" s="6" t="s">
        <v>2341</v>
      </c>
      <c r="C2326">
        <v>124298</v>
      </c>
      <c r="D2326" s="9" t="s">
        <v>3854</v>
      </c>
      <c r="E2326" s="2">
        <v>1198.56</v>
      </c>
      <c r="F2326" s="11">
        <v>42966</v>
      </c>
      <c r="G2326" s="2">
        <v>1198.56</v>
      </c>
      <c r="H2326" s="13">
        <f>Tabla1[[#This Row],[Importe]]-Tabla1[[#This Row],[Pagado]]</f>
        <v>0</v>
      </c>
      <c r="I2326" s="1" t="s">
        <v>4090</v>
      </c>
    </row>
    <row r="2327" spans="1:9" ht="30" x14ac:dyDescent="0.25">
      <c r="A2327" s="3">
        <v>42966</v>
      </c>
      <c r="B2327" s="6" t="s">
        <v>2342</v>
      </c>
      <c r="C2327">
        <v>124299</v>
      </c>
      <c r="D2327" s="9" t="s">
        <v>3810</v>
      </c>
      <c r="E2327" s="2">
        <v>21519.9</v>
      </c>
      <c r="F2327" s="11" t="s">
        <v>4187</v>
      </c>
      <c r="G2327" s="19">
        <f>9212.92+12306.98</f>
        <v>21519.9</v>
      </c>
      <c r="H2327" s="20">
        <f>Tabla1[[#This Row],[Importe]]-Tabla1[[#This Row],[Pagado]]</f>
        <v>0</v>
      </c>
      <c r="I2327" s="1" t="s">
        <v>4090</v>
      </c>
    </row>
    <row r="2328" spans="1:9" x14ac:dyDescent="0.25">
      <c r="A2328" s="3">
        <v>42966</v>
      </c>
      <c r="B2328" s="6" t="s">
        <v>2343</v>
      </c>
      <c r="C2328">
        <v>124300</v>
      </c>
      <c r="D2328" s="9" t="s">
        <v>3972</v>
      </c>
      <c r="E2328" s="2">
        <v>7117.6</v>
      </c>
      <c r="F2328" s="11">
        <v>42968</v>
      </c>
      <c r="G2328" s="2">
        <v>7117.6</v>
      </c>
      <c r="H2328" s="13">
        <f>Tabla1[[#This Row],[Importe]]-Tabla1[[#This Row],[Pagado]]</f>
        <v>0</v>
      </c>
      <c r="I2328" s="1" t="s">
        <v>4090</v>
      </c>
    </row>
    <row r="2329" spans="1:9" ht="30" x14ac:dyDescent="0.25">
      <c r="A2329" s="3">
        <v>42966</v>
      </c>
      <c r="B2329" s="6" t="s">
        <v>2344</v>
      </c>
      <c r="C2329">
        <v>124301</v>
      </c>
      <c r="D2329" s="9" t="s">
        <v>3817</v>
      </c>
      <c r="E2329" s="2">
        <v>8212.4</v>
      </c>
      <c r="F2329" s="11" t="s">
        <v>4159</v>
      </c>
      <c r="G2329" s="19">
        <f>5000+3212.4</f>
        <v>8212.4</v>
      </c>
      <c r="H2329" s="20">
        <f>Tabla1[[#This Row],[Importe]]-Tabla1[[#This Row],[Pagado]]</f>
        <v>0</v>
      </c>
      <c r="I2329" s="1" t="s">
        <v>4090</v>
      </c>
    </row>
    <row r="2330" spans="1:9" ht="30" x14ac:dyDescent="0.25">
      <c r="A2330" s="3">
        <v>42966</v>
      </c>
      <c r="B2330" s="6" t="s">
        <v>2345</v>
      </c>
      <c r="C2330">
        <v>124302</v>
      </c>
      <c r="D2330" s="9" t="s">
        <v>3829</v>
      </c>
      <c r="E2330" s="2">
        <v>10221.6</v>
      </c>
      <c r="F2330" s="11" t="s">
        <v>4166</v>
      </c>
      <c r="G2330" s="19">
        <f>6300+3921.6</f>
        <v>10221.6</v>
      </c>
      <c r="H2330" s="20">
        <f>Tabla1[[#This Row],[Importe]]-Tabla1[[#This Row],[Pagado]]</f>
        <v>0</v>
      </c>
      <c r="I2330" s="1" t="s">
        <v>4090</v>
      </c>
    </row>
    <row r="2331" spans="1:9" x14ac:dyDescent="0.25">
      <c r="A2331" s="3">
        <v>42966</v>
      </c>
      <c r="B2331" s="6" t="s">
        <v>2346</v>
      </c>
      <c r="C2331">
        <v>124303</v>
      </c>
      <c r="D2331" s="9" t="s">
        <v>3860</v>
      </c>
      <c r="E2331" s="2">
        <v>11542</v>
      </c>
      <c r="F2331" s="11">
        <v>42970</v>
      </c>
      <c r="G2331" s="2">
        <v>11542</v>
      </c>
      <c r="H2331" s="13">
        <f>Tabla1[[#This Row],[Importe]]-Tabla1[[#This Row],[Pagado]]</f>
        <v>0</v>
      </c>
      <c r="I2331" s="1" t="s">
        <v>4090</v>
      </c>
    </row>
    <row r="2332" spans="1:9" x14ac:dyDescent="0.25">
      <c r="A2332" s="3">
        <v>42966</v>
      </c>
      <c r="B2332" s="6" t="s">
        <v>2347</v>
      </c>
      <c r="C2332">
        <v>124304</v>
      </c>
      <c r="D2332" s="9" t="s">
        <v>4053</v>
      </c>
      <c r="E2332" s="2">
        <v>3122.64</v>
      </c>
      <c r="F2332" s="11">
        <v>42966</v>
      </c>
      <c r="G2332" s="2">
        <v>3122.64</v>
      </c>
      <c r="H2332" s="13">
        <f>Tabla1[[#This Row],[Importe]]-Tabla1[[#This Row],[Pagado]]</f>
        <v>0</v>
      </c>
      <c r="I2332" s="1" t="s">
        <v>4090</v>
      </c>
    </row>
    <row r="2333" spans="1:9" x14ac:dyDescent="0.25">
      <c r="A2333" s="3">
        <v>42966</v>
      </c>
      <c r="B2333" s="6" t="s">
        <v>2348</v>
      </c>
      <c r="C2333">
        <v>124305</v>
      </c>
      <c r="D2333" s="9" t="s">
        <v>4025</v>
      </c>
      <c r="E2333" s="2">
        <v>3234</v>
      </c>
      <c r="F2333" s="11">
        <v>42966</v>
      </c>
      <c r="G2333" s="2">
        <v>3234</v>
      </c>
      <c r="H2333" s="13">
        <f>Tabla1[[#This Row],[Importe]]-Tabla1[[#This Row],[Pagado]]</f>
        <v>0</v>
      </c>
      <c r="I2333" s="1" t="s">
        <v>4090</v>
      </c>
    </row>
    <row r="2334" spans="1:9" x14ac:dyDescent="0.25">
      <c r="A2334" s="3">
        <v>42966</v>
      </c>
      <c r="B2334" s="6" t="s">
        <v>2349</v>
      </c>
      <c r="C2334">
        <v>124306</v>
      </c>
      <c r="D2334" s="9" t="s">
        <v>3908</v>
      </c>
      <c r="E2334" s="2">
        <v>1197.8</v>
      </c>
      <c r="F2334" s="11">
        <v>42969</v>
      </c>
      <c r="G2334" s="2">
        <v>1197.8</v>
      </c>
      <c r="H2334" s="13">
        <f>Tabla1[[#This Row],[Importe]]-Tabla1[[#This Row],[Pagado]]</f>
        <v>0</v>
      </c>
      <c r="I2334" s="1" t="s">
        <v>4090</v>
      </c>
    </row>
    <row r="2335" spans="1:9" x14ac:dyDescent="0.25">
      <c r="A2335" s="3">
        <v>42966</v>
      </c>
      <c r="B2335" s="6" t="s">
        <v>2350</v>
      </c>
      <c r="C2335">
        <v>124307</v>
      </c>
      <c r="D2335" s="9" t="s">
        <v>3847</v>
      </c>
      <c r="E2335" s="2">
        <v>30723.1</v>
      </c>
      <c r="F2335" s="11">
        <v>42978</v>
      </c>
      <c r="G2335" s="2">
        <v>30723.1</v>
      </c>
      <c r="H2335" s="13">
        <f>Tabla1[[#This Row],[Importe]]-Tabla1[[#This Row],[Pagado]]</f>
        <v>0</v>
      </c>
      <c r="I2335" s="1" t="s">
        <v>4090</v>
      </c>
    </row>
    <row r="2336" spans="1:9" x14ac:dyDescent="0.25">
      <c r="A2336" s="3">
        <v>42966</v>
      </c>
      <c r="B2336" s="6" t="s">
        <v>2351</v>
      </c>
      <c r="C2336">
        <v>124308</v>
      </c>
      <c r="D2336" s="9" t="s">
        <v>3913</v>
      </c>
      <c r="E2336" s="2">
        <v>639</v>
      </c>
      <c r="F2336" s="11">
        <v>42966</v>
      </c>
      <c r="G2336" s="2">
        <v>639</v>
      </c>
      <c r="H2336" s="13">
        <f>Tabla1[[#This Row],[Importe]]-Tabla1[[#This Row],[Pagado]]</f>
        <v>0</v>
      </c>
      <c r="I2336" s="1" t="s">
        <v>4090</v>
      </c>
    </row>
    <row r="2337" spans="1:9" x14ac:dyDescent="0.25">
      <c r="A2337" s="3">
        <v>42966</v>
      </c>
      <c r="B2337" s="6" t="s">
        <v>2352</v>
      </c>
      <c r="C2337">
        <v>124309</v>
      </c>
      <c r="D2337" s="9" t="s">
        <v>3948</v>
      </c>
      <c r="E2337" s="2">
        <v>3999</v>
      </c>
      <c r="F2337" s="11">
        <v>42966</v>
      </c>
      <c r="G2337" s="2">
        <v>3999</v>
      </c>
      <c r="H2337" s="13">
        <f>Tabla1[[#This Row],[Importe]]-Tabla1[[#This Row],[Pagado]]</f>
        <v>0</v>
      </c>
      <c r="I2337" s="1" t="s">
        <v>4090</v>
      </c>
    </row>
    <row r="2338" spans="1:9" x14ac:dyDescent="0.25">
      <c r="A2338" s="3">
        <v>42966</v>
      </c>
      <c r="B2338" s="6" t="s">
        <v>2353</v>
      </c>
      <c r="C2338">
        <v>124310</v>
      </c>
      <c r="D2338" s="9" t="s">
        <v>3916</v>
      </c>
      <c r="E2338" s="2">
        <v>2780</v>
      </c>
      <c r="F2338" s="11">
        <v>42966</v>
      </c>
      <c r="G2338" s="2">
        <v>2780</v>
      </c>
      <c r="H2338" s="13">
        <f>Tabla1[[#This Row],[Importe]]-Tabla1[[#This Row],[Pagado]]</f>
        <v>0</v>
      </c>
      <c r="I2338" s="1" t="s">
        <v>4090</v>
      </c>
    </row>
    <row r="2339" spans="1:9" x14ac:dyDescent="0.25">
      <c r="A2339" s="3">
        <v>42966</v>
      </c>
      <c r="B2339" s="6" t="s">
        <v>2354</v>
      </c>
      <c r="C2339">
        <v>124311</v>
      </c>
      <c r="D2339" s="9" t="s">
        <v>3845</v>
      </c>
      <c r="E2339" s="2">
        <v>48682.02</v>
      </c>
      <c r="F2339" s="11" t="s">
        <v>4078</v>
      </c>
      <c r="G2339" s="2">
        <v>48682.02</v>
      </c>
      <c r="H2339" s="13">
        <f>Tabla1[[#This Row],[Importe]]-Tabla1[[#This Row],[Pagado]]</f>
        <v>0</v>
      </c>
      <c r="I2339" s="1" t="s">
        <v>4090</v>
      </c>
    </row>
    <row r="2340" spans="1:9" x14ac:dyDescent="0.25">
      <c r="A2340" s="3">
        <v>42966</v>
      </c>
      <c r="B2340" s="6" t="s">
        <v>2355</v>
      </c>
      <c r="C2340">
        <v>124312</v>
      </c>
      <c r="D2340" s="9" t="s">
        <v>3917</v>
      </c>
      <c r="E2340" s="2">
        <v>1380</v>
      </c>
      <c r="F2340" s="11">
        <v>42966</v>
      </c>
      <c r="G2340" s="2">
        <v>1380</v>
      </c>
      <c r="H2340" s="13">
        <f>Tabla1[[#This Row],[Importe]]-Tabla1[[#This Row],[Pagado]]</f>
        <v>0</v>
      </c>
      <c r="I2340" s="1" t="s">
        <v>4090</v>
      </c>
    </row>
    <row r="2341" spans="1:9" x14ac:dyDescent="0.25">
      <c r="A2341" s="3">
        <v>42966</v>
      </c>
      <c r="B2341" s="6" t="s">
        <v>2356</v>
      </c>
      <c r="C2341">
        <v>124313</v>
      </c>
      <c r="D2341" s="9" t="s">
        <v>4054</v>
      </c>
      <c r="E2341" s="2">
        <v>9630.6</v>
      </c>
      <c r="F2341" s="11">
        <v>42966</v>
      </c>
      <c r="G2341" s="2">
        <v>9630.6</v>
      </c>
      <c r="H2341" s="13">
        <f>Tabla1[[#This Row],[Importe]]-Tabla1[[#This Row],[Pagado]]</f>
        <v>0</v>
      </c>
      <c r="I2341" s="1" t="s">
        <v>4090</v>
      </c>
    </row>
    <row r="2342" spans="1:9" x14ac:dyDescent="0.25">
      <c r="A2342" s="3">
        <v>42966</v>
      </c>
      <c r="B2342" s="6" t="s">
        <v>2357</v>
      </c>
      <c r="C2342">
        <v>124314</v>
      </c>
      <c r="D2342" s="9" t="s">
        <v>4008</v>
      </c>
      <c r="E2342" s="2">
        <v>8022</v>
      </c>
      <c r="F2342" s="11">
        <v>42966</v>
      </c>
      <c r="G2342" s="2">
        <v>8022</v>
      </c>
      <c r="H2342" s="13">
        <f>Tabla1[[#This Row],[Importe]]-Tabla1[[#This Row],[Pagado]]</f>
        <v>0</v>
      </c>
      <c r="I2342" s="1" t="s">
        <v>4090</v>
      </c>
    </row>
    <row r="2343" spans="1:9" x14ac:dyDescent="0.25">
      <c r="A2343" s="3">
        <v>42966</v>
      </c>
      <c r="B2343" s="6" t="s">
        <v>2358</v>
      </c>
      <c r="C2343">
        <v>124315</v>
      </c>
      <c r="D2343" s="9" t="s">
        <v>3899</v>
      </c>
      <c r="E2343" s="2">
        <v>10631.92</v>
      </c>
      <c r="F2343" s="11">
        <v>42966</v>
      </c>
      <c r="G2343" s="2">
        <v>10631.92</v>
      </c>
      <c r="H2343" s="13">
        <f>Tabla1[[#This Row],[Importe]]-Tabla1[[#This Row],[Pagado]]</f>
        <v>0</v>
      </c>
      <c r="I2343" s="1" t="s">
        <v>4090</v>
      </c>
    </row>
    <row r="2344" spans="1:9" ht="15.75" x14ac:dyDescent="0.25">
      <c r="A2344" s="3">
        <v>42966</v>
      </c>
      <c r="B2344" s="6" t="s">
        <v>2359</v>
      </c>
      <c r="C2344">
        <v>124316</v>
      </c>
      <c r="D2344" s="7" t="s">
        <v>4091</v>
      </c>
      <c r="E2344" s="2">
        <v>0</v>
      </c>
      <c r="F2344" s="17" t="s">
        <v>4091</v>
      </c>
      <c r="G2344" s="2">
        <v>0</v>
      </c>
      <c r="H2344" s="13">
        <f>Tabla1[[#This Row],[Importe]]-Tabla1[[#This Row],[Pagado]]</f>
        <v>0</v>
      </c>
      <c r="I2344" s="1" t="s">
        <v>4091</v>
      </c>
    </row>
    <row r="2345" spans="1:9" x14ac:dyDescent="0.25">
      <c r="A2345" s="3">
        <v>42966</v>
      </c>
      <c r="B2345" s="6" t="s">
        <v>2360</v>
      </c>
      <c r="C2345">
        <v>124317</v>
      </c>
      <c r="D2345" s="9" t="s">
        <v>4000</v>
      </c>
      <c r="E2345" s="2">
        <v>2624</v>
      </c>
      <c r="F2345" s="11">
        <v>42966</v>
      </c>
      <c r="G2345" s="2">
        <v>2624</v>
      </c>
      <c r="H2345" s="13">
        <f>Tabla1[[#This Row],[Importe]]-Tabla1[[#This Row],[Pagado]]</f>
        <v>0</v>
      </c>
      <c r="I2345" s="1" t="s">
        <v>4090</v>
      </c>
    </row>
    <row r="2346" spans="1:9" x14ac:dyDescent="0.25">
      <c r="A2346" s="3">
        <v>42966</v>
      </c>
      <c r="B2346" s="6" t="s">
        <v>2361</v>
      </c>
      <c r="C2346">
        <v>124318</v>
      </c>
      <c r="D2346" s="9" t="s">
        <v>3814</v>
      </c>
      <c r="E2346" s="2">
        <v>12425.8</v>
      </c>
      <c r="F2346" s="11">
        <v>42968</v>
      </c>
      <c r="G2346" s="2">
        <v>12425.8</v>
      </c>
      <c r="H2346" s="13">
        <f>Tabla1[[#This Row],[Importe]]-Tabla1[[#This Row],[Pagado]]</f>
        <v>0</v>
      </c>
      <c r="I2346" s="1" t="s">
        <v>4090</v>
      </c>
    </row>
    <row r="2347" spans="1:9" x14ac:dyDescent="0.25">
      <c r="A2347" s="3">
        <v>42966</v>
      </c>
      <c r="B2347" s="6" t="s">
        <v>2362</v>
      </c>
      <c r="C2347">
        <v>124319</v>
      </c>
      <c r="D2347" s="9" t="s">
        <v>3898</v>
      </c>
      <c r="E2347" s="2">
        <v>21479.62</v>
      </c>
      <c r="F2347" s="11">
        <v>42966</v>
      </c>
      <c r="G2347" s="2">
        <v>21479.62</v>
      </c>
      <c r="H2347" s="13">
        <f>Tabla1[[#This Row],[Importe]]-Tabla1[[#This Row],[Pagado]]</f>
        <v>0</v>
      </c>
      <c r="I2347" s="1" t="s">
        <v>4090</v>
      </c>
    </row>
    <row r="2348" spans="1:9" x14ac:dyDescent="0.25">
      <c r="A2348" s="3">
        <v>42966</v>
      </c>
      <c r="B2348" s="6" t="s">
        <v>2363</v>
      </c>
      <c r="C2348">
        <v>124320</v>
      </c>
      <c r="D2348" s="9" t="s">
        <v>3900</v>
      </c>
      <c r="E2348" s="2">
        <v>2375</v>
      </c>
      <c r="F2348" s="11">
        <v>42966</v>
      </c>
      <c r="G2348" s="2">
        <v>2375</v>
      </c>
      <c r="H2348" s="13">
        <f>Tabla1[[#This Row],[Importe]]-Tabla1[[#This Row],[Pagado]]</f>
        <v>0</v>
      </c>
      <c r="I2348" s="1" t="s">
        <v>4090</v>
      </c>
    </row>
    <row r="2349" spans="1:9" x14ac:dyDescent="0.25">
      <c r="A2349" s="3">
        <v>42966</v>
      </c>
      <c r="B2349" s="6" t="s">
        <v>2364</v>
      </c>
      <c r="C2349">
        <v>124321</v>
      </c>
      <c r="D2349" s="9" t="s">
        <v>3900</v>
      </c>
      <c r="E2349" s="2">
        <v>380.8</v>
      </c>
      <c r="F2349" s="11">
        <v>42966</v>
      </c>
      <c r="G2349" s="2">
        <v>380.8</v>
      </c>
      <c r="H2349" s="13">
        <f>Tabla1[[#This Row],[Importe]]-Tabla1[[#This Row],[Pagado]]</f>
        <v>0</v>
      </c>
      <c r="I2349" s="1" t="s">
        <v>4090</v>
      </c>
    </row>
    <row r="2350" spans="1:9" x14ac:dyDescent="0.25">
      <c r="A2350" s="3">
        <v>42966</v>
      </c>
      <c r="B2350" s="6" t="s">
        <v>2365</v>
      </c>
      <c r="C2350">
        <v>124322</v>
      </c>
      <c r="D2350" s="9" t="s">
        <v>3857</v>
      </c>
      <c r="E2350" s="2">
        <v>17191.3</v>
      </c>
      <c r="F2350" s="11">
        <v>42973</v>
      </c>
      <c r="G2350" s="2">
        <v>17191.3</v>
      </c>
      <c r="H2350" s="13">
        <f>Tabla1[[#This Row],[Importe]]-Tabla1[[#This Row],[Pagado]]</f>
        <v>0</v>
      </c>
      <c r="I2350" s="1" t="s">
        <v>4090</v>
      </c>
    </row>
    <row r="2351" spans="1:9" x14ac:dyDescent="0.25">
      <c r="A2351" s="3">
        <v>42966</v>
      </c>
      <c r="B2351" s="6" t="s">
        <v>2366</v>
      </c>
      <c r="C2351">
        <v>124323</v>
      </c>
      <c r="D2351" s="9" t="s">
        <v>3831</v>
      </c>
      <c r="E2351" s="2">
        <v>8702.2800000000007</v>
      </c>
      <c r="F2351" s="11">
        <v>42971</v>
      </c>
      <c r="G2351" s="2">
        <v>8702.2800000000007</v>
      </c>
      <c r="H2351" s="13">
        <f>Tabla1[[#This Row],[Importe]]-Tabla1[[#This Row],[Pagado]]</f>
        <v>0</v>
      </c>
      <c r="I2351" s="1" t="s">
        <v>4090</v>
      </c>
    </row>
    <row r="2352" spans="1:9" x14ac:dyDescent="0.25">
      <c r="A2352" s="3">
        <v>42966</v>
      </c>
      <c r="B2352" s="6" t="s">
        <v>2367</v>
      </c>
      <c r="C2352">
        <v>124324</v>
      </c>
      <c r="D2352" s="9" t="s">
        <v>3860</v>
      </c>
      <c r="E2352" s="2">
        <v>3670.8</v>
      </c>
      <c r="F2352" s="11" t="s">
        <v>4069</v>
      </c>
      <c r="G2352" s="2">
        <v>3670.8</v>
      </c>
      <c r="H2352" s="13">
        <f>Tabla1[[#This Row],[Importe]]-Tabla1[[#This Row],[Pagado]]</f>
        <v>0</v>
      </c>
      <c r="I2352" s="1" t="s">
        <v>4090</v>
      </c>
    </row>
    <row r="2353" spans="1:9" x14ac:dyDescent="0.25">
      <c r="A2353" s="3">
        <v>42966</v>
      </c>
      <c r="B2353" s="6" t="s">
        <v>2368</v>
      </c>
      <c r="C2353">
        <v>124325</v>
      </c>
      <c r="D2353" s="9" t="s">
        <v>3858</v>
      </c>
      <c r="E2353" s="2">
        <v>20293.900000000001</v>
      </c>
      <c r="F2353" s="11">
        <v>42973</v>
      </c>
      <c r="G2353" s="2">
        <v>20293.900000000001</v>
      </c>
      <c r="H2353" s="13">
        <f>Tabla1[[#This Row],[Importe]]-Tabla1[[#This Row],[Pagado]]</f>
        <v>0</v>
      </c>
      <c r="I2353" s="1" t="s">
        <v>4090</v>
      </c>
    </row>
    <row r="2354" spans="1:9" x14ac:dyDescent="0.25">
      <c r="A2354" s="3">
        <v>42966</v>
      </c>
      <c r="B2354" s="6" t="s">
        <v>2369</v>
      </c>
      <c r="C2354">
        <v>124326</v>
      </c>
      <c r="D2354" s="9" t="s">
        <v>3990</v>
      </c>
      <c r="E2354" s="2">
        <v>8102.6</v>
      </c>
      <c r="F2354" s="11">
        <v>42966</v>
      </c>
      <c r="G2354" s="2">
        <v>8102.6</v>
      </c>
      <c r="H2354" s="13">
        <f>Tabla1[[#This Row],[Importe]]-Tabla1[[#This Row],[Pagado]]</f>
        <v>0</v>
      </c>
      <c r="I2354" s="1" t="s">
        <v>4090</v>
      </c>
    </row>
    <row r="2355" spans="1:9" x14ac:dyDescent="0.25">
      <c r="A2355" s="3">
        <v>42966</v>
      </c>
      <c r="B2355" s="6" t="s">
        <v>2370</v>
      </c>
      <c r="C2355">
        <v>124327</v>
      </c>
      <c r="D2355" s="9" t="s">
        <v>3859</v>
      </c>
      <c r="E2355" s="2">
        <v>4737.6000000000004</v>
      </c>
      <c r="F2355" s="11">
        <v>42977</v>
      </c>
      <c r="G2355" s="2">
        <v>4737.6000000000004</v>
      </c>
      <c r="H2355" s="13">
        <f>Tabla1[[#This Row],[Importe]]-Tabla1[[#This Row],[Pagado]]</f>
        <v>0</v>
      </c>
      <c r="I2355" s="1" t="s">
        <v>4090</v>
      </c>
    </row>
    <row r="2356" spans="1:9" ht="15.75" x14ac:dyDescent="0.25">
      <c r="A2356" s="3">
        <v>42966</v>
      </c>
      <c r="B2356" s="6" t="s">
        <v>2371</v>
      </c>
      <c r="C2356">
        <v>124328</v>
      </c>
      <c r="D2356" s="9" t="s">
        <v>3855</v>
      </c>
      <c r="E2356" s="2">
        <v>11823.9</v>
      </c>
      <c r="F2356" s="31">
        <v>43124</v>
      </c>
      <c r="G2356" s="4">
        <v>11823.9</v>
      </c>
      <c r="H2356" s="13">
        <f>Tabla1[[#This Row],[Importe]]-Tabla1[[#This Row],[Pagado]]</f>
        <v>0</v>
      </c>
      <c r="I2356" s="1" t="s">
        <v>4090</v>
      </c>
    </row>
    <row r="2357" spans="1:9" ht="15.75" x14ac:dyDescent="0.25">
      <c r="A2357" s="3">
        <v>42966</v>
      </c>
      <c r="B2357" s="6" t="s">
        <v>2372</v>
      </c>
      <c r="C2357">
        <v>124329</v>
      </c>
      <c r="D2357" s="7" t="s">
        <v>4091</v>
      </c>
      <c r="E2357" s="2">
        <v>0</v>
      </c>
      <c r="F2357" s="27" t="s">
        <v>4091</v>
      </c>
      <c r="G2357" s="2">
        <v>0</v>
      </c>
      <c r="H2357" s="13">
        <f>Tabla1[[#This Row],[Importe]]-Tabla1[[#This Row],[Pagado]]</f>
        <v>0</v>
      </c>
      <c r="I2357" s="1" t="s">
        <v>4091</v>
      </c>
    </row>
    <row r="2358" spans="1:9" x14ac:dyDescent="0.25">
      <c r="A2358" s="3">
        <v>42966</v>
      </c>
      <c r="B2358" s="6" t="s">
        <v>2373</v>
      </c>
      <c r="C2358">
        <v>124330</v>
      </c>
      <c r="D2358" s="9" t="s">
        <v>3927</v>
      </c>
      <c r="E2358" s="2">
        <v>14595.6</v>
      </c>
      <c r="F2358" s="11">
        <v>42970</v>
      </c>
      <c r="G2358" s="2">
        <v>14595.6</v>
      </c>
      <c r="H2358" s="13">
        <f>Tabla1[[#This Row],[Importe]]-Tabla1[[#This Row],[Pagado]]</f>
        <v>0</v>
      </c>
      <c r="I2358" s="1" t="s">
        <v>4090</v>
      </c>
    </row>
    <row r="2359" spans="1:9" x14ac:dyDescent="0.25">
      <c r="A2359" s="3">
        <v>42966</v>
      </c>
      <c r="B2359" s="6" t="s">
        <v>2374</v>
      </c>
      <c r="C2359">
        <v>124331</v>
      </c>
      <c r="D2359" s="9" t="s">
        <v>3842</v>
      </c>
      <c r="E2359" s="2">
        <v>2735.2</v>
      </c>
      <c r="F2359" s="11">
        <v>42966</v>
      </c>
      <c r="G2359" s="2">
        <v>2735.2</v>
      </c>
      <c r="H2359" s="13">
        <f>Tabla1[[#This Row],[Importe]]-Tabla1[[#This Row],[Pagado]]</f>
        <v>0</v>
      </c>
      <c r="I2359" s="1" t="s">
        <v>4090</v>
      </c>
    </row>
    <row r="2360" spans="1:9" x14ac:dyDescent="0.25">
      <c r="A2360" s="3">
        <v>42966</v>
      </c>
      <c r="B2360" s="6" t="s">
        <v>2375</v>
      </c>
      <c r="C2360">
        <v>124332</v>
      </c>
      <c r="D2360" s="9" t="s">
        <v>3989</v>
      </c>
      <c r="E2360" s="2">
        <v>2436.6</v>
      </c>
      <c r="F2360" s="11">
        <v>42966</v>
      </c>
      <c r="G2360" s="2">
        <v>2436.6</v>
      </c>
      <c r="H2360" s="13">
        <f>Tabla1[[#This Row],[Importe]]-Tabla1[[#This Row],[Pagado]]</f>
        <v>0</v>
      </c>
      <c r="I2360" s="1" t="s">
        <v>4090</v>
      </c>
    </row>
    <row r="2361" spans="1:9" x14ac:dyDescent="0.25">
      <c r="A2361" s="3">
        <v>42966</v>
      </c>
      <c r="B2361" s="6" t="s">
        <v>2376</v>
      </c>
      <c r="C2361">
        <v>124333</v>
      </c>
      <c r="D2361" s="9" t="s">
        <v>3837</v>
      </c>
      <c r="E2361" s="2">
        <v>6897.8</v>
      </c>
      <c r="F2361" s="11">
        <v>42968</v>
      </c>
      <c r="G2361" s="2">
        <v>6897.8</v>
      </c>
      <c r="H2361" s="13">
        <f>Tabla1[[#This Row],[Importe]]-Tabla1[[#This Row],[Pagado]]</f>
        <v>0</v>
      </c>
      <c r="I2361" s="1" t="s">
        <v>4090</v>
      </c>
    </row>
    <row r="2362" spans="1:9" x14ac:dyDescent="0.25">
      <c r="A2362" s="3">
        <v>42966</v>
      </c>
      <c r="B2362" s="6" t="s">
        <v>2377</v>
      </c>
      <c r="C2362">
        <v>124334</v>
      </c>
      <c r="D2362" s="9" t="s">
        <v>3979</v>
      </c>
      <c r="E2362" s="2">
        <v>10051.200000000001</v>
      </c>
      <c r="F2362" s="11">
        <v>42966</v>
      </c>
      <c r="G2362" s="2">
        <v>10051.200000000001</v>
      </c>
      <c r="H2362" s="13">
        <f>Tabla1[[#This Row],[Importe]]-Tabla1[[#This Row],[Pagado]]</f>
        <v>0</v>
      </c>
      <c r="I2362" s="1" t="s">
        <v>4090</v>
      </c>
    </row>
    <row r="2363" spans="1:9" x14ac:dyDescent="0.25">
      <c r="A2363" s="3">
        <v>42966</v>
      </c>
      <c r="B2363" s="6" t="s">
        <v>2378</v>
      </c>
      <c r="C2363">
        <v>124335</v>
      </c>
      <c r="D2363" s="9" t="s">
        <v>3835</v>
      </c>
      <c r="E2363" s="2">
        <v>16825.7</v>
      </c>
      <c r="F2363" s="11">
        <v>42974</v>
      </c>
      <c r="G2363" s="2">
        <v>16825.7</v>
      </c>
      <c r="H2363" s="13">
        <f>Tabla1[[#This Row],[Importe]]-Tabla1[[#This Row],[Pagado]]</f>
        <v>0</v>
      </c>
      <c r="I2363" s="1" t="s">
        <v>4090</v>
      </c>
    </row>
    <row r="2364" spans="1:9" x14ac:dyDescent="0.25">
      <c r="A2364" s="3">
        <v>42966</v>
      </c>
      <c r="B2364" s="6" t="s">
        <v>2379</v>
      </c>
      <c r="C2364">
        <v>124336</v>
      </c>
      <c r="D2364" s="9" t="s">
        <v>3901</v>
      </c>
      <c r="E2364" s="2">
        <v>4035</v>
      </c>
      <c r="F2364" s="11">
        <v>42966</v>
      </c>
      <c r="G2364" s="2">
        <v>4035</v>
      </c>
      <c r="H2364" s="13">
        <f>Tabla1[[#This Row],[Importe]]-Tabla1[[#This Row],[Pagado]]</f>
        <v>0</v>
      </c>
      <c r="I2364" s="1" t="s">
        <v>4090</v>
      </c>
    </row>
    <row r="2365" spans="1:9" x14ac:dyDescent="0.25">
      <c r="A2365" s="3">
        <v>42966</v>
      </c>
      <c r="B2365" s="6" t="s">
        <v>2380</v>
      </c>
      <c r="C2365">
        <v>124337</v>
      </c>
      <c r="D2365" s="9" t="s">
        <v>3943</v>
      </c>
      <c r="E2365" s="2">
        <v>4600</v>
      </c>
      <c r="F2365" s="11">
        <v>42968</v>
      </c>
      <c r="G2365" s="2">
        <v>4600</v>
      </c>
      <c r="H2365" s="13">
        <f>Tabla1[[#This Row],[Importe]]-Tabla1[[#This Row],[Pagado]]</f>
        <v>0</v>
      </c>
      <c r="I2365" s="1" t="s">
        <v>4090</v>
      </c>
    </row>
    <row r="2366" spans="1:9" x14ac:dyDescent="0.25">
      <c r="A2366" s="3">
        <v>42966</v>
      </c>
      <c r="B2366" s="6" t="s">
        <v>2381</v>
      </c>
      <c r="C2366">
        <v>124338</v>
      </c>
      <c r="D2366" s="9" t="s">
        <v>3988</v>
      </c>
      <c r="E2366" s="2">
        <v>392</v>
      </c>
      <c r="F2366" s="11">
        <v>42966</v>
      </c>
      <c r="G2366" s="2">
        <v>392</v>
      </c>
      <c r="H2366" s="13">
        <f>Tabla1[[#This Row],[Importe]]-Tabla1[[#This Row],[Pagado]]</f>
        <v>0</v>
      </c>
      <c r="I2366" s="1" t="s">
        <v>4090</v>
      </c>
    </row>
    <row r="2367" spans="1:9" x14ac:dyDescent="0.25">
      <c r="A2367" s="3">
        <v>42966</v>
      </c>
      <c r="B2367" s="6" t="s">
        <v>2382</v>
      </c>
      <c r="C2367">
        <v>124339</v>
      </c>
      <c r="D2367" s="9" t="s">
        <v>3892</v>
      </c>
      <c r="E2367" s="2">
        <v>2342.64</v>
      </c>
      <c r="F2367" s="11">
        <v>42968</v>
      </c>
      <c r="G2367" s="2">
        <v>2342.64</v>
      </c>
      <c r="H2367" s="13">
        <f>Tabla1[[#This Row],[Importe]]-Tabla1[[#This Row],[Pagado]]</f>
        <v>0</v>
      </c>
      <c r="I2367" s="1" t="s">
        <v>4090</v>
      </c>
    </row>
    <row r="2368" spans="1:9" x14ac:dyDescent="0.25">
      <c r="A2368" s="3">
        <v>42966</v>
      </c>
      <c r="B2368" s="6" t="s">
        <v>2383</v>
      </c>
      <c r="C2368">
        <v>124340</v>
      </c>
      <c r="D2368" s="9" t="s">
        <v>3869</v>
      </c>
      <c r="E2368" s="2">
        <v>10948</v>
      </c>
      <c r="F2368" s="11">
        <v>42967</v>
      </c>
      <c r="G2368" s="2">
        <v>10948</v>
      </c>
      <c r="H2368" s="13">
        <f>Tabla1[[#This Row],[Importe]]-Tabla1[[#This Row],[Pagado]]</f>
        <v>0</v>
      </c>
      <c r="I2368" s="1" t="s">
        <v>4090</v>
      </c>
    </row>
    <row r="2369" spans="1:9" x14ac:dyDescent="0.25">
      <c r="A2369" s="3">
        <v>42966</v>
      </c>
      <c r="B2369" s="6" t="s">
        <v>2384</v>
      </c>
      <c r="C2369">
        <v>124341</v>
      </c>
      <c r="D2369" s="9" t="s">
        <v>3828</v>
      </c>
      <c r="E2369" s="2">
        <v>1290</v>
      </c>
      <c r="F2369" s="11">
        <v>42968</v>
      </c>
      <c r="G2369" s="2">
        <v>1290</v>
      </c>
      <c r="H2369" s="13">
        <f>Tabla1[[#This Row],[Importe]]-Tabla1[[#This Row],[Pagado]]</f>
        <v>0</v>
      </c>
      <c r="I2369" s="1" t="s">
        <v>4090</v>
      </c>
    </row>
    <row r="2370" spans="1:9" ht="30" x14ac:dyDescent="0.25">
      <c r="A2370" s="3">
        <v>42966</v>
      </c>
      <c r="B2370" s="6" t="s">
        <v>2385</v>
      </c>
      <c r="C2370">
        <v>124342</v>
      </c>
      <c r="D2370" s="9" t="s">
        <v>3821</v>
      </c>
      <c r="E2370" s="2">
        <v>4867.1000000000004</v>
      </c>
      <c r="F2370" s="11" t="s">
        <v>4200</v>
      </c>
      <c r="G2370" s="19">
        <f>3800+1067.1</f>
        <v>4867.1000000000004</v>
      </c>
      <c r="H2370" s="20">
        <f>Tabla1[[#This Row],[Importe]]-Tabla1[[#This Row],[Pagado]]</f>
        <v>0</v>
      </c>
      <c r="I2370" s="1" t="s">
        <v>4090</v>
      </c>
    </row>
    <row r="2371" spans="1:9" x14ac:dyDescent="0.25">
      <c r="A2371" s="3">
        <v>42966</v>
      </c>
      <c r="B2371" s="6" t="s">
        <v>2386</v>
      </c>
      <c r="C2371">
        <v>124343</v>
      </c>
      <c r="D2371" s="9" t="s">
        <v>3871</v>
      </c>
      <c r="E2371" s="2">
        <v>2097.6</v>
      </c>
      <c r="F2371" s="11">
        <v>42966</v>
      </c>
      <c r="G2371" s="2">
        <v>2097.6</v>
      </c>
      <c r="H2371" s="13">
        <f>Tabla1[[#This Row],[Importe]]-Tabla1[[#This Row],[Pagado]]</f>
        <v>0</v>
      </c>
      <c r="I2371" s="1" t="s">
        <v>4090</v>
      </c>
    </row>
    <row r="2372" spans="1:9" x14ac:dyDescent="0.25">
      <c r="A2372" s="3">
        <v>42966</v>
      </c>
      <c r="B2372" s="6" t="s">
        <v>2387</v>
      </c>
      <c r="C2372">
        <v>124344</v>
      </c>
      <c r="D2372" s="9" t="s">
        <v>3918</v>
      </c>
      <c r="E2372" s="2">
        <v>4071.6</v>
      </c>
      <c r="F2372" s="11">
        <v>42966</v>
      </c>
      <c r="G2372" s="2">
        <v>4071.6</v>
      </c>
      <c r="H2372" s="13">
        <f>Tabla1[[#This Row],[Importe]]-Tabla1[[#This Row],[Pagado]]</f>
        <v>0</v>
      </c>
      <c r="I2372" s="1" t="s">
        <v>4090</v>
      </c>
    </row>
    <row r="2373" spans="1:9" x14ac:dyDescent="0.25">
      <c r="A2373" s="3">
        <v>42966</v>
      </c>
      <c r="B2373" s="6" t="s">
        <v>2388</v>
      </c>
      <c r="C2373">
        <v>124345</v>
      </c>
      <c r="D2373" s="9" t="s">
        <v>4055</v>
      </c>
      <c r="E2373" s="2">
        <v>2371.6</v>
      </c>
      <c r="F2373" s="11">
        <v>42966</v>
      </c>
      <c r="G2373" s="2">
        <v>2371.6</v>
      </c>
      <c r="H2373" s="13">
        <f>Tabla1[[#This Row],[Importe]]-Tabla1[[#This Row],[Pagado]]</f>
        <v>0</v>
      </c>
      <c r="I2373" s="1" t="s">
        <v>4090</v>
      </c>
    </row>
    <row r="2374" spans="1:9" x14ac:dyDescent="0.25">
      <c r="A2374" s="3">
        <v>42966</v>
      </c>
      <c r="B2374" s="6" t="s">
        <v>2389</v>
      </c>
      <c r="C2374">
        <v>124346</v>
      </c>
      <c r="D2374" s="9" t="s">
        <v>3926</v>
      </c>
      <c r="E2374" s="2">
        <v>27262</v>
      </c>
      <c r="F2374" s="11">
        <v>42968</v>
      </c>
      <c r="G2374" s="2">
        <v>27262</v>
      </c>
      <c r="H2374" s="13">
        <f>Tabla1[[#This Row],[Importe]]-Tabla1[[#This Row],[Pagado]]</f>
        <v>0</v>
      </c>
      <c r="I2374" s="1" t="s">
        <v>4090</v>
      </c>
    </row>
    <row r="2375" spans="1:9" x14ac:dyDescent="0.25">
      <c r="A2375" s="3">
        <v>42966</v>
      </c>
      <c r="B2375" s="6" t="s">
        <v>2390</v>
      </c>
      <c r="C2375">
        <v>124347</v>
      </c>
      <c r="D2375" s="9" t="s">
        <v>3873</v>
      </c>
      <c r="E2375" s="2">
        <v>785.4</v>
      </c>
      <c r="F2375" s="11">
        <v>42966</v>
      </c>
      <c r="G2375" s="2">
        <v>785.4</v>
      </c>
      <c r="H2375" s="13">
        <f>Tabla1[[#This Row],[Importe]]-Tabla1[[#This Row],[Pagado]]</f>
        <v>0</v>
      </c>
      <c r="I2375" s="1" t="s">
        <v>4090</v>
      </c>
    </row>
    <row r="2376" spans="1:9" x14ac:dyDescent="0.25">
      <c r="A2376" s="3">
        <v>42966</v>
      </c>
      <c r="B2376" s="6" t="s">
        <v>2391</v>
      </c>
      <c r="C2376">
        <v>124348</v>
      </c>
      <c r="D2376" s="9" t="s">
        <v>3875</v>
      </c>
      <c r="E2376" s="2">
        <v>1414.4</v>
      </c>
      <c r="F2376" s="11">
        <v>42969</v>
      </c>
      <c r="G2376" s="2">
        <v>1414.4</v>
      </c>
      <c r="H2376" s="13">
        <f>Tabla1[[#This Row],[Importe]]-Tabla1[[#This Row],[Pagado]]</f>
        <v>0</v>
      </c>
      <c r="I2376" s="1" t="s">
        <v>4090</v>
      </c>
    </row>
    <row r="2377" spans="1:9" ht="15.75" x14ac:dyDescent="0.25">
      <c r="A2377" s="3">
        <v>42966</v>
      </c>
      <c r="B2377" s="6" t="s">
        <v>2392</v>
      </c>
      <c r="C2377">
        <v>124349</v>
      </c>
      <c r="D2377" s="7" t="s">
        <v>4091</v>
      </c>
      <c r="E2377" s="2">
        <v>0</v>
      </c>
      <c r="F2377" s="17" t="s">
        <v>4091</v>
      </c>
      <c r="G2377" s="2">
        <v>0</v>
      </c>
      <c r="H2377" s="13">
        <f>Tabla1[[#This Row],[Importe]]-Tabla1[[#This Row],[Pagado]]</f>
        <v>0</v>
      </c>
      <c r="I2377" s="1" t="s">
        <v>4091</v>
      </c>
    </row>
    <row r="2378" spans="1:9" x14ac:dyDescent="0.25">
      <c r="A2378" s="3">
        <v>42966</v>
      </c>
      <c r="B2378" s="6" t="s">
        <v>2393</v>
      </c>
      <c r="C2378">
        <v>124350</v>
      </c>
      <c r="D2378" s="9" t="s">
        <v>3867</v>
      </c>
      <c r="E2378" s="2">
        <v>3340.1</v>
      </c>
      <c r="F2378" s="11">
        <v>42966</v>
      </c>
      <c r="G2378" s="2">
        <v>3340.1</v>
      </c>
      <c r="H2378" s="13">
        <f>Tabla1[[#This Row],[Importe]]-Tabla1[[#This Row],[Pagado]]</f>
        <v>0</v>
      </c>
      <c r="I2378" s="1" t="s">
        <v>4090</v>
      </c>
    </row>
    <row r="2379" spans="1:9" x14ac:dyDescent="0.25">
      <c r="A2379" s="3">
        <v>42966</v>
      </c>
      <c r="B2379" s="6" t="s">
        <v>2394</v>
      </c>
      <c r="C2379">
        <v>124351</v>
      </c>
      <c r="D2379" s="9" t="s">
        <v>3882</v>
      </c>
      <c r="E2379" s="2">
        <v>15251.6</v>
      </c>
      <c r="F2379" s="11">
        <v>42966</v>
      </c>
      <c r="G2379" s="2">
        <v>15251.6</v>
      </c>
      <c r="H2379" s="13">
        <f>Tabla1[[#This Row],[Importe]]-Tabla1[[#This Row],[Pagado]]</f>
        <v>0</v>
      </c>
      <c r="I2379" s="1" t="s">
        <v>4090</v>
      </c>
    </row>
    <row r="2380" spans="1:9" x14ac:dyDescent="0.25">
      <c r="A2380" s="3">
        <v>42966</v>
      </c>
      <c r="B2380" s="6" t="s">
        <v>2395</v>
      </c>
      <c r="C2380">
        <v>124352</v>
      </c>
      <c r="D2380" s="9" t="s">
        <v>3860</v>
      </c>
      <c r="E2380" s="2">
        <v>2072.6999999999998</v>
      </c>
      <c r="F2380" s="11">
        <v>42966</v>
      </c>
      <c r="G2380" s="2">
        <v>2072.6999999999998</v>
      </c>
      <c r="H2380" s="13">
        <f>Tabla1[[#This Row],[Importe]]-Tabla1[[#This Row],[Pagado]]</f>
        <v>0</v>
      </c>
      <c r="I2380" s="1" t="s">
        <v>4090</v>
      </c>
    </row>
    <row r="2381" spans="1:9" x14ac:dyDescent="0.25">
      <c r="A2381" s="3">
        <v>42966</v>
      </c>
      <c r="B2381" s="6" t="s">
        <v>2396</v>
      </c>
      <c r="C2381">
        <v>124353</v>
      </c>
      <c r="D2381" s="9" t="s">
        <v>3907</v>
      </c>
      <c r="E2381" s="2">
        <v>3923.6</v>
      </c>
      <c r="F2381" s="11">
        <v>42968</v>
      </c>
      <c r="G2381" s="2">
        <v>3923.6</v>
      </c>
      <c r="H2381" s="13">
        <f>Tabla1[[#This Row],[Importe]]-Tabla1[[#This Row],[Pagado]]</f>
        <v>0</v>
      </c>
      <c r="I2381" s="1" t="s">
        <v>4090</v>
      </c>
    </row>
    <row r="2382" spans="1:9" x14ac:dyDescent="0.25">
      <c r="A2382" s="3">
        <v>42966</v>
      </c>
      <c r="B2382" s="6" t="s">
        <v>2397</v>
      </c>
      <c r="C2382">
        <v>124354</v>
      </c>
      <c r="D2382" s="9" t="s">
        <v>4035</v>
      </c>
      <c r="E2382" s="2">
        <v>960</v>
      </c>
      <c r="F2382" s="11">
        <v>42968</v>
      </c>
      <c r="G2382" s="2">
        <v>960</v>
      </c>
      <c r="H2382" s="13">
        <f>Tabla1[[#This Row],[Importe]]-Tabla1[[#This Row],[Pagado]]</f>
        <v>0</v>
      </c>
      <c r="I2382" s="1" t="s">
        <v>4090</v>
      </c>
    </row>
    <row r="2383" spans="1:9" x14ac:dyDescent="0.25">
      <c r="A2383" s="3">
        <v>42966</v>
      </c>
      <c r="B2383" s="6" t="s">
        <v>2398</v>
      </c>
      <c r="C2383">
        <v>124355</v>
      </c>
      <c r="D2383" s="9" t="s">
        <v>3865</v>
      </c>
      <c r="E2383" s="2">
        <v>809.6</v>
      </c>
      <c r="F2383" s="11">
        <v>42968</v>
      </c>
      <c r="G2383" s="2">
        <v>809.6</v>
      </c>
      <c r="H2383" s="13">
        <f>Tabla1[[#This Row],[Importe]]-Tabla1[[#This Row],[Pagado]]</f>
        <v>0</v>
      </c>
      <c r="I2383" s="1" t="s">
        <v>4090</v>
      </c>
    </row>
    <row r="2384" spans="1:9" x14ac:dyDescent="0.25">
      <c r="A2384" s="3">
        <v>42966</v>
      </c>
      <c r="B2384" s="6" t="s">
        <v>2399</v>
      </c>
      <c r="C2384">
        <v>124356</v>
      </c>
      <c r="D2384" s="9" t="s">
        <v>3849</v>
      </c>
      <c r="E2384" s="2">
        <v>3600</v>
      </c>
      <c r="F2384" s="11">
        <v>42968</v>
      </c>
      <c r="G2384" s="2">
        <v>3600</v>
      </c>
      <c r="H2384" s="13">
        <f>Tabla1[[#This Row],[Importe]]-Tabla1[[#This Row],[Pagado]]</f>
        <v>0</v>
      </c>
      <c r="I2384" s="1" t="s">
        <v>4090</v>
      </c>
    </row>
    <row r="2385" spans="1:9" x14ac:dyDescent="0.25">
      <c r="A2385" s="3">
        <v>42966</v>
      </c>
      <c r="B2385" s="6" t="s">
        <v>2400</v>
      </c>
      <c r="C2385">
        <v>124357</v>
      </c>
      <c r="D2385" s="9" t="s">
        <v>4031</v>
      </c>
      <c r="E2385" s="2">
        <v>8517.6</v>
      </c>
      <c r="F2385" s="11">
        <v>42966</v>
      </c>
      <c r="G2385" s="2">
        <v>8517.6</v>
      </c>
      <c r="H2385" s="13">
        <f>Tabla1[[#This Row],[Importe]]-Tabla1[[#This Row],[Pagado]]</f>
        <v>0</v>
      </c>
      <c r="I2385" s="1" t="s">
        <v>4090</v>
      </c>
    </row>
    <row r="2386" spans="1:9" x14ac:dyDescent="0.25">
      <c r="A2386" s="3">
        <v>42966</v>
      </c>
      <c r="B2386" s="6" t="s">
        <v>2401</v>
      </c>
      <c r="C2386">
        <v>124358</v>
      </c>
      <c r="D2386" s="9" t="s">
        <v>3912</v>
      </c>
      <c r="E2386" s="2">
        <v>745.2</v>
      </c>
      <c r="F2386" s="11">
        <v>42968</v>
      </c>
      <c r="G2386" s="2">
        <v>745.2</v>
      </c>
      <c r="H2386" s="13">
        <f>Tabla1[[#This Row],[Importe]]-Tabla1[[#This Row],[Pagado]]</f>
        <v>0</v>
      </c>
      <c r="I2386" s="1" t="s">
        <v>4090</v>
      </c>
    </row>
    <row r="2387" spans="1:9" x14ac:dyDescent="0.25">
      <c r="A2387" s="3">
        <v>42966</v>
      </c>
      <c r="B2387" s="6" t="s">
        <v>2402</v>
      </c>
      <c r="C2387">
        <v>124359</v>
      </c>
      <c r="D2387" s="9" t="s">
        <v>3853</v>
      </c>
      <c r="E2387" s="2">
        <v>2823.6</v>
      </c>
      <c r="F2387" s="11">
        <v>42968</v>
      </c>
      <c r="G2387" s="2">
        <v>2823.6</v>
      </c>
      <c r="H2387" s="13">
        <f>Tabla1[[#This Row],[Importe]]-Tabla1[[#This Row],[Pagado]]</f>
        <v>0</v>
      </c>
      <c r="I2387" s="1" t="s">
        <v>4090</v>
      </c>
    </row>
    <row r="2388" spans="1:9" x14ac:dyDescent="0.25">
      <c r="A2388" s="3">
        <v>42966</v>
      </c>
      <c r="B2388" s="6" t="s">
        <v>2403</v>
      </c>
      <c r="C2388">
        <v>124360</v>
      </c>
      <c r="D2388" s="9" t="s">
        <v>3851</v>
      </c>
      <c r="E2388" s="2">
        <v>681.5</v>
      </c>
      <c r="F2388" s="11">
        <v>42968</v>
      </c>
      <c r="G2388" s="2">
        <v>681.5</v>
      </c>
      <c r="H2388" s="13">
        <f>Tabla1[[#This Row],[Importe]]-Tabla1[[#This Row],[Pagado]]</f>
        <v>0</v>
      </c>
      <c r="I2388" s="1" t="s">
        <v>4090</v>
      </c>
    </row>
    <row r="2389" spans="1:9" x14ac:dyDescent="0.25">
      <c r="A2389" s="3">
        <v>42966</v>
      </c>
      <c r="B2389" s="6" t="s">
        <v>2404</v>
      </c>
      <c r="C2389">
        <v>124361</v>
      </c>
      <c r="D2389" s="9" t="s">
        <v>3864</v>
      </c>
      <c r="E2389" s="2">
        <v>7171.5</v>
      </c>
      <c r="F2389" s="11">
        <v>42968</v>
      </c>
      <c r="G2389" s="2">
        <v>7171.5</v>
      </c>
      <c r="H2389" s="13">
        <f>Tabla1[[#This Row],[Importe]]-Tabla1[[#This Row],[Pagado]]</f>
        <v>0</v>
      </c>
      <c r="I2389" s="1" t="s">
        <v>4090</v>
      </c>
    </row>
    <row r="2390" spans="1:9" x14ac:dyDescent="0.25">
      <c r="A2390" s="3">
        <v>42966</v>
      </c>
      <c r="B2390" s="6" t="s">
        <v>2405</v>
      </c>
      <c r="C2390">
        <v>124362</v>
      </c>
      <c r="D2390" s="9" t="s">
        <v>3936</v>
      </c>
      <c r="E2390" s="2">
        <v>3427.2</v>
      </c>
      <c r="F2390" s="11">
        <v>42966</v>
      </c>
      <c r="G2390" s="2">
        <v>3427.2</v>
      </c>
      <c r="H2390" s="13">
        <f>Tabla1[[#This Row],[Importe]]-Tabla1[[#This Row],[Pagado]]</f>
        <v>0</v>
      </c>
      <c r="I2390" s="1" t="s">
        <v>4090</v>
      </c>
    </row>
    <row r="2391" spans="1:9" x14ac:dyDescent="0.25">
      <c r="A2391" s="3">
        <v>42966</v>
      </c>
      <c r="B2391" s="6" t="s">
        <v>2406</v>
      </c>
      <c r="C2391">
        <v>124363</v>
      </c>
      <c r="D2391" s="9" t="s">
        <v>3945</v>
      </c>
      <c r="E2391" s="2">
        <v>772.2</v>
      </c>
      <c r="F2391" s="11">
        <v>42968</v>
      </c>
      <c r="G2391" s="2">
        <v>772.2</v>
      </c>
      <c r="H2391" s="13">
        <f>Tabla1[[#This Row],[Importe]]-Tabla1[[#This Row],[Pagado]]</f>
        <v>0</v>
      </c>
      <c r="I2391" s="1" t="s">
        <v>4090</v>
      </c>
    </row>
    <row r="2392" spans="1:9" x14ac:dyDescent="0.25">
      <c r="A2392" s="3">
        <v>42966</v>
      </c>
      <c r="B2392" s="6" t="s">
        <v>2407</v>
      </c>
      <c r="C2392">
        <v>124364</v>
      </c>
      <c r="D2392" s="9" t="s">
        <v>3880</v>
      </c>
      <c r="E2392" s="2">
        <v>3225</v>
      </c>
      <c r="F2392" s="11">
        <v>42966</v>
      </c>
      <c r="G2392" s="2">
        <v>3225</v>
      </c>
      <c r="H2392" s="13">
        <f>Tabla1[[#This Row],[Importe]]-Tabla1[[#This Row],[Pagado]]</f>
        <v>0</v>
      </c>
      <c r="I2392" s="1" t="s">
        <v>4090</v>
      </c>
    </row>
    <row r="2393" spans="1:9" x14ac:dyDescent="0.25">
      <c r="A2393" s="3">
        <v>42966</v>
      </c>
      <c r="B2393" s="6" t="s">
        <v>2408</v>
      </c>
      <c r="C2393">
        <v>124365</v>
      </c>
      <c r="D2393" s="9" t="s">
        <v>3862</v>
      </c>
      <c r="E2393" s="2">
        <v>8982.68</v>
      </c>
      <c r="F2393" s="11">
        <v>42966</v>
      </c>
      <c r="G2393" s="2">
        <v>8982.68</v>
      </c>
      <c r="H2393" s="13">
        <f>Tabla1[[#This Row],[Importe]]-Tabla1[[#This Row],[Pagado]]</f>
        <v>0</v>
      </c>
      <c r="I2393" s="1" t="s">
        <v>4090</v>
      </c>
    </row>
    <row r="2394" spans="1:9" x14ac:dyDescent="0.25">
      <c r="A2394" s="3">
        <v>42966</v>
      </c>
      <c r="B2394" s="6" t="s">
        <v>2409</v>
      </c>
      <c r="C2394">
        <v>124366</v>
      </c>
      <c r="D2394" s="9" t="s">
        <v>3830</v>
      </c>
      <c r="E2394" s="2">
        <v>2340.6</v>
      </c>
      <c r="F2394" s="11">
        <v>42968</v>
      </c>
      <c r="G2394" s="2">
        <v>2340.6</v>
      </c>
      <c r="H2394" s="13">
        <f>Tabla1[[#This Row],[Importe]]-Tabla1[[#This Row],[Pagado]]</f>
        <v>0</v>
      </c>
      <c r="I2394" s="1" t="s">
        <v>4090</v>
      </c>
    </row>
    <row r="2395" spans="1:9" x14ac:dyDescent="0.25">
      <c r="A2395" s="3">
        <v>42966</v>
      </c>
      <c r="B2395" s="6" t="s">
        <v>2410</v>
      </c>
      <c r="C2395">
        <v>124367</v>
      </c>
      <c r="D2395" s="9" t="s">
        <v>3826</v>
      </c>
      <c r="E2395" s="2">
        <v>1987.2</v>
      </c>
      <c r="F2395" s="11">
        <v>42968</v>
      </c>
      <c r="G2395" s="2">
        <v>1987.2</v>
      </c>
      <c r="H2395" s="13">
        <f>Tabla1[[#This Row],[Importe]]-Tabla1[[#This Row],[Pagado]]</f>
        <v>0</v>
      </c>
      <c r="I2395" s="1" t="s">
        <v>4090</v>
      </c>
    </row>
    <row r="2396" spans="1:9" x14ac:dyDescent="0.25">
      <c r="A2396" s="3">
        <v>42966</v>
      </c>
      <c r="B2396" s="6" t="s">
        <v>2411</v>
      </c>
      <c r="C2396">
        <v>124368</v>
      </c>
      <c r="D2396" s="9" t="s">
        <v>3827</v>
      </c>
      <c r="E2396" s="2">
        <v>2992.5</v>
      </c>
      <c r="F2396" s="11">
        <v>42968</v>
      </c>
      <c r="G2396" s="2">
        <v>2992.5</v>
      </c>
      <c r="H2396" s="13">
        <f>Tabla1[[#This Row],[Importe]]-Tabla1[[#This Row],[Pagado]]</f>
        <v>0</v>
      </c>
      <c r="I2396" s="1" t="s">
        <v>4090</v>
      </c>
    </row>
    <row r="2397" spans="1:9" x14ac:dyDescent="0.25">
      <c r="A2397" s="3">
        <v>42966</v>
      </c>
      <c r="B2397" s="6" t="s">
        <v>2412</v>
      </c>
      <c r="C2397">
        <v>124369</v>
      </c>
      <c r="D2397" s="9" t="s">
        <v>3825</v>
      </c>
      <c r="E2397" s="2">
        <v>4070.4</v>
      </c>
      <c r="F2397" s="11">
        <v>42968</v>
      </c>
      <c r="G2397" s="2">
        <v>4070.4</v>
      </c>
      <c r="H2397" s="13">
        <f>Tabla1[[#This Row],[Importe]]-Tabla1[[#This Row],[Pagado]]</f>
        <v>0</v>
      </c>
      <c r="I2397" s="1" t="s">
        <v>4090</v>
      </c>
    </row>
    <row r="2398" spans="1:9" x14ac:dyDescent="0.25">
      <c r="A2398" s="3">
        <v>42966</v>
      </c>
      <c r="B2398" s="6" t="s">
        <v>2413</v>
      </c>
      <c r="C2398">
        <v>124370</v>
      </c>
      <c r="D2398" s="9" t="s">
        <v>3896</v>
      </c>
      <c r="E2398" s="2">
        <v>9171</v>
      </c>
      <c r="F2398" s="11">
        <v>42968</v>
      </c>
      <c r="G2398" s="2">
        <v>9171</v>
      </c>
      <c r="H2398" s="13">
        <f>Tabla1[[#This Row],[Importe]]-Tabla1[[#This Row],[Pagado]]</f>
        <v>0</v>
      </c>
      <c r="I2398" s="1" t="s">
        <v>4090</v>
      </c>
    </row>
    <row r="2399" spans="1:9" x14ac:dyDescent="0.25">
      <c r="A2399" s="3">
        <v>42966</v>
      </c>
      <c r="B2399" s="6" t="s">
        <v>2414</v>
      </c>
      <c r="C2399">
        <v>124371</v>
      </c>
      <c r="D2399" s="9" t="s">
        <v>3850</v>
      </c>
      <c r="E2399" s="2">
        <v>3680</v>
      </c>
      <c r="F2399" s="11">
        <v>42968</v>
      </c>
      <c r="G2399" s="2">
        <v>3680</v>
      </c>
      <c r="H2399" s="13">
        <f>Tabla1[[#This Row],[Importe]]-Tabla1[[#This Row],[Pagado]]</f>
        <v>0</v>
      </c>
      <c r="I2399" s="1" t="s">
        <v>4090</v>
      </c>
    </row>
    <row r="2400" spans="1:9" x14ac:dyDescent="0.25">
      <c r="A2400" s="3">
        <v>42966</v>
      </c>
      <c r="B2400" s="6" t="s">
        <v>2415</v>
      </c>
      <c r="C2400">
        <v>124372</v>
      </c>
      <c r="D2400" s="9" t="s">
        <v>3880</v>
      </c>
      <c r="E2400" s="2">
        <v>627.20000000000005</v>
      </c>
      <c r="F2400" s="11">
        <v>42966</v>
      </c>
      <c r="G2400" s="2">
        <v>627.20000000000005</v>
      </c>
      <c r="H2400" s="13">
        <f>Tabla1[[#This Row],[Importe]]-Tabla1[[#This Row],[Pagado]]</f>
        <v>0</v>
      </c>
      <c r="I2400" s="1" t="s">
        <v>4090</v>
      </c>
    </row>
    <row r="2401" spans="1:9" x14ac:dyDescent="0.25">
      <c r="A2401" s="3">
        <v>42966</v>
      </c>
      <c r="B2401" s="6" t="s">
        <v>2416</v>
      </c>
      <c r="C2401">
        <v>124373</v>
      </c>
      <c r="D2401" s="9" t="s">
        <v>3810</v>
      </c>
      <c r="E2401" s="2">
        <v>163.36000000000001</v>
      </c>
      <c r="F2401" s="11">
        <v>42976</v>
      </c>
      <c r="G2401" s="2">
        <v>163.36000000000001</v>
      </c>
      <c r="H2401" s="13">
        <f>Tabla1[[#This Row],[Importe]]-Tabla1[[#This Row],[Pagado]]</f>
        <v>0</v>
      </c>
      <c r="I2401" s="1" t="s">
        <v>4090</v>
      </c>
    </row>
    <row r="2402" spans="1:9" x14ac:dyDescent="0.25">
      <c r="A2402" s="3">
        <v>42966</v>
      </c>
      <c r="B2402" s="6" t="s">
        <v>2417</v>
      </c>
      <c r="C2402">
        <v>124374</v>
      </c>
      <c r="D2402" s="9" t="s">
        <v>3860</v>
      </c>
      <c r="E2402" s="2">
        <v>1072.8</v>
      </c>
      <c r="F2402" s="11">
        <v>42966</v>
      </c>
      <c r="G2402" s="2">
        <v>1072.8</v>
      </c>
      <c r="H2402" s="13">
        <f>Tabla1[[#This Row],[Importe]]-Tabla1[[#This Row],[Pagado]]</f>
        <v>0</v>
      </c>
      <c r="I2402" s="1" t="s">
        <v>4090</v>
      </c>
    </row>
    <row r="2403" spans="1:9" x14ac:dyDescent="0.25">
      <c r="A2403" s="3">
        <v>42966</v>
      </c>
      <c r="B2403" s="6" t="s">
        <v>2418</v>
      </c>
      <c r="C2403">
        <v>124375</v>
      </c>
      <c r="D2403" s="9" t="s">
        <v>4030</v>
      </c>
      <c r="E2403" s="2">
        <v>63447.4</v>
      </c>
      <c r="F2403" s="11" t="s">
        <v>4079</v>
      </c>
      <c r="G2403" s="2">
        <v>63447.4</v>
      </c>
      <c r="H2403" s="13">
        <f>Tabla1[[#This Row],[Importe]]-Tabla1[[#This Row],[Pagado]]</f>
        <v>0</v>
      </c>
      <c r="I2403" s="1" t="s">
        <v>4090</v>
      </c>
    </row>
    <row r="2404" spans="1:9" x14ac:dyDescent="0.25">
      <c r="A2404" s="3">
        <v>42966</v>
      </c>
      <c r="B2404" s="6" t="s">
        <v>2419</v>
      </c>
      <c r="C2404">
        <v>124376</v>
      </c>
      <c r="D2404" s="9" t="s">
        <v>3889</v>
      </c>
      <c r="E2404" s="2">
        <v>6929.8</v>
      </c>
      <c r="F2404" s="11">
        <v>42966</v>
      </c>
      <c r="G2404" s="2">
        <v>6929.8</v>
      </c>
      <c r="H2404" s="13">
        <f>Tabla1[[#This Row],[Importe]]-Tabla1[[#This Row],[Pagado]]</f>
        <v>0</v>
      </c>
      <c r="I2404" s="1" t="s">
        <v>4090</v>
      </c>
    </row>
    <row r="2405" spans="1:9" x14ac:dyDescent="0.25">
      <c r="A2405" s="3">
        <v>42966</v>
      </c>
      <c r="B2405" s="6" t="s">
        <v>2420</v>
      </c>
      <c r="C2405">
        <v>124377</v>
      </c>
      <c r="D2405" s="9" t="s">
        <v>3889</v>
      </c>
      <c r="E2405" s="2">
        <v>472.5</v>
      </c>
      <c r="F2405" s="11">
        <v>42966</v>
      </c>
      <c r="G2405" s="2">
        <v>472.5</v>
      </c>
      <c r="H2405" s="13">
        <f>Tabla1[[#This Row],[Importe]]-Tabla1[[#This Row],[Pagado]]</f>
        <v>0</v>
      </c>
      <c r="I2405" s="1" t="s">
        <v>4090</v>
      </c>
    </row>
    <row r="2406" spans="1:9" x14ac:dyDescent="0.25">
      <c r="A2406" s="3">
        <v>42966</v>
      </c>
      <c r="B2406" s="6" t="s">
        <v>2421</v>
      </c>
      <c r="C2406">
        <v>124378</v>
      </c>
      <c r="D2406" s="9" t="s">
        <v>3839</v>
      </c>
      <c r="E2406" s="2">
        <v>3384.9</v>
      </c>
      <c r="F2406" s="11">
        <v>42966</v>
      </c>
      <c r="G2406" s="2">
        <v>3384.9</v>
      </c>
      <c r="H2406" s="13">
        <f>Tabla1[[#This Row],[Importe]]-Tabla1[[#This Row],[Pagado]]</f>
        <v>0</v>
      </c>
      <c r="I2406" s="1" t="s">
        <v>4090</v>
      </c>
    </row>
    <row r="2407" spans="1:9" x14ac:dyDescent="0.25">
      <c r="A2407" s="3">
        <v>42966</v>
      </c>
      <c r="B2407" s="6" t="s">
        <v>2422</v>
      </c>
      <c r="C2407">
        <v>124379</v>
      </c>
      <c r="D2407" s="9" t="s">
        <v>3878</v>
      </c>
      <c r="E2407" s="2">
        <v>2304.6</v>
      </c>
      <c r="F2407" s="11">
        <v>42966</v>
      </c>
      <c r="G2407" s="2">
        <v>2304.6</v>
      </c>
      <c r="H2407" s="13">
        <f>Tabla1[[#This Row],[Importe]]-Tabla1[[#This Row],[Pagado]]</f>
        <v>0</v>
      </c>
      <c r="I2407" s="1" t="s">
        <v>4090</v>
      </c>
    </row>
    <row r="2408" spans="1:9" x14ac:dyDescent="0.25">
      <c r="A2408" s="3">
        <v>42966</v>
      </c>
      <c r="B2408" s="6" t="s">
        <v>2423</v>
      </c>
      <c r="C2408">
        <v>124380</v>
      </c>
      <c r="D2408" s="9" t="s">
        <v>3832</v>
      </c>
      <c r="E2408" s="2">
        <v>3326.4</v>
      </c>
      <c r="F2408" s="11">
        <v>42970</v>
      </c>
      <c r="G2408" s="2">
        <v>3326.4</v>
      </c>
      <c r="H2408" s="13">
        <f>Tabla1[[#This Row],[Importe]]-Tabla1[[#This Row],[Pagado]]</f>
        <v>0</v>
      </c>
      <c r="I2408" s="1" t="s">
        <v>4090</v>
      </c>
    </row>
    <row r="2409" spans="1:9" x14ac:dyDescent="0.25">
      <c r="A2409" s="3">
        <v>42966</v>
      </c>
      <c r="B2409" s="6" t="s">
        <v>2424</v>
      </c>
      <c r="C2409">
        <v>124381</v>
      </c>
      <c r="D2409" s="9" t="s">
        <v>3876</v>
      </c>
      <c r="E2409" s="2">
        <v>392.4</v>
      </c>
      <c r="F2409" s="11">
        <v>42966</v>
      </c>
      <c r="G2409" s="2">
        <v>392.4</v>
      </c>
      <c r="H2409" s="13">
        <f>Tabla1[[#This Row],[Importe]]-Tabla1[[#This Row],[Pagado]]</f>
        <v>0</v>
      </c>
      <c r="I2409" s="1" t="s">
        <v>4090</v>
      </c>
    </row>
    <row r="2410" spans="1:9" x14ac:dyDescent="0.25">
      <c r="A2410" s="3">
        <v>42966</v>
      </c>
      <c r="B2410" s="6" t="s">
        <v>2425</v>
      </c>
      <c r="C2410">
        <v>124382</v>
      </c>
      <c r="D2410" s="9" t="s">
        <v>3806</v>
      </c>
      <c r="E2410" s="2">
        <v>7289.8</v>
      </c>
      <c r="F2410" s="11">
        <v>42972</v>
      </c>
      <c r="G2410" s="2">
        <v>7289.8</v>
      </c>
      <c r="H2410" s="13">
        <f>Tabla1[[#This Row],[Importe]]-Tabla1[[#This Row],[Pagado]]</f>
        <v>0</v>
      </c>
      <c r="I2410" s="1" t="s">
        <v>4090</v>
      </c>
    </row>
    <row r="2411" spans="1:9" x14ac:dyDescent="0.25">
      <c r="A2411" s="3">
        <v>42966</v>
      </c>
      <c r="B2411" s="6" t="s">
        <v>2426</v>
      </c>
      <c r="C2411">
        <v>124383</v>
      </c>
      <c r="D2411" s="9" t="s">
        <v>3832</v>
      </c>
      <c r="E2411" s="2">
        <v>148381.5</v>
      </c>
      <c r="F2411" s="11">
        <v>42970</v>
      </c>
      <c r="G2411" s="2">
        <v>148381.5</v>
      </c>
      <c r="H2411" s="13">
        <f>Tabla1[[#This Row],[Importe]]-Tabla1[[#This Row],[Pagado]]</f>
        <v>0</v>
      </c>
      <c r="I2411" s="1" t="s">
        <v>4090</v>
      </c>
    </row>
    <row r="2412" spans="1:9" x14ac:dyDescent="0.25">
      <c r="A2412" s="3">
        <v>42966</v>
      </c>
      <c r="B2412" s="6" t="s">
        <v>2427</v>
      </c>
      <c r="C2412">
        <v>124384</v>
      </c>
      <c r="D2412" s="9" t="s">
        <v>3935</v>
      </c>
      <c r="E2412" s="2">
        <v>31134.400000000001</v>
      </c>
      <c r="F2412" s="11">
        <v>42973</v>
      </c>
      <c r="G2412" s="2">
        <v>31134.400000000001</v>
      </c>
      <c r="H2412" s="13">
        <f>Tabla1[[#This Row],[Importe]]-Tabla1[[#This Row],[Pagado]]</f>
        <v>0</v>
      </c>
      <c r="I2412" s="1" t="s">
        <v>4090</v>
      </c>
    </row>
    <row r="2413" spans="1:9" x14ac:dyDescent="0.25">
      <c r="A2413" s="3">
        <v>42966</v>
      </c>
      <c r="B2413" s="6" t="s">
        <v>2428</v>
      </c>
      <c r="C2413">
        <v>124385</v>
      </c>
      <c r="D2413" s="9" t="s">
        <v>3866</v>
      </c>
      <c r="E2413" s="2">
        <v>3816.8</v>
      </c>
      <c r="F2413" s="11">
        <v>42966</v>
      </c>
      <c r="G2413" s="2">
        <v>3816.8</v>
      </c>
      <c r="H2413" s="13">
        <f>Tabla1[[#This Row],[Importe]]-Tabla1[[#This Row],[Pagado]]</f>
        <v>0</v>
      </c>
      <c r="I2413" s="1" t="s">
        <v>4090</v>
      </c>
    </row>
    <row r="2414" spans="1:9" x14ac:dyDescent="0.25">
      <c r="A2414" s="3">
        <v>42966</v>
      </c>
      <c r="B2414" s="6" t="s">
        <v>2429</v>
      </c>
      <c r="C2414">
        <v>124386</v>
      </c>
      <c r="D2414" s="9" t="s">
        <v>4056</v>
      </c>
      <c r="E2414" s="2">
        <v>2000</v>
      </c>
      <c r="F2414" s="11">
        <v>42966</v>
      </c>
      <c r="G2414" s="2">
        <v>2000</v>
      </c>
      <c r="H2414" s="13">
        <f>Tabla1[[#This Row],[Importe]]-Tabla1[[#This Row],[Pagado]]</f>
        <v>0</v>
      </c>
      <c r="I2414" s="1" t="s">
        <v>4090</v>
      </c>
    </row>
    <row r="2415" spans="1:9" x14ac:dyDescent="0.25">
      <c r="A2415" s="3">
        <v>42966</v>
      </c>
      <c r="B2415" s="6" t="s">
        <v>2430</v>
      </c>
      <c r="C2415">
        <v>124387</v>
      </c>
      <c r="D2415" s="9" t="s">
        <v>3860</v>
      </c>
      <c r="E2415" s="2">
        <v>766.1</v>
      </c>
      <c r="F2415" s="11">
        <v>42966</v>
      </c>
      <c r="G2415" s="2">
        <v>766.1</v>
      </c>
      <c r="H2415" s="13">
        <f>Tabla1[[#This Row],[Importe]]-Tabla1[[#This Row],[Pagado]]</f>
        <v>0</v>
      </c>
      <c r="I2415" s="1" t="s">
        <v>4090</v>
      </c>
    </row>
    <row r="2416" spans="1:9" x14ac:dyDescent="0.25">
      <c r="A2416" s="3">
        <v>42966</v>
      </c>
      <c r="B2416" s="6" t="s">
        <v>2431</v>
      </c>
      <c r="C2416">
        <v>124388</v>
      </c>
      <c r="D2416" s="9" t="s">
        <v>3944</v>
      </c>
      <c r="E2416" s="2">
        <v>31307.200000000001</v>
      </c>
      <c r="F2416" s="11">
        <v>42968</v>
      </c>
      <c r="G2416" s="2">
        <v>31307.200000000001</v>
      </c>
      <c r="H2416" s="13">
        <f>Tabla1[[#This Row],[Importe]]-Tabla1[[#This Row],[Pagado]]</f>
        <v>0</v>
      </c>
      <c r="I2416" s="1" t="s">
        <v>4090</v>
      </c>
    </row>
    <row r="2417" spans="1:9" x14ac:dyDescent="0.25">
      <c r="A2417" s="3">
        <v>42966</v>
      </c>
      <c r="B2417" s="6" t="s">
        <v>2432</v>
      </c>
      <c r="C2417">
        <v>124389</v>
      </c>
      <c r="D2417" s="9" t="s">
        <v>3845</v>
      </c>
      <c r="E2417" s="2">
        <v>21809.599999999999</v>
      </c>
      <c r="F2417" s="11" t="s">
        <v>4078</v>
      </c>
      <c r="G2417" s="2">
        <v>21809.599999999999</v>
      </c>
      <c r="H2417" s="13">
        <f>Tabla1[[#This Row],[Importe]]-Tabla1[[#This Row],[Pagado]]</f>
        <v>0</v>
      </c>
      <c r="I2417" s="1" t="s">
        <v>4090</v>
      </c>
    </row>
    <row r="2418" spans="1:9" x14ac:dyDescent="0.25">
      <c r="A2418" s="3">
        <v>42966</v>
      </c>
      <c r="B2418" s="6" t="s">
        <v>2433</v>
      </c>
      <c r="C2418">
        <v>124390</v>
      </c>
      <c r="D2418" s="9" t="s">
        <v>3923</v>
      </c>
      <c r="E2418" s="2">
        <v>1932.76</v>
      </c>
      <c r="F2418" s="11">
        <v>42968</v>
      </c>
      <c r="G2418" s="2">
        <v>1932.76</v>
      </c>
      <c r="H2418" s="13">
        <f>Tabla1[[#This Row],[Importe]]-Tabla1[[#This Row],[Pagado]]</f>
        <v>0</v>
      </c>
      <c r="I2418" s="1" t="s">
        <v>4090</v>
      </c>
    </row>
    <row r="2419" spans="1:9" x14ac:dyDescent="0.25">
      <c r="A2419" s="3">
        <v>42966</v>
      </c>
      <c r="B2419" s="6" t="s">
        <v>2434</v>
      </c>
      <c r="C2419">
        <v>124391</v>
      </c>
      <c r="D2419" s="9" t="s">
        <v>3962</v>
      </c>
      <c r="E2419" s="2">
        <v>3194.3</v>
      </c>
      <c r="F2419" s="11">
        <v>42966</v>
      </c>
      <c r="G2419" s="2">
        <v>3194.3</v>
      </c>
      <c r="H2419" s="13">
        <f>Tabla1[[#This Row],[Importe]]-Tabla1[[#This Row],[Pagado]]</f>
        <v>0</v>
      </c>
      <c r="I2419" s="1" t="s">
        <v>4090</v>
      </c>
    </row>
    <row r="2420" spans="1:9" x14ac:dyDescent="0.25">
      <c r="A2420" s="3">
        <v>42966</v>
      </c>
      <c r="B2420" s="6" t="s">
        <v>2435</v>
      </c>
      <c r="C2420">
        <v>124392</v>
      </c>
      <c r="D2420" s="9" t="s">
        <v>3844</v>
      </c>
      <c r="E2420" s="2">
        <v>1192.2</v>
      </c>
      <c r="F2420" s="11">
        <v>42966</v>
      </c>
      <c r="G2420" s="2">
        <v>1192.2</v>
      </c>
      <c r="H2420" s="13">
        <f>Tabla1[[#This Row],[Importe]]-Tabla1[[#This Row],[Pagado]]</f>
        <v>0</v>
      </c>
      <c r="I2420" s="1" t="s">
        <v>4090</v>
      </c>
    </row>
    <row r="2421" spans="1:9" x14ac:dyDescent="0.25">
      <c r="A2421" s="3">
        <v>42966</v>
      </c>
      <c r="B2421" s="6" t="s">
        <v>2436</v>
      </c>
      <c r="C2421">
        <v>124393</v>
      </c>
      <c r="D2421" s="9" t="s">
        <v>3848</v>
      </c>
      <c r="E2421" s="2">
        <v>3988.8</v>
      </c>
      <c r="F2421" s="11">
        <v>42970</v>
      </c>
      <c r="G2421" s="2">
        <v>3988.8</v>
      </c>
      <c r="H2421" s="13">
        <f>Tabla1[[#This Row],[Importe]]-Tabla1[[#This Row],[Pagado]]</f>
        <v>0</v>
      </c>
      <c r="I2421" s="1" t="s">
        <v>4090</v>
      </c>
    </row>
    <row r="2422" spans="1:9" x14ac:dyDescent="0.25">
      <c r="A2422" s="3">
        <v>42966</v>
      </c>
      <c r="B2422" s="6" t="s">
        <v>2437</v>
      </c>
      <c r="C2422">
        <v>124394</v>
      </c>
      <c r="D2422" s="9" t="s">
        <v>4014</v>
      </c>
      <c r="E2422" s="2">
        <v>4358.3999999999996</v>
      </c>
      <c r="F2422" s="11">
        <v>42966</v>
      </c>
      <c r="G2422" s="2">
        <v>4358.3999999999996</v>
      </c>
      <c r="H2422" s="13">
        <f>Tabla1[[#This Row],[Importe]]-Tabla1[[#This Row],[Pagado]]</f>
        <v>0</v>
      </c>
      <c r="I2422" s="1" t="s">
        <v>4090</v>
      </c>
    </row>
    <row r="2423" spans="1:9" x14ac:dyDescent="0.25">
      <c r="A2423" s="3">
        <v>42966</v>
      </c>
      <c r="B2423" s="6" t="s">
        <v>2438</v>
      </c>
      <c r="C2423">
        <v>124395</v>
      </c>
      <c r="D2423" s="9" t="s">
        <v>3889</v>
      </c>
      <c r="E2423" s="2">
        <v>543.4</v>
      </c>
      <c r="F2423" s="11">
        <v>42966</v>
      </c>
      <c r="G2423" s="2">
        <v>543.4</v>
      </c>
      <c r="H2423" s="13">
        <f>Tabla1[[#This Row],[Importe]]-Tabla1[[#This Row],[Pagado]]</f>
        <v>0</v>
      </c>
      <c r="I2423" s="1" t="s">
        <v>4090</v>
      </c>
    </row>
    <row r="2424" spans="1:9" x14ac:dyDescent="0.25">
      <c r="A2424" s="3">
        <v>42966</v>
      </c>
      <c r="B2424" s="6" t="s">
        <v>2439</v>
      </c>
      <c r="C2424">
        <v>124396</v>
      </c>
      <c r="D2424" s="9" t="s">
        <v>3832</v>
      </c>
      <c r="E2424" s="2">
        <v>273496</v>
      </c>
      <c r="F2424" s="11">
        <v>42970</v>
      </c>
      <c r="G2424" s="2">
        <v>273496</v>
      </c>
      <c r="H2424" s="13">
        <f>Tabla1[[#This Row],[Importe]]-Tabla1[[#This Row],[Pagado]]</f>
        <v>0</v>
      </c>
      <c r="I2424" s="1" t="s">
        <v>4090</v>
      </c>
    </row>
    <row r="2425" spans="1:9" x14ac:dyDescent="0.25">
      <c r="A2425" s="3">
        <v>42966</v>
      </c>
      <c r="B2425" s="6" t="s">
        <v>2440</v>
      </c>
      <c r="C2425">
        <v>124397</v>
      </c>
      <c r="D2425" s="9" t="s">
        <v>3832</v>
      </c>
      <c r="E2425" s="2">
        <v>84894.34</v>
      </c>
      <c r="F2425" s="11">
        <v>42970</v>
      </c>
      <c r="G2425" s="2">
        <v>84894.34</v>
      </c>
      <c r="H2425" s="13">
        <f>Tabla1[[#This Row],[Importe]]-Tabla1[[#This Row],[Pagado]]</f>
        <v>0</v>
      </c>
      <c r="I2425" s="1" t="s">
        <v>4090</v>
      </c>
    </row>
    <row r="2426" spans="1:9" x14ac:dyDescent="0.25">
      <c r="A2426" s="3">
        <v>42966</v>
      </c>
      <c r="B2426" s="6" t="s">
        <v>2441</v>
      </c>
      <c r="C2426">
        <v>124398</v>
      </c>
      <c r="D2426" s="9" t="s">
        <v>3888</v>
      </c>
      <c r="E2426" s="2">
        <v>462952</v>
      </c>
      <c r="F2426" s="11">
        <v>42971</v>
      </c>
      <c r="G2426" s="2">
        <v>462952</v>
      </c>
      <c r="H2426" s="13">
        <f>Tabla1[[#This Row],[Importe]]-Tabla1[[#This Row],[Pagado]]</f>
        <v>0</v>
      </c>
      <c r="I2426" s="1" t="s">
        <v>4090</v>
      </c>
    </row>
    <row r="2427" spans="1:9" x14ac:dyDescent="0.25">
      <c r="A2427" s="3">
        <v>42966</v>
      </c>
      <c r="B2427" s="6" t="s">
        <v>2442</v>
      </c>
      <c r="C2427">
        <v>124399</v>
      </c>
      <c r="D2427" s="9" t="s">
        <v>3832</v>
      </c>
      <c r="E2427" s="2">
        <v>16529.2</v>
      </c>
      <c r="F2427" s="11">
        <v>42970</v>
      </c>
      <c r="G2427" s="2">
        <v>16529.2</v>
      </c>
      <c r="H2427" s="13">
        <f>Tabla1[[#This Row],[Importe]]-Tabla1[[#This Row],[Pagado]]</f>
        <v>0</v>
      </c>
      <c r="I2427" s="1" t="s">
        <v>4090</v>
      </c>
    </row>
    <row r="2428" spans="1:9" x14ac:dyDescent="0.25">
      <c r="A2428" s="3">
        <v>42966</v>
      </c>
      <c r="B2428" s="6" t="s">
        <v>2443</v>
      </c>
      <c r="C2428">
        <v>124400</v>
      </c>
      <c r="D2428" s="9" t="s">
        <v>4002</v>
      </c>
      <c r="E2428" s="2">
        <v>376</v>
      </c>
      <c r="F2428" s="11">
        <v>42966</v>
      </c>
      <c r="G2428" s="2">
        <v>376</v>
      </c>
      <c r="H2428" s="13">
        <f>Tabla1[[#This Row],[Importe]]-Tabla1[[#This Row],[Pagado]]</f>
        <v>0</v>
      </c>
      <c r="I2428" s="1" t="s">
        <v>4090</v>
      </c>
    </row>
    <row r="2429" spans="1:9" x14ac:dyDescent="0.25">
      <c r="A2429" s="3">
        <v>42966</v>
      </c>
      <c r="B2429" s="6" t="s">
        <v>2444</v>
      </c>
      <c r="C2429">
        <v>124401</v>
      </c>
      <c r="D2429" s="9" t="s">
        <v>3928</v>
      </c>
      <c r="E2429" s="2">
        <v>744</v>
      </c>
      <c r="F2429" s="11">
        <v>42966</v>
      </c>
      <c r="G2429" s="2">
        <v>744</v>
      </c>
      <c r="H2429" s="13">
        <f>Tabla1[[#This Row],[Importe]]-Tabla1[[#This Row],[Pagado]]</f>
        <v>0</v>
      </c>
      <c r="I2429" s="1" t="s">
        <v>4090</v>
      </c>
    </row>
    <row r="2430" spans="1:9" x14ac:dyDescent="0.25">
      <c r="A2430" s="3">
        <v>42966</v>
      </c>
      <c r="B2430" s="6" t="s">
        <v>2445</v>
      </c>
      <c r="C2430">
        <v>124402</v>
      </c>
      <c r="D2430" s="9" t="s">
        <v>3888</v>
      </c>
      <c r="E2430" s="2">
        <v>23170.400000000001</v>
      </c>
      <c r="F2430" s="11">
        <v>42972</v>
      </c>
      <c r="G2430" s="2">
        <v>23170.400000000001</v>
      </c>
      <c r="H2430" s="13">
        <f>Tabla1[[#This Row],[Importe]]-Tabla1[[#This Row],[Pagado]]</f>
        <v>0</v>
      </c>
      <c r="I2430" s="1" t="s">
        <v>4090</v>
      </c>
    </row>
    <row r="2431" spans="1:9" x14ac:dyDescent="0.25">
      <c r="A2431" s="3">
        <v>42966</v>
      </c>
      <c r="B2431" s="6" t="s">
        <v>2446</v>
      </c>
      <c r="C2431">
        <v>124403</v>
      </c>
      <c r="D2431" s="9" t="s">
        <v>3867</v>
      </c>
      <c r="E2431" s="2">
        <v>1411.3</v>
      </c>
      <c r="F2431" s="11">
        <v>42966</v>
      </c>
      <c r="G2431" s="2">
        <v>1411.3</v>
      </c>
      <c r="H2431" s="13">
        <f>Tabla1[[#This Row],[Importe]]-Tabla1[[#This Row],[Pagado]]</f>
        <v>0</v>
      </c>
      <c r="I2431" s="1" t="s">
        <v>4090</v>
      </c>
    </row>
    <row r="2432" spans="1:9" x14ac:dyDescent="0.25">
      <c r="A2432" s="3">
        <v>42966</v>
      </c>
      <c r="B2432" s="6" t="s">
        <v>2447</v>
      </c>
      <c r="C2432">
        <v>124404</v>
      </c>
      <c r="D2432" s="9" t="s">
        <v>3982</v>
      </c>
      <c r="E2432" s="2">
        <v>468</v>
      </c>
      <c r="F2432" s="11">
        <v>42966</v>
      </c>
      <c r="G2432" s="2">
        <v>468</v>
      </c>
      <c r="H2432" s="13">
        <f>Tabla1[[#This Row],[Importe]]-Tabla1[[#This Row],[Pagado]]</f>
        <v>0</v>
      </c>
      <c r="I2432" s="1" t="s">
        <v>4090</v>
      </c>
    </row>
    <row r="2433" spans="1:9" x14ac:dyDescent="0.25">
      <c r="A2433" s="3">
        <v>42966</v>
      </c>
      <c r="B2433" s="6" t="s">
        <v>2448</v>
      </c>
      <c r="C2433">
        <v>124405</v>
      </c>
      <c r="D2433" s="9" t="s">
        <v>3939</v>
      </c>
      <c r="E2433" s="2">
        <v>2241.06</v>
      </c>
      <c r="F2433" s="11">
        <v>42969</v>
      </c>
      <c r="G2433" s="2">
        <v>2241.06</v>
      </c>
      <c r="H2433" s="13">
        <f>Tabla1[[#This Row],[Importe]]-Tabla1[[#This Row],[Pagado]]</f>
        <v>0</v>
      </c>
      <c r="I2433" s="1" t="s">
        <v>4090</v>
      </c>
    </row>
    <row r="2434" spans="1:9" x14ac:dyDescent="0.25">
      <c r="A2434" s="3">
        <v>42966</v>
      </c>
      <c r="B2434" s="6" t="s">
        <v>2449</v>
      </c>
      <c r="C2434">
        <v>124406</v>
      </c>
      <c r="D2434" s="9" t="s">
        <v>3843</v>
      </c>
      <c r="E2434" s="2">
        <v>8260</v>
      </c>
      <c r="F2434" s="11">
        <v>42974</v>
      </c>
      <c r="G2434" s="2">
        <v>8260</v>
      </c>
      <c r="H2434" s="13">
        <f>Tabla1[[#This Row],[Importe]]-Tabla1[[#This Row],[Pagado]]</f>
        <v>0</v>
      </c>
      <c r="I2434" s="1" t="s">
        <v>4090</v>
      </c>
    </row>
    <row r="2435" spans="1:9" x14ac:dyDescent="0.25">
      <c r="A2435" s="3">
        <v>42966</v>
      </c>
      <c r="B2435" s="6" t="s">
        <v>2450</v>
      </c>
      <c r="C2435">
        <v>124407</v>
      </c>
      <c r="D2435" s="9" t="s">
        <v>4001</v>
      </c>
      <c r="E2435" s="2">
        <v>5098.8</v>
      </c>
      <c r="F2435" s="11">
        <v>42966</v>
      </c>
      <c r="G2435" s="2">
        <v>5098.8</v>
      </c>
      <c r="H2435" s="13">
        <f>Tabla1[[#This Row],[Importe]]-Tabla1[[#This Row],[Pagado]]</f>
        <v>0</v>
      </c>
      <c r="I2435" s="1" t="s">
        <v>4090</v>
      </c>
    </row>
    <row r="2436" spans="1:9" x14ac:dyDescent="0.25">
      <c r="A2436" s="3">
        <v>42966</v>
      </c>
      <c r="B2436" s="6" t="s">
        <v>2451</v>
      </c>
      <c r="C2436">
        <v>124408</v>
      </c>
      <c r="D2436" s="9" t="s">
        <v>3894</v>
      </c>
      <c r="E2436" s="2">
        <v>2505.6</v>
      </c>
      <c r="F2436" s="11">
        <v>42966</v>
      </c>
      <c r="G2436" s="2">
        <v>2505.6</v>
      </c>
      <c r="H2436" s="13">
        <f>Tabla1[[#This Row],[Importe]]-Tabla1[[#This Row],[Pagado]]</f>
        <v>0</v>
      </c>
      <c r="I2436" s="1" t="s">
        <v>4090</v>
      </c>
    </row>
    <row r="2437" spans="1:9" x14ac:dyDescent="0.25">
      <c r="A2437" s="3">
        <v>42966</v>
      </c>
      <c r="B2437" s="6" t="s">
        <v>2452</v>
      </c>
      <c r="C2437">
        <v>124409</v>
      </c>
      <c r="D2437" s="9" t="s">
        <v>3942</v>
      </c>
      <c r="E2437" s="2">
        <v>19841.599999999999</v>
      </c>
      <c r="F2437" s="11">
        <v>42966</v>
      </c>
      <c r="G2437" s="2">
        <v>19841.599999999999</v>
      </c>
      <c r="H2437" s="13">
        <f>Tabla1[[#This Row],[Importe]]-Tabla1[[#This Row],[Pagado]]</f>
        <v>0</v>
      </c>
      <c r="I2437" s="1" t="s">
        <v>4090</v>
      </c>
    </row>
    <row r="2438" spans="1:9" x14ac:dyDescent="0.25">
      <c r="A2438" s="3">
        <v>42966</v>
      </c>
      <c r="B2438" s="6" t="s">
        <v>2453</v>
      </c>
      <c r="C2438">
        <v>124410</v>
      </c>
      <c r="D2438" s="9" t="s">
        <v>3969</v>
      </c>
      <c r="E2438" s="2">
        <v>280</v>
      </c>
      <c r="F2438" s="11">
        <v>42966</v>
      </c>
      <c r="G2438" s="2">
        <v>280</v>
      </c>
      <c r="H2438" s="13">
        <f>Tabla1[[#This Row],[Importe]]-Tabla1[[#This Row],[Pagado]]</f>
        <v>0</v>
      </c>
      <c r="I2438" s="1" t="s">
        <v>4090</v>
      </c>
    </row>
    <row r="2439" spans="1:9" x14ac:dyDescent="0.25">
      <c r="A2439" s="3">
        <v>42966</v>
      </c>
      <c r="B2439" s="6" t="s">
        <v>2454</v>
      </c>
      <c r="C2439">
        <v>124411</v>
      </c>
      <c r="D2439" s="9" t="s">
        <v>3834</v>
      </c>
      <c r="E2439" s="2">
        <v>554.91999999999996</v>
      </c>
      <c r="F2439" s="11">
        <v>42967</v>
      </c>
      <c r="G2439" s="2">
        <v>554.91999999999996</v>
      </c>
      <c r="H2439" s="13">
        <f>Tabla1[[#This Row],[Importe]]-Tabla1[[#This Row],[Pagado]]</f>
        <v>0</v>
      </c>
      <c r="I2439" s="1" t="s">
        <v>4090</v>
      </c>
    </row>
    <row r="2440" spans="1:9" x14ac:dyDescent="0.25">
      <c r="A2440" s="3">
        <v>42966</v>
      </c>
      <c r="B2440" s="6" t="s">
        <v>2455</v>
      </c>
      <c r="C2440">
        <v>124412</v>
      </c>
      <c r="D2440" s="9" t="s">
        <v>3884</v>
      </c>
      <c r="E2440" s="2">
        <v>3446.4</v>
      </c>
      <c r="F2440" s="11">
        <v>42967</v>
      </c>
      <c r="G2440" s="2">
        <v>3446.4</v>
      </c>
      <c r="H2440" s="13">
        <f>Tabla1[[#This Row],[Importe]]-Tabla1[[#This Row],[Pagado]]</f>
        <v>0</v>
      </c>
      <c r="I2440" s="1" t="s">
        <v>4090</v>
      </c>
    </row>
    <row r="2441" spans="1:9" x14ac:dyDescent="0.25">
      <c r="A2441" s="3">
        <v>42966</v>
      </c>
      <c r="B2441" s="6" t="s">
        <v>2456</v>
      </c>
      <c r="C2441">
        <v>124413</v>
      </c>
      <c r="D2441" s="9" t="s">
        <v>3891</v>
      </c>
      <c r="E2441" s="2">
        <v>12087.6</v>
      </c>
      <c r="F2441" s="11">
        <v>42967</v>
      </c>
      <c r="G2441" s="2">
        <v>12087.6</v>
      </c>
      <c r="H2441" s="13">
        <f>Tabla1[[#This Row],[Importe]]-Tabla1[[#This Row],[Pagado]]</f>
        <v>0</v>
      </c>
      <c r="I2441" s="1" t="s">
        <v>4090</v>
      </c>
    </row>
    <row r="2442" spans="1:9" x14ac:dyDescent="0.25">
      <c r="A2442" s="3">
        <v>42967</v>
      </c>
      <c r="B2442" s="6" t="s">
        <v>2457</v>
      </c>
      <c r="C2442">
        <v>124414</v>
      </c>
      <c r="D2442" s="9" t="s">
        <v>3805</v>
      </c>
      <c r="E2442" s="2">
        <v>9950.7000000000007</v>
      </c>
      <c r="F2442" s="11">
        <v>42969</v>
      </c>
      <c r="G2442" s="2">
        <v>9950.7000000000007</v>
      </c>
      <c r="H2442" s="13">
        <f>Tabla1[[#This Row],[Importe]]-Tabla1[[#This Row],[Pagado]]</f>
        <v>0</v>
      </c>
      <c r="I2442" s="1" t="s">
        <v>4090</v>
      </c>
    </row>
    <row r="2443" spans="1:9" x14ac:dyDescent="0.25">
      <c r="A2443" s="3">
        <v>42967</v>
      </c>
      <c r="B2443" s="6" t="s">
        <v>2458</v>
      </c>
      <c r="C2443">
        <v>124415</v>
      </c>
      <c r="D2443" s="9" t="s">
        <v>3838</v>
      </c>
      <c r="E2443" s="2">
        <v>5091.2</v>
      </c>
      <c r="F2443" s="11">
        <v>42967</v>
      </c>
      <c r="G2443" s="2">
        <v>5091.2</v>
      </c>
      <c r="H2443" s="13">
        <f>Tabla1[[#This Row],[Importe]]-Tabla1[[#This Row],[Pagado]]</f>
        <v>0</v>
      </c>
      <c r="I2443" s="1" t="s">
        <v>4090</v>
      </c>
    </row>
    <row r="2444" spans="1:9" x14ac:dyDescent="0.25">
      <c r="A2444" s="3">
        <v>42967</v>
      </c>
      <c r="B2444" s="6" t="s">
        <v>2459</v>
      </c>
      <c r="C2444">
        <v>124416</v>
      </c>
      <c r="D2444" s="9" t="s">
        <v>3819</v>
      </c>
      <c r="E2444" s="2">
        <v>29563.200000000001</v>
      </c>
      <c r="F2444" s="11">
        <v>42967</v>
      </c>
      <c r="G2444" s="2">
        <v>29563.200000000001</v>
      </c>
      <c r="H2444" s="13">
        <f>Tabla1[[#This Row],[Importe]]-Tabla1[[#This Row],[Pagado]]</f>
        <v>0</v>
      </c>
      <c r="I2444" s="1" t="s">
        <v>4090</v>
      </c>
    </row>
    <row r="2445" spans="1:9" x14ac:dyDescent="0.25">
      <c r="A2445" s="3">
        <v>42967</v>
      </c>
      <c r="B2445" s="6" t="s">
        <v>2460</v>
      </c>
      <c r="C2445">
        <v>124417</v>
      </c>
      <c r="D2445" s="9" t="s">
        <v>3806</v>
      </c>
      <c r="E2445" s="2">
        <v>39781</v>
      </c>
      <c r="F2445" s="11">
        <v>42968</v>
      </c>
      <c r="G2445" s="2">
        <v>39781</v>
      </c>
      <c r="H2445" s="13">
        <f>Tabla1[[#This Row],[Importe]]-Tabla1[[#This Row],[Pagado]]</f>
        <v>0</v>
      </c>
      <c r="I2445" s="1" t="s">
        <v>4090</v>
      </c>
    </row>
    <row r="2446" spans="1:9" x14ac:dyDescent="0.25">
      <c r="A2446" s="3">
        <v>42967</v>
      </c>
      <c r="B2446" s="6" t="s">
        <v>2461</v>
      </c>
      <c r="C2446">
        <v>124418</v>
      </c>
      <c r="D2446" s="9" t="s">
        <v>3814</v>
      </c>
      <c r="E2446" s="2">
        <v>11020.8</v>
      </c>
      <c r="F2446" s="11">
        <v>42968</v>
      </c>
      <c r="G2446" s="2">
        <v>11020.8</v>
      </c>
      <c r="H2446" s="13">
        <f>Tabla1[[#This Row],[Importe]]-Tabla1[[#This Row],[Pagado]]</f>
        <v>0</v>
      </c>
      <c r="I2446" s="1" t="s">
        <v>4090</v>
      </c>
    </row>
    <row r="2447" spans="1:9" x14ac:dyDescent="0.25">
      <c r="A2447" s="3">
        <v>42967</v>
      </c>
      <c r="B2447" s="6" t="s">
        <v>2462</v>
      </c>
      <c r="C2447">
        <v>124419</v>
      </c>
      <c r="D2447" s="9" t="s">
        <v>3889</v>
      </c>
      <c r="E2447" s="2">
        <v>10009</v>
      </c>
      <c r="F2447" s="11">
        <v>42967</v>
      </c>
      <c r="G2447" s="2">
        <v>10009</v>
      </c>
      <c r="H2447" s="13">
        <f>Tabla1[[#This Row],[Importe]]-Tabla1[[#This Row],[Pagado]]</f>
        <v>0</v>
      </c>
      <c r="I2447" s="1" t="s">
        <v>4090</v>
      </c>
    </row>
    <row r="2448" spans="1:9" ht="48.75" x14ac:dyDescent="0.25">
      <c r="A2448" s="3">
        <v>42967</v>
      </c>
      <c r="B2448" s="6" t="s">
        <v>2463</v>
      </c>
      <c r="C2448">
        <v>124420</v>
      </c>
      <c r="D2448" s="9" t="s">
        <v>3919</v>
      </c>
      <c r="E2448" s="2">
        <v>32606</v>
      </c>
      <c r="F2448" s="32" t="s">
        <v>4171</v>
      </c>
      <c r="G2448" s="19">
        <f>11000+7000+4000+5000+3500+2106</f>
        <v>32606</v>
      </c>
      <c r="H2448" s="20">
        <f>Tabla1[[#This Row],[Importe]]-Tabla1[[#This Row],[Pagado]]</f>
        <v>0</v>
      </c>
      <c r="I2448" s="1" t="s">
        <v>4090</v>
      </c>
    </row>
    <row r="2449" spans="1:9" x14ac:dyDescent="0.25">
      <c r="A2449" s="3">
        <v>42967</v>
      </c>
      <c r="B2449" s="6" t="s">
        <v>2464</v>
      </c>
      <c r="C2449">
        <v>124421</v>
      </c>
      <c r="D2449" s="9" t="s">
        <v>3846</v>
      </c>
      <c r="E2449" s="2">
        <v>1692</v>
      </c>
      <c r="F2449" s="11">
        <v>42967</v>
      </c>
      <c r="G2449" s="2">
        <v>1692</v>
      </c>
      <c r="H2449" s="13">
        <f>Tabla1[[#This Row],[Importe]]-Tabla1[[#This Row],[Pagado]]</f>
        <v>0</v>
      </c>
      <c r="I2449" s="1" t="s">
        <v>4090</v>
      </c>
    </row>
    <row r="2450" spans="1:9" x14ac:dyDescent="0.25">
      <c r="A2450" s="3">
        <v>42967</v>
      </c>
      <c r="B2450" s="6" t="s">
        <v>2465</v>
      </c>
      <c r="C2450">
        <v>124422</v>
      </c>
      <c r="D2450" s="9" t="s">
        <v>3807</v>
      </c>
      <c r="E2450" s="2">
        <v>4830</v>
      </c>
      <c r="F2450" s="11">
        <v>42967</v>
      </c>
      <c r="G2450" s="2">
        <v>4830</v>
      </c>
      <c r="H2450" s="13">
        <f>Tabla1[[#This Row],[Importe]]-Tabla1[[#This Row],[Pagado]]</f>
        <v>0</v>
      </c>
      <c r="I2450" s="1" t="s">
        <v>4090</v>
      </c>
    </row>
    <row r="2451" spans="1:9" x14ac:dyDescent="0.25">
      <c r="A2451" s="3">
        <v>42967</v>
      </c>
      <c r="B2451" s="6" t="s">
        <v>2466</v>
      </c>
      <c r="C2451">
        <v>124423</v>
      </c>
      <c r="D2451" s="9" t="s">
        <v>3808</v>
      </c>
      <c r="E2451" s="2">
        <v>1380</v>
      </c>
      <c r="F2451" s="11">
        <v>42967</v>
      </c>
      <c r="G2451" s="2">
        <v>1380</v>
      </c>
      <c r="H2451" s="13">
        <f>Tabla1[[#This Row],[Importe]]-Tabla1[[#This Row],[Pagado]]</f>
        <v>0</v>
      </c>
      <c r="I2451" s="1" t="s">
        <v>4090</v>
      </c>
    </row>
    <row r="2452" spans="1:9" x14ac:dyDescent="0.25">
      <c r="A2452" s="3">
        <v>42967</v>
      </c>
      <c r="B2452" s="6" t="s">
        <v>2467</v>
      </c>
      <c r="C2452">
        <v>124424</v>
      </c>
      <c r="D2452" s="9" t="s">
        <v>3842</v>
      </c>
      <c r="E2452" s="2">
        <v>2664.6</v>
      </c>
      <c r="F2452" s="11">
        <v>42967</v>
      </c>
      <c r="G2452" s="2">
        <v>2664.6</v>
      </c>
      <c r="H2452" s="13">
        <f>Tabla1[[#This Row],[Importe]]-Tabla1[[#This Row],[Pagado]]</f>
        <v>0</v>
      </c>
      <c r="I2452" s="1" t="s">
        <v>4090</v>
      </c>
    </row>
    <row r="2453" spans="1:9" x14ac:dyDescent="0.25">
      <c r="A2453" s="3">
        <v>42967</v>
      </c>
      <c r="B2453" s="6" t="s">
        <v>2468</v>
      </c>
      <c r="C2453">
        <v>124425</v>
      </c>
      <c r="D2453" s="9" t="s">
        <v>3970</v>
      </c>
      <c r="E2453" s="2">
        <v>6167.2</v>
      </c>
      <c r="F2453" s="11">
        <v>42967</v>
      </c>
      <c r="G2453" s="2">
        <v>6167.2</v>
      </c>
      <c r="H2453" s="13">
        <f>Tabla1[[#This Row],[Importe]]-Tabla1[[#This Row],[Pagado]]</f>
        <v>0</v>
      </c>
      <c r="I2453" s="1" t="s">
        <v>4090</v>
      </c>
    </row>
    <row r="2454" spans="1:9" x14ac:dyDescent="0.25">
      <c r="A2454" s="3">
        <v>42967</v>
      </c>
      <c r="B2454" s="6" t="s">
        <v>2469</v>
      </c>
      <c r="C2454">
        <v>124426</v>
      </c>
      <c r="D2454" s="9" t="s">
        <v>3910</v>
      </c>
      <c r="E2454" s="2">
        <v>1473.72</v>
      </c>
      <c r="F2454" s="11">
        <v>42967</v>
      </c>
      <c r="G2454" s="2">
        <v>1473.72</v>
      </c>
      <c r="H2454" s="13">
        <f>Tabla1[[#This Row],[Importe]]-Tabla1[[#This Row],[Pagado]]</f>
        <v>0</v>
      </c>
      <c r="I2454" s="1" t="s">
        <v>4090</v>
      </c>
    </row>
    <row r="2455" spans="1:9" x14ac:dyDescent="0.25">
      <c r="A2455" s="3">
        <v>42967</v>
      </c>
      <c r="B2455" s="6" t="s">
        <v>2470</v>
      </c>
      <c r="C2455">
        <v>124427</v>
      </c>
      <c r="D2455" s="9" t="s">
        <v>3844</v>
      </c>
      <c r="E2455" s="2">
        <v>748.8</v>
      </c>
      <c r="F2455" s="11">
        <v>42967</v>
      </c>
      <c r="G2455" s="2">
        <v>748.8</v>
      </c>
      <c r="H2455" s="13">
        <f>Tabla1[[#This Row],[Importe]]-Tabla1[[#This Row],[Pagado]]</f>
        <v>0</v>
      </c>
      <c r="I2455" s="1" t="s">
        <v>4090</v>
      </c>
    </row>
    <row r="2456" spans="1:9" x14ac:dyDescent="0.25">
      <c r="A2456" s="3">
        <v>42967</v>
      </c>
      <c r="B2456" s="6" t="s">
        <v>2471</v>
      </c>
      <c r="C2456">
        <v>124428</v>
      </c>
      <c r="D2456" s="9" t="s">
        <v>3840</v>
      </c>
      <c r="E2456" s="2">
        <v>7918.8</v>
      </c>
      <c r="F2456" s="11">
        <v>42967</v>
      </c>
      <c r="G2456" s="2">
        <v>7918.8</v>
      </c>
      <c r="H2456" s="13">
        <f>Tabla1[[#This Row],[Importe]]-Tabla1[[#This Row],[Pagado]]</f>
        <v>0</v>
      </c>
      <c r="I2456" s="1" t="s">
        <v>4090</v>
      </c>
    </row>
    <row r="2457" spans="1:9" x14ac:dyDescent="0.25">
      <c r="A2457" s="3">
        <v>42967</v>
      </c>
      <c r="B2457" s="6" t="s">
        <v>2472</v>
      </c>
      <c r="C2457">
        <v>124429</v>
      </c>
      <c r="D2457" s="9" t="s">
        <v>3951</v>
      </c>
      <c r="E2457" s="2">
        <v>3140.8</v>
      </c>
      <c r="F2457" s="11">
        <v>42967</v>
      </c>
      <c r="G2457" s="2">
        <v>3140.8</v>
      </c>
      <c r="H2457" s="13">
        <f>Tabla1[[#This Row],[Importe]]-Tabla1[[#This Row],[Pagado]]</f>
        <v>0</v>
      </c>
      <c r="I2457" s="1" t="s">
        <v>4090</v>
      </c>
    </row>
    <row r="2458" spans="1:9" x14ac:dyDescent="0.25">
      <c r="A2458" s="3">
        <v>42967</v>
      </c>
      <c r="B2458" s="6" t="s">
        <v>2473</v>
      </c>
      <c r="C2458">
        <v>124430</v>
      </c>
      <c r="D2458" s="9" t="s">
        <v>3860</v>
      </c>
      <c r="E2458" s="2">
        <v>593.4</v>
      </c>
      <c r="F2458" s="11">
        <v>42967</v>
      </c>
      <c r="G2458" s="2">
        <v>593.4</v>
      </c>
      <c r="H2458" s="13">
        <f>Tabla1[[#This Row],[Importe]]-Tabla1[[#This Row],[Pagado]]</f>
        <v>0</v>
      </c>
      <c r="I2458" s="1" t="s">
        <v>4090</v>
      </c>
    </row>
    <row r="2459" spans="1:9" x14ac:dyDescent="0.25">
      <c r="A2459" s="3">
        <v>42967</v>
      </c>
      <c r="B2459" s="6" t="s">
        <v>2474</v>
      </c>
      <c r="C2459">
        <v>124431</v>
      </c>
      <c r="D2459" s="9" t="s">
        <v>4000</v>
      </c>
      <c r="E2459" s="2">
        <v>35364</v>
      </c>
      <c r="F2459" s="11">
        <v>42967</v>
      </c>
      <c r="G2459" s="2">
        <v>35364</v>
      </c>
      <c r="H2459" s="13">
        <f>Tabla1[[#This Row],[Importe]]-Tabla1[[#This Row],[Pagado]]</f>
        <v>0</v>
      </c>
      <c r="I2459" s="1" t="s">
        <v>4090</v>
      </c>
    </row>
    <row r="2460" spans="1:9" x14ac:dyDescent="0.25">
      <c r="A2460" s="3">
        <v>42967</v>
      </c>
      <c r="B2460" s="6" t="s">
        <v>2475</v>
      </c>
      <c r="C2460">
        <v>124432</v>
      </c>
      <c r="D2460" s="9" t="s">
        <v>3888</v>
      </c>
      <c r="E2460" s="2">
        <v>5413.6</v>
      </c>
      <c r="F2460" s="11">
        <v>42971</v>
      </c>
      <c r="G2460" s="2">
        <v>5413.6</v>
      </c>
      <c r="H2460" s="13">
        <f>Tabla1[[#This Row],[Importe]]-Tabla1[[#This Row],[Pagado]]</f>
        <v>0</v>
      </c>
      <c r="I2460" s="1" t="s">
        <v>4090</v>
      </c>
    </row>
    <row r="2461" spans="1:9" x14ac:dyDescent="0.25">
      <c r="A2461" s="3">
        <v>42967</v>
      </c>
      <c r="B2461" s="6" t="s">
        <v>2476</v>
      </c>
      <c r="C2461">
        <v>124433</v>
      </c>
      <c r="D2461" s="9" t="s">
        <v>3814</v>
      </c>
      <c r="E2461" s="2">
        <v>11111.8</v>
      </c>
      <c r="F2461" s="11">
        <v>42968</v>
      </c>
      <c r="G2461" s="2">
        <v>11111.8</v>
      </c>
      <c r="H2461" s="13">
        <f>Tabla1[[#This Row],[Importe]]-Tabla1[[#This Row],[Pagado]]</f>
        <v>0</v>
      </c>
      <c r="I2461" s="1" t="s">
        <v>4090</v>
      </c>
    </row>
    <row r="2462" spans="1:9" x14ac:dyDescent="0.25">
      <c r="A2462" s="3">
        <v>42967</v>
      </c>
      <c r="B2462" s="6" t="s">
        <v>2477</v>
      </c>
      <c r="C2462">
        <v>124434</v>
      </c>
      <c r="D2462" s="9" t="s">
        <v>3971</v>
      </c>
      <c r="E2462" s="2">
        <v>1548.2</v>
      </c>
      <c r="F2462" s="11">
        <v>42967</v>
      </c>
      <c r="G2462" s="2">
        <v>1548.2</v>
      </c>
      <c r="H2462" s="13">
        <f>Tabla1[[#This Row],[Importe]]-Tabla1[[#This Row],[Pagado]]</f>
        <v>0</v>
      </c>
      <c r="I2462" s="1" t="s">
        <v>4090</v>
      </c>
    </row>
    <row r="2463" spans="1:9" x14ac:dyDescent="0.25">
      <c r="A2463" s="3">
        <v>42967</v>
      </c>
      <c r="B2463" s="6" t="s">
        <v>2478</v>
      </c>
      <c r="C2463">
        <v>124435</v>
      </c>
      <c r="D2463" s="9" t="s">
        <v>3807</v>
      </c>
      <c r="E2463" s="2">
        <v>207</v>
      </c>
      <c r="F2463" s="11">
        <v>42967</v>
      </c>
      <c r="G2463" s="2">
        <v>207</v>
      </c>
      <c r="H2463" s="13">
        <f>Tabla1[[#This Row],[Importe]]-Tabla1[[#This Row],[Pagado]]</f>
        <v>0</v>
      </c>
      <c r="I2463" s="1" t="s">
        <v>4090</v>
      </c>
    </row>
    <row r="2464" spans="1:9" x14ac:dyDescent="0.25">
      <c r="A2464" s="3">
        <v>42967</v>
      </c>
      <c r="B2464" s="6" t="s">
        <v>2479</v>
      </c>
      <c r="C2464">
        <v>124436</v>
      </c>
      <c r="D2464" s="9" t="s">
        <v>3918</v>
      </c>
      <c r="E2464" s="2">
        <v>2516.4</v>
      </c>
      <c r="F2464" s="11">
        <v>42967</v>
      </c>
      <c r="G2464" s="2">
        <v>2516.4</v>
      </c>
      <c r="H2464" s="13">
        <f>Tabla1[[#This Row],[Importe]]-Tabla1[[#This Row],[Pagado]]</f>
        <v>0</v>
      </c>
      <c r="I2464" s="1" t="s">
        <v>4090</v>
      </c>
    </row>
    <row r="2465" spans="1:9" ht="30" x14ac:dyDescent="0.25">
      <c r="A2465" s="3">
        <v>42967</v>
      </c>
      <c r="B2465" s="6" t="s">
        <v>2480</v>
      </c>
      <c r="C2465">
        <v>124437</v>
      </c>
      <c r="D2465" s="9" t="s">
        <v>3957</v>
      </c>
      <c r="E2465" s="2">
        <v>30839.02</v>
      </c>
      <c r="F2465" s="11" t="s">
        <v>4167</v>
      </c>
      <c r="G2465" s="19">
        <f>25000+5839.02</f>
        <v>30839.02</v>
      </c>
      <c r="H2465" s="20">
        <f>Tabla1[[#This Row],[Importe]]-Tabla1[[#This Row],[Pagado]]</f>
        <v>0</v>
      </c>
      <c r="I2465" s="1" t="s">
        <v>4090</v>
      </c>
    </row>
    <row r="2466" spans="1:9" x14ac:dyDescent="0.25">
      <c r="A2466" s="3">
        <v>42967</v>
      </c>
      <c r="B2466" s="6" t="s">
        <v>2481</v>
      </c>
      <c r="C2466">
        <v>124438</v>
      </c>
      <c r="D2466" s="9" t="s">
        <v>4057</v>
      </c>
      <c r="E2466" s="2">
        <v>4497.6000000000004</v>
      </c>
      <c r="F2466" s="11">
        <v>42967</v>
      </c>
      <c r="G2466" s="2">
        <v>4497.6000000000004</v>
      </c>
      <c r="H2466" s="13">
        <f>Tabla1[[#This Row],[Importe]]-Tabla1[[#This Row],[Pagado]]</f>
        <v>0</v>
      </c>
      <c r="I2466" s="1" t="s">
        <v>4090</v>
      </c>
    </row>
    <row r="2467" spans="1:9" x14ac:dyDescent="0.25">
      <c r="A2467" s="3">
        <v>42967</v>
      </c>
      <c r="B2467" s="6" t="s">
        <v>2482</v>
      </c>
      <c r="C2467">
        <v>124439</v>
      </c>
      <c r="D2467" s="9" t="s">
        <v>3898</v>
      </c>
      <c r="E2467" s="2">
        <v>17278.32</v>
      </c>
      <c r="F2467" s="11">
        <v>42968</v>
      </c>
      <c r="G2467" s="2">
        <v>17278.32</v>
      </c>
      <c r="H2467" s="13">
        <f>Tabla1[[#This Row],[Importe]]-Tabla1[[#This Row],[Pagado]]</f>
        <v>0</v>
      </c>
      <c r="I2467" s="1" t="s">
        <v>4090</v>
      </c>
    </row>
    <row r="2468" spans="1:9" x14ac:dyDescent="0.25">
      <c r="A2468" s="3">
        <v>42967</v>
      </c>
      <c r="B2468" s="6" t="s">
        <v>2483</v>
      </c>
      <c r="C2468">
        <v>124440</v>
      </c>
      <c r="D2468" s="9" t="s">
        <v>3845</v>
      </c>
      <c r="E2468" s="2">
        <v>49953.1</v>
      </c>
      <c r="F2468" s="11" t="s">
        <v>4078</v>
      </c>
      <c r="G2468" s="2">
        <v>49953.1</v>
      </c>
      <c r="H2468" s="13">
        <f>Tabla1[[#This Row],[Importe]]-Tabla1[[#This Row],[Pagado]]</f>
        <v>0</v>
      </c>
      <c r="I2468" s="1" t="s">
        <v>4090</v>
      </c>
    </row>
    <row r="2469" spans="1:9" x14ac:dyDescent="0.25">
      <c r="A2469" s="3">
        <v>42967</v>
      </c>
      <c r="B2469" s="6" t="s">
        <v>2484</v>
      </c>
      <c r="C2469">
        <v>124441</v>
      </c>
      <c r="D2469" s="9" t="s">
        <v>3899</v>
      </c>
      <c r="E2469" s="2">
        <v>2278.4</v>
      </c>
      <c r="F2469" s="11">
        <v>42968</v>
      </c>
      <c r="G2469" s="2">
        <v>2278.4</v>
      </c>
      <c r="H2469" s="13">
        <f>Tabla1[[#This Row],[Importe]]-Tabla1[[#This Row],[Pagado]]</f>
        <v>0</v>
      </c>
      <c r="I2469" s="1" t="s">
        <v>4090</v>
      </c>
    </row>
    <row r="2470" spans="1:9" x14ac:dyDescent="0.25">
      <c r="A2470" s="3">
        <v>42967</v>
      </c>
      <c r="B2470" s="6" t="s">
        <v>2485</v>
      </c>
      <c r="C2470">
        <v>124442</v>
      </c>
      <c r="D2470" s="9" t="s">
        <v>3832</v>
      </c>
      <c r="E2470" s="2">
        <v>14025.7</v>
      </c>
      <c r="F2470" s="11">
        <v>42970</v>
      </c>
      <c r="G2470" s="2">
        <v>14025.7</v>
      </c>
      <c r="H2470" s="13">
        <f>Tabla1[[#This Row],[Importe]]-Tabla1[[#This Row],[Pagado]]</f>
        <v>0</v>
      </c>
      <c r="I2470" s="1" t="s">
        <v>4090</v>
      </c>
    </row>
    <row r="2471" spans="1:9" x14ac:dyDescent="0.25">
      <c r="A2471" s="3">
        <v>42967</v>
      </c>
      <c r="B2471" s="6" t="s">
        <v>2486</v>
      </c>
      <c r="C2471">
        <v>124443</v>
      </c>
      <c r="D2471" s="9" t="s">
        <v>3880</v>
      </c>
      <c r="E2471" s="2">
        <v>85.8</v>
      </c>
      <c r="F2471" s="11">
        <v>42967</v>
      </c>
      <c r="G2471" s="2">
        <v>85.8</v>
      </c>
      <c r="H2471" s="13">
        <f>Tabla1[[#This Row],[Importe]]-Tabla1[[#This Row],[Pagado]]</f>
        <v>0</v>
      </c>
      <c r="I2471" s="1" t="s">
        <v>4090</v>
      </c>
    </row>
    <row r="2472" spans="1:9" x14ac:dyDescent="0.25">
      <c r="A2472" s="3">
        <v>42967</v>
      </c>
      <c r="B2472" s="6" t="s">
        <v>2487</v>
      </c>
      <c r="C2472">
        <v>124444</v>
      </c>
      <c r="D2472" s="9" t="s">
        <v>3874</v>
      </c>
      <c r="E2472" s="2">
        <v>2558.6999999999998</v>
      </c>
      <c r="F2472" s="11">
        <v>42967</v>
      </c>
      <c r="G2472" s="2">
        <v>2558.6999999999998</v>
      </c>
      <c r="H2472" s="13">
        <f>Tabla1[[#This Row],[Importe]]-Tabla1[[#This Row],[Pagado]]</f>
        <v>0</v>
      </c>
      <c r="I2472" s="1" t="s">
        <v>4090</v>
      </c>
    </row>
    <row r="2473" spans="1:9" x14ac:dyDescent="0.25">
      <c r="A2473" s="3">
        <v>42967</v>
      </c>
      <c r="B2473" s="6" t="s">
        <v>2488</v>
      </c>
      <c r="C2473">
        <v>124445</v>
      </c>
      <c r="D2473" s="9" t="s">
        <v>4041</v>
      </c>
      <c r="E2473" s="2">
        <v>787.2</v>
      </c>
      <c r="F2473" s="11">
        <v>42968</v>
      </c>
      <c r="G2473" s="2">
        <v>787.2</v>
      </c>
      <c r="H2473" s="13">
        <f>Tabla1[[#This Row],[Importe]]-Tabla1[[#This Row],[Pagado]]</f>
        <v>0</v>
      </c>
      <c r="I2473" s="1" t="s">
        <v>4090</v>
      </c>
    </row>
    <row r="2474" spans="1:9" x14ac:dyDescent="0.25">
      <c r="A2474" s="3">
        <v>42967</v>
      </c>
      <c r="B2474" s="6" t="s">
        <v>2489</v>
      </c>
      <c r="C2474">
        <v>124446</v>
      </c>
      <c r="D2474" s="9" t="s">
        <v>3946</v>
      </c>
      <c r="E2474" s="2">
        <v>390</v>
      </c>
      <c r="F2474" s="11">
        <v>42968</v>
      </c>
      <c r="G2474" s="2">
        <v>390</v>
      </c>
      <c r="H2474" s="13">
        <f>Tabla1[[#This Row],[Importe]]-Tabla1[[#This Row],[Pagado]]</f>
        <v>0</v>
      </c>
      <c r="I2474" s="1" t="s">
        <v>4090</v>
      </c>
    </row>
    <row r="2475" spans="1:9" x14ac:dyDescent="0.25">
      <c r="A2475" s="3">
        <v>42967</v>
      </c>
      <c r="B2475" s="6" t="s">
        <v>2490</v>
      </c>
      <c r="C2475">
        <v>124447</v>
      </c>
      <c r="D2475" s="9" t="s">
        <v>3901</v>
      </c>
      <c r="E2475" s="2">
        <v>3814.8</v>
      </c>
      <c r="F2475" s="11">
        <v>42968</v>
      </c>
      <c r="G2475" s="2">
        <v>3814.8</v>
      </c>
      <c r="H2475" s="13">
        <f>Tabla1[[#This Row],[Importe]]-Tabla1[[#This Row],[Pagado]]</f>
        <v>0</v>
      </c>
      <c r="I2475" s="1" t="s">
        <v>4090</v>
      </c>
    </row>
    <row r="2476" spans="1:9" x14ac:dyDescent="0.25">
      <c r="A2476" s="3">
        <v>42967</v>
      </c>
      <c r="B2476" s="6" t="s">
        <v>2491</v>
      </c>
      <c r="C2476">
        <v>124448</v>
      </c>
      <c r="D2476" s="9" t="s">
        <v>3837</v>
      </c>
      <c r="E2476" s="2">
        <v>7744.9</v>
      </c>
      <c r="F2476" s="11">
        <v>42975</v>
      </c>
      <c r="G2476" s="2">
        <v>7744.9</v>
      </c>
      <c r="H2476" s="13">
        <f>Tabla1[[#This Row],[Importe]]-Tabla1[[#This Row],[Pagado]]</f>
        <v>0</v>
      </c>
      <c r="I2476" s="1" t="s">
        <v>4090</v>
      </c>
    </row>
    <row r="2477" spans="1:9" x14ac:dyDescent="0.25">
      <c r="A2477" s="3">
        <v>42967</v>
      </c>
      <c r="B2477" s="6" t="s">
        <v>2492</v>
      </c>
      <c r="C2477">
        <v>124449</v>
      </c>
      <c r="D2477" s="9" t="s">
        <v>3835</v>
      </c>
      <c r="E2477" s="2">
        <v>13853.1</v>
      </c>
      <c r="F2477" s="11">
        <v>42974</v>
      </c>
      <c r="G2477" s="2">
        <v>13853.1</v>
      </c>
      <c r="H2477" s="13">
        <f>Tabla1[[#This Row],[Importe]]-Tabla1[[#This Row],[Pagado]]</f>
        <v>0</v>
      </c>
      <c r="I2477" s="1" t="s">
        <v>4090</v>
      </c>
    </row>
    <row r="2478" spans="1:9" x14ac:dyDescent="0.25">
      <c r="A2478" s="3">
        <v>42967</v>
      </c>
      <c r="B2478" s="6" t="s">
        <v>2493</v>
      </c>
      <c r="C2478">
        <v>124450</v>
      </c>
      <c r="D2478" s="9" t="s">
        <v>3827</v>
      </c>
      <c r="E2478" s="2">
        <v>2691</v>
      </c>
      <c r="F2478" s="11">
        <v>42968</v>
      </c>
      <c r="G2478" s="2">
        <v>2691</v>
      </c>
      <c r="H2478" s="13">
        <f>Tabla1[[#This Row],[Importe]]-Tabla1[[#This Row],[Pagado]]</f>
        <v>0</v>
      </c>
      <c r="I2478" s="1" t="s">
        <v>4090</v>
      </c>
    </row>
    <row r="2479" spans="1:9" x14ac:dyDescent="0.25">
      <c r="A2479" s="3">
        <v>42967</v>
      </c>
      <c r="B2479" s="6" t="s">
        <v>2494</v>
      </c>
      <c r="C2479">
        <v>124451</v>
      </c>
      <c r="D2479" s="9" t="s">
        <v>3825</v>
      </c>
      <c r="E2479" s="2">
        <v>1530</v>
      </c>
      <c r="F2479" s="11">
        <v>42968</v>
      </c>
      <c r="G2479" s="2">
        <v>1530</v>
      </c>
      <c r="H2479" s="13">
        <f>Tabla1[[#This Row],[Importe]]-Tabla1[[#This Row],[Pagado]]</f>
        <v>0</v>
      </c>
      <c r="I2479" s="1" t="s">
        <v>4090</v>
      </c>
    </row>
    <row r="2480" spans="1:9" x14ac:dyDescent="0.25">
      <c r="A2480" s="3">
        <v>42967</v>
      </c>
      <c r="B2480" s="6" t="s">
        <v>2495</v>
      </c>
      <c r="C2480">
        <v>124452</v>
      </c>
      <c r="D2480" s="9" t="s">
        <v>4045</v>
      </c>
      <c r="E2480" s="2">
        <v>4248</v>
      </c>
      <c r="F2480" s="11">
        <v>42968</v>
      </c>
      <c r="G2480" s="2">
        <v>4248</v>
      </c>
      <c r="H2480" s="13">
        <f>Tabla1[[#This Row],[Importe]]-Tabla1[[#This Row],[Pagado]]</f>
        <v>0</v>
      </c>
      <c r="I2480" s="1" t="s">
        <v>4090</v>
      </c>
    </row>
    <row r="2481" spans="1:9" x14ac:dyDescent="0.25">
      <c r="A2481" s="3">
        <v>42967</v>
      </c>
      <c r="B2481" s="6" t="s">
        <v>2496</v>
      </c>
      <c r="C2481">
        <v>124453</v>
      </c>
      <c r="D2481" s="9" t="s">
        <v>3824</v>
      </c>
      <c r="E2481" s="2">
        <v>4803.3999999999996</v>
      </c>
      <c r="F2481" s="11">
        <v>42968</v>
      </c>
      <c r="G2481" s="2">
        <v>4803.3999999999996</v>
      </c>
      <c r="H2481" s="13">
        <f>Tabla1[[#This Row],[Importe]]-Tabla1[[#This Row],[Pagado]]</f>
        <v>0</v>
      </c>
      <c r="I2481" s="1" t="s">
        <v>4090</v>
      </c>
    </row>
    <row r="2482" spans="1:9" x14ac:dyDescent="0.25">
      <c r="A2482" s="3">
        <v>42967</v>
      </c>
      <c r="B2482" s="6" t="s">
        <v>2497</v>
      </c>
      <c r="C2482">
        <v>124454</v>
      </c>
      <c r="D2482" s="9" t="s">
        <v>3943</v>
      </c>
      <c r="E2482" s="2">
        <v>3680</v>
      </c>
      <c r="F2482" s="11">
        <v>42968</v>
      </c>
      <c r="G2482" s="2">
        <v>3680</v>
      </c>
      <c r="H2482" s="13">
        <f>Tabla1[[#This Row],[Importe]]-Tabla1[[#This Row],[Pagado]]</f>
        <v>0</v>
      </c>
      <c r="I2482" s="1" t="s">
        <v>4090</v>
      </c>
    </row>
    <row r="2483" spans="1:9" x14ac:dyDescent="0.25">
      <c r="A2483" s="3">
        <v>42967</v>
      </c>
      <c r="B2483" s="6" t="s">
        <v>2498</v>
      </c>
      <c r="C2483">
        <v>124455</v>
      </c>
      <c r="D2483" s="9" t="s">
        <v>4000</v>
      </c>
      <c r="E2483" s="2">
        <v>14256.8</v>
      </c>
      <c r="F2483" s="11">
        <v>42968</v>
      </c>
      <c r="G2483" s="2">
        <v>14256.8</v>
      </c>
      <c r="H2483" s="13">
        <f>Tabla1[[#This Row],[Importe]]-Tabla1[[#This Row],[Pagado]]</f>
        <v>0</v>
      </c>
      <c r="I2483" s="1" t="s">
        <v>4090</v>
      </c>
    </row>
    <row r="2484" spans="1:9" x14ac:dyDescent="0.25">
      <c r="A2484" s="3">
        <v>42967</v>
      </c>
      <c r="B2484" s="6" t="s">
        <v>2499</v>
      </c>
      <c r="C2484">
        <v>124456</v>
      </c>
      <c r="D2484" s="9" t="s">
        <v>3869</v>
      </c>
      <c r="E2484" s="2">
        <v>10318</v>
      </c>
      <c r="F2484" s="11">
        <v>42969</v>
      </c>
      <c r="G2484" s="2">
        <v>10318</v>
      </c>
      <c r="H2484" s="13">
        <f>Tabla1[[#This Row],[Importe]]-Tabla1[[#This Row],[Pagado]]</f>
        <v>0</v>
      </c>
      <c r="I2484" s="1" t="s">
        <v>4090</v>
      </c>
    </row>
    <row r="2485" spans="1:9" x14ac:dyDescent="0.25">
      <c r="A2485" s="3">
        <v>42967</v>
      </c>
      <c r="B2485" s="6" t="s">
        <v>2500</v>
      </c>
      <c r="C2485">
        <v>124457</v>
      </c>
      <c r="D2485" s="9" t="s">
        <v>3997</v>
      </c>
      <c r="E2485" s="2">
        <v>4746</v>
      </c>
      <c r="F2485" s="11">
        <v>42968</v>
      </c>
      <c r="G2485" s="2">
        <v>4746</v>
      </c>
      <c r="H2485" s="13">
        <f>Tabla1[[#This Row],[Importe]]-Tabla1[[#This Row],[Pagado]]</f>
        <v>0</v>
      </c>
      <c r="I2485" s="1" t="s">
        <v>4090</v>
      </c>
    </row>
    <row r="2486" spans="1:9" x14ac:dyDescent="0.25">
      <c r="A2486" s="3">
        <v>42967</v>
      </c>
      <c r="B2486" s="6" t="s">
        <v>2501</v>
      </c>
      <c r="C2486">
        <v>124458</v>
      </c>
      <c r="D2486" s="9" t="s">
        <v>3936</v>
      </c>
      <c r="E2486" s="2">
        <v>3347.4</v>
      </c>
      <c r="F2486" s="11">
        <v>42967</v>
      </c>
      <c r="G2486" s="2">
        <v>3347.4</v>
      </c>
      <c r="H2486" s="13">
        <f>Tabla1[[#This Row],[Importe]]-Tabla1[[#This Row],[Pagado]]</f>
        <v>0</v>
      </c>
      <c r="I2486" s="1" t="s">
        <v>4090</v>
      </c>
    </row>
    <row r="2487" spans="1:9" x14ac:dyDescent="0.25">
      <c r="A2487" s="3">
        <v>42967</v>
      </c>
      <c r="B2487" s="6" t="s">
        <v>2502</v>
      </c>
      <c r="C2487">
        <v>124459</v>
      </c>
      <c r="D2487" s="9" t="s">
        <v>3928</v>
      </c>
      <c r="E2487" s="2">
        <v>9197.2000000000007</v>
      </c>
      <c r="F2487" s="11">
        <v>42968</v>
      </c>
      <c r="G2487" s="2">
        <v>9197.2000000000007</v>
      </c>
      <c r="H2487" s="13">
        <f>Tabla1[[#This Row],[Importe]]-Tabla1[[#This Row],[Pagado]]</f>
        <v>0</v>
      </c>
      <c r="I2487" s="1" t="s">
        <v>4090</v>
      </c>
    </row>
    <row r="2488" spans="1:9" x14ac:dyDescent="0.25">
      <c r="A2488" s="3">
        <v>42967</v>
      </c>
      <c r="B2488" s="6" t="s">
        <v>2503</v>
      </c>
      <c r="C2488">
        <v>124460</v>
      </c>
      <c r="D2488" s="9" t="s">
        <v>4004</v>
      </c>
      <c r="E2488" s="2">
        <v>5480.4</v>
      </c>
      <c r="F2488" s="11">
        <v>42968</v>
      </c>
      <c r="G2488" s="2">
        <v>5480.4</v>
      </c>
      <c r="H2488" s="13">
        <f>Tabla1[[#This Row],[Importe]]-Tabla1[[#This Row],[Pagado]]</f>
        <v>0</v>
      </c>
      <c r="I2488" s="1" t="s">
        <v>4090</v>
      </c>
    </row>
    <row r="2489" spans="1:9" x14ac:dyDescent="0.25">
      <c r="A2489" s="3">
        <v>42967</v>
      </c>
      <c r="B2489" s="6" t="s">
        <v>2504</v>
      </c>
      <c r="C2489">
        <v>124461</v>
      </c>
      <c r="D2489" s="9" t="s">
        <v>3930</v>
      </c>
      <c r="E2489" s="2">
        <v>6075</v>
      </c>
      <c r="F2489" s="11">
        <v>42968</v>
      </c>
      <c r="G2489" s="2">
        <v>6075</v>
      </c>
      <c r="H2489" s="13">
        <f>Tabla1[[#This Row],[Importe]]-Tabla1[[#This Row],[Pagado]]</f>
        <v>0</v>
      </c>
      <c r="I2489" s="1" t="s">
        <v>4090</v>
      </c>
    </row>
    <row r="2490" spans="1:9" x14ac:dyDescent="0.25">
      <c r="A2490" s="3">
        <v>42967</v>
      </c>
      <c r="B2490" s="6" t="s">
        <v>2505</v>
      </c>
      <c r="C2490">
        <v>124462</v>
      </c>
      <c r="D2490" s="9" t="s">
        <v>3926</v>
      </c>
      <c r="E2490" s="2">
        <v>5490</v>
      </c>
      <c r="F2490" s="11">
        <v>42974</v>
      </c>
      <c r="G2490" s="2">
        <v>5490</v>
      </c>
      <c r="H2490" s="13">
        <f>Tabla1[[#This Row],[Importe]]-Tabla1[[#This Row],[Pagado]]</f>
        <v>0</v>
      </c>
      <c r="I2490" s="1" t="s">
        <v>4090</v>
      </c>
    </row>
    <row r="2491" spans="1:9" x14ac:dyDescent="0.25">
      <c r="A2491" s="3">
        <v>42967</v>
      </c>
      <c r="B2491" s="6" t="s">
        <v>2506</v>
      </c>
      <c r="C2491">
        <v>124463</v>
      </c>
      <c r="D2491" s="9" t="s">
        <v>3912</v>
      </c>
      <c r="E2491" s="2">
        <v>1738.8</v>
      </c>
      <c r="F2491" s="11">
        <v>42968</v>
      </c>
      <c r="G2491" s="2">
        <v>1738.8</v>
      </c>
      <c r="H2491" s="13">
        <f>Tabla1[[#This Row],[Importe]]-Tabla1[[#This Row],[Pagado]]</f>
        <v>0</v>
      </c>
      <c r="I2491" s="1" t="s">
        <v>4090</v>
      </c>
    </row>
    <row r="2492" spans="1:9" x14ac:dyDescent="0.25">
      <c r="A2492" s="3">
        <v>42967</v>
      </c>
      <c r="B2492" s="6" t="s">
        <v>2507</v>
      </c>
      <c r="C2492">
        <v>124464</v>
      </c>
      <c r="D2492" s="9" t="s">
        <v>4025</v>
      </c>
      <c r="E2492" s="2">
        <v>2204.4</v>
      </c>
      <c r="F2492" s="11">
        <v>42968</v>
      </c>
      <c r="G2492" s="2">
        <v>2204.4</v>
      </c>
      <c r="H2492" s="13">
        <f>Tabla1[[#This Row],[Importe]]-Tabla1[[#This Row],[Pagado]]</f>
        <v>0</v>
      </c>
      <c r="I2492" s="1" t="s">
        <v>4090</v>
      </c>
    </row>
    <row r="2493" spans="1:9" x14ac:dyDescent="0.25">
      <c r="A2493" s="3">
        <v>42967</v>
      </c>
      <c r="B2493" s="6" t="s">
        <v>2508</v>
      </c>
      <c r="C2493">
        <v>124465</v>
      </c>
      <c r="D2493" s="9" t="s">
        <v>3913</v>
      </c>
      <c r="E2493" s="2">
        <v>828</v>
      </c>
      <c r="F2493" s="11">
        <v>42968</v>
      </c>
      <c r="G2493" s="2">
        <v>828</v>
      </c>
      <c r="H2493" s="13">
        <f>Tabla1[[#This Row],[Importe]]-Tabla1[[#This Row],[Pagado]]</f>
        <v>0</v>
      </c>
      <c r="I2493" s="1" t="s">
        <v>4090</v>
      </c>
    </row>
    <row r="2494" spans="1:9" ht="15.75" x14ac:dyDescent="0.25">
      <c r="A2494" s="3">
        <v>42967</v>
      </c>
      <c r="B2494" s="6" t="s">
        <v>2509</v>
      </c>
      <c r="C2494">
        <v>124466</v>
      </c>
      <c r="D2494" s="7" t="s">
        <v>4091</v>
      </c>
      <c r="E2494" s="2">
        <v>0</v>
      </c>
      <c r="F2494" s="17" t="s">
        <v>4091</v>
      </c>
      <c r="G2494" s="2">
        <v>0</v>
      </c>
      <c r="H2494" s="13">
        <f>Tabla1[[#This Row],[Importe]]-Tabla1[[#This Row],[Pagado]]</f>
        <v>0</v>
      </c>
      <c r="I2494" s="1" t="s">
        <v>4091</v>
      </c>
    </row>
    <row r="2495" spans="1:9" x14ac:dyDescent="0.25">
      <c r="A2495" s="3">
        <v>42967</v>
      </c>
      <c r="B2495" s="6" t="s">
        <v>2510</v>
      </c>
      <c r="C2495">
        <v>124467</v>
      </c>
      <c r="D2495" s="9" t="s">
        <v>3844</v>
      </c>
      <c r="E2495" s="2">
        <v>700.8</v>
      </c>
      <c r="F2495" s="11">
        <v>42967</v>
      </c>
      <c r="G2495" s="2">
        <v>700.8</v>
      </c>
      <c r="H2495" s="13">
        <f>Tabla1[[#This Row],[Importe]]-Tabla1[[#This Row],[Pagado]]</f>
        <v>0</v>
      </c>
      <c r="I2495" s="1" t="s">
        <v>4090</v>
      </c>
    </row>
    <row r="2496" spans="1:9" x14ac:dyDescent="0.25">
      <c r="A2496" s="3">
        <v>42967</v>
      </c>
      <c r="B2496" s="6" t="s">
        <v>2511</v>
      </c>
      <c r="C2496">
        <v>124468</v>
      </c>
      <c r="D2496" s="9" t="s">
        <v>3851</v>
      </c>
      <c r="E2496" s="2">
        <v>2470.44</v>
      </c>
      <c r="F2496" s="11">
        <v>42968</v>
      </c>
      <c r="G2496" s="2">
        <v>2470.44</v>
      </c>
      <c r="H2496" s="13">
        <f>Tabla1[[#This Row],[Importe]]-Tabla1[[#This Row],[Pagado]]</f>
        <v>0</v>
      </c>
      <c r="I2496" s="1" t="s">
        <v>4090</v>
      </c>
    </row>
    <row r="2497" spans="1:9" x14ac:dyDescent="0.25">
      <c r="A2497" s="3">
        <v>42967</v>
      </c>
      <c r="B2497" s="6" t="s">
        <v>2512</v>
      </c>
      <c r="C2497">
        <v>124469</v>
      </c>
      <c r="D2497" s="9" t="s">
        <v>3839</v>
      </c>
      <c r="E2497" s="2">
        <v>2665.4</v>
      </c>
      <c r="F2497" s="11">
        <v>42967</v>
      </c>
      <c r="G2497" s="2">
        <v>2665.4</v>
      </c>
      <c r="H2497" s="13">
        <f>Tabla1[[#This Row],[Importe]]-Tabla1[[#This Row],[Pagado]]</f>
        <v>0</v>
      </c>
      <c r="I2497" s="1" t="s">
        <v>4090</v>
      </c>
    </row>
    <row r="2498" spans="1:9" x14ac:dyDescent="0.25">
      <c r="A2498" s="3">
        <v>42967</v>
      </c>
      <c r="B2498" s="6" t="s">
        <v>2513</v>
      </c>
      <c r="C2498">
        <v>124470</v>
      </c>
      <c r="D2498" s="9" t="s">
        <v>3848</v>
      </c>
      <c r="E2498" s="2">
        <v>1161.5999999999999</v>
      </c>
      <c r="F2498" s="11">
        <v>42967</v>
      </c>
      <c r="G2498" s="2">
        <v>1161.5999999999999</v>
      </c>
      <c r="H2498" s="13">
        <f>Tabla1[[#This Row],[Importe]]-Tabla1[[#This Row],[Pagado]]</f>
        <v>0</v>
      </c>
      <c r="I2498" s="1" t="s">
        <v>4090</v>
      </c>
    </row>
    <row r="2499" spans="1:9" x14ac:dyDescent="0.25">
      <c r="A2499" s="3">
        <v>42967</v>
      </c>
      <c r="B2499" s="6" t="s">
        <v>2514</v>
      </c>
      <c r="C2499">
        <v>124471</v>
      </c>
      <c r="D2499" s="9" t="s">
        <v>3878</v>
      </c>
      <c r="E2499" s="2">
        <v>1840</v>
      </c>
      <c r="F2499" s="11">
        <v>42967</v>
      </c>
      <c r="G2499" s="2">
        <v>1840</v>
      </c>
      <c r="H2499" s="13">
        <f>Tabla1[[#This Row],[Importe]]-Tabla1[[#This Row],[Pagado]]</f>
        <v>0</v>
      </c>
      <c r="I2499" s="1" t="s">
        <v>4090</v>
      </c>
    </row>
    <row r="2500" spans="1:9" x14ac:dyDescent="0.25">
      <c r="A2500" s="3">
        <v>42967</v>
      </c>
      <c r="B2500" s="6" t="s">
        <v>2515</v>
      </c>
      <c r="C2500">
        <v>124472</v>
      </c>
      <c r="D2500" s="9" t="s">
        <v>3867</v>
      </c>
      <c r="E2500" s="2">
        <v>3735.1</v>
      </c>
      <c r="F2500" s="11">
        <v>42967</v>
      </c>
      <c r="G2500" s="2">
        <v>3735.1</v>
      </c>
      <c r="H2500" s="13">
        <f>Tabla1[[#This Row],[Importe]]-Tabla1[[#This Row],[Pagado]]</f>
        <v>0</v>
      </c>
      <c r="I2500" s="1" t="s">
        <v>4090</v>
      </c>
    </row>
    <row r="2501" spans="1:9" x14ac:dyDescent="0.25">
      <c r="A2501" s="3">
        <v>42967</v>
      </c>
      <c r="B2501" s="6" t="s">
        <v>2516</v>
      </c>
      <c r="C2501">
        <v>124473</v>
      </c>
      <c r="D2501" s="9" t="s">
        <v>3860</v>
      </c>
      <c r="E2501" s="2">
        <v>3744</v>
      </c>
      <c r="F2501" s="11">
        <v>42967</v>
      </c>
      <c r="G2501" s="2">
        <v>3744</v>
      </c>
      <c r="H2501" s="13">
        <f>Tabla1[[#This Row],[Importe]]-Tabla1[[#This Row],[Pagado]]</f>
        <v>0</v>
      </c>
      <c r="I2501" s="1" t="s">
        <v>4090</v>
      </c>
    </row>
    <row r="2502" spans="1:9" x14ac:dyDescent="0.25">
      <c r="A2502" s="3">
        <v>42967</v>
      </c>
      <c r="B2502" s="6" t="s">
        <v>2517</v>
      </c>
      <c r="C2502">
        <v>124474</v>
      </c>
      <c r="D2502" s="9" t="s">
        <v>3867</v>
      </c>
      <c r="E2502" s="2">
        <v>40</v>
      </c>
      <c r="F2502" s="11">
        <v>42967</v>
      </c>
      <c r="G2502" s="2">
        <v>40</v>
      </c>
      <c r="H2502" s="13">
        <f>Tabla1[[#This Row],[Importe]]-Tabla1[[#This Row],[Pagado]]</f>
        <v>0</v>
      </c>
      <c r="I2502" s="1" t="s">
        <v>4090</v>
      </c>
    </row>
    <row r="2503" spans="1:9" x14ac:dyDescent="0.25">
      <c r="A2503" s="3">
        <v>42967</v>
      </c>
      <c r="B2503" s="6" t="s">
        <v>2518</v>
      </c>
      <c r="C2503">
        <v>124475</v>
      </c>
      <c r="D2503" s="9" t="s">
        <v>3949</v>
      </c>
      <c r="E2503" s="2">
        <v>1263.7</v>
      </c>
      <c r="F2503" s="11">
        <v>42967</v>
      </c>
      <c r="G2503" s="2">
        <v>1263.7</v>
      </c>
      <c r="H2503" s="13">
        <f>Tabla1[[#This Row],[Importe]]-Tabla1[[#This Row],[Pagado]]</f>
        <v>0</v>
      </c>
      <c r="I2503" s="1" t="s">
        <v>4090</v>
      </c>
    </row>
    <row r="2504" spans="1:9" x14ac:dyDescent="0.25">
      <c r="A2504" s="3">
        <v>42967</v>
      </c>
      <c r="B2504" s="6" t="s">
        <v>2519</v>
      </c>
      <c r="C2504">
        <v>124476</v>
      </c>
      <c r="D2504" s="9" t="s">
        <v>3860</v>
      </c>
      <c r="E2504" s="2">
        <v>488.5</v>
      </c>
      <c r="F2504" s="11">
        <v>42967</v>
      </c>
      <c r="G2504" s="2">
        <v>488.5</v>
      </c>
      <c r="H2504" s="13">
        <f>Tabla1[[#This Row],[Importe]]-Tabla1[[#This Row],[Pagado]]</f>
        <v>0</v>
      </c>
      <c r="I2504" s="1" t="s">
        <v>4090</v>
      </c>
    </row>
    <row r="2505" spans="1:9" x14ac:dyDescent="0.25">
      <c r="A2505" s="3">
        <v>42967</v>
      </c>
      <c r="B2505" s="6" t="s">
        <v>2520</v>
      </c>
      <c r="C2505">
        <v>124477</v>
      </c>
      <c r="D2505" s="9" t="s">
        <v>3939</v>
      </c>
      <c r="E2505" s="2">
        <v>1894.5</v>
      </c>
      <c r="F2505" s="11">
        <v>42968</v>
      </c>
      <c r="G2505" s="2">
        <v>1894.5</v>
      </c>
      <c r="H2505" s="13">
        <f>Tabla1[[#This Row],[Importe]]-Tabla1[[#This Row],[Pagado]]</f>
        <v>0</v>
      </c>
      <c r="I2505" s="1" t="s">
        <v>4090</v>
      </c>
    </row>
    <row r="2506" spans="1:9" x14ac:dyDescent="0.25">
      <c r="A2506" s="3">
        <v>42967</v>
      </c>
      <c r="B2506" s="6" t="s">
        <v>2521</v>
      </c>
      <c r="C2506">
        <v>124478</v>
      </c>
      <c r="D2506" s="9" t="s">
        <v>3902</v>
      </c>
      <c r="E2506" s="2">
        <v>8147.6</v>
      </c>
      <c r="F2506" s="11">
        <v>42967</v>
      </c>
      <c r="G2506" s="2">
        <v>8147.6</v>
      </c>
      <c r="H2506" s="13">
        <f>Tabla1[[#This Row],[Importe]]-Tabla1[[#This Row],[Pagado]]</f>
        <v>0</v>
      </c>
      <c r="I2506" s="1" t="s">
        <v>4090</v>
      </c>
    </row>
    <row r="2507" spans="1:9" x14ac:dyDescent="0.25">
      <c r="A2507" s="3">
        <v>42967</v>
      </c>
      <c r="B2507" s="6" t="s">
        <v>2522</v>
      </c>
      <c r="C2507">
        <v>124479</v>
      </c>
      <c r="D2507" s="9" t="s">
        <v>3932</v>
      </c>
      <c r="E2507" s="2">
        <v>10420.4</v>
      </c>
      <c r="F2507" s="11">
        <v>42968</v>
      </c>
      <c r="G2507" s="2">
        <v>10420.4</v>
      </c>
      <c r="H2507" s="13">
        <f>Tabla1[[#This Row],[Importe]]-Tabla1[[#This Row],[Pagado]]</f>
        <v>0</v>
      </c>
      <c r="I2507" s="1" t="s">
        <v>4090</v>
      </c>
    </row>
    <row r="2508" spans="1:9" x14ac:dyDescent="0.25">
      <c r="A2508" s="3">
        <v>42967</v>
      </c>
      <c r="B2508" s="6" t="s">
        <v>2523</v>
      </c>
      <c r="C2508">
        <v>124480</v>
      </c>
      <c r="D2508" s="9" t="s">
        <v>3852</v>
      </c>
      <c r="E2508" s="2">
        <v>402.8</v>
      </c>
      <c r="F2508" s="11">
        <v>42967</v>
      </c>
      <c r="G2508" s="2">
        <v>402.8</v>
      </c>
      <c r="H2508" s="13">
        <f>Tabla1[[#This Row],[Importe]]-Tabla1[[#This Row],[Pagado]]</f>
        <v>0</v>
      </c>
      <c r="I2508" s="1" t="s">
        <v>4090</v>
      </c>
    </row>
    <row r="2509" spans="1:9" x14ac:dyDescent="0.25">
      <c r="A2509" s="3">
        <v>42967</v>
      </c>
      <c r="B2509" s="6" t="s">
        <v>2524</v>
      </c>
      <c r="C2509">
        <v>124481</v>
      </c>
      <c r="D2509" s="9" t="s">
        <v>3844</v>
      </c>
      <c r="E2509" s="2">
        <v>777.6</v>
      </c>
      <c r="F2509" s="11">
        <v>42967</v>
      </c>
      <c r="G2509" s="2">
        <v>777.6</v>
      </c>
      <c r="H2509" s="13">
        <f>Tabla1[[#This Row],[Importe]]-Tabla1[[#This Row],[Pagado]]</f>
        <v>0</v>
      </c>
      <c r="I2509" s="1" t="s">
        <v>4090</v>
      </c>
    </row>
    <row r="2510" spans="1:9" x14ac:dyDescent="0.25">
      <c r="A2510" s="3">
        <v>42967</v>
      </c>
      <c r="B2510" s="6" t="s">
        <v>2525</v>
      </c>
      <c r="C2510">
        <v>124482</v>
      </c>
      <c r="D2510" s="9" t="s">
        <v>3976</v>
      </c>
      <c r="E2510" s="2">
        <v>831.6</v>
      </c>
      <c r="F2510" s="11">
        <v>42967</v>
      </c>
      <c r="G2510" s="2">
        <v>831.6</v>
      </c>
      <c r="H2510" s="13">
        <f>Tabla1[[#This Row],[Importe]]-Tabla1[[#This Row],[Pagado]]</f>
        <v>0</v>
      </c>
      <c r="I2510" s="1" t="s">
        <v>4090</v>
      </c>
    </row>
    <row r="2511" spans="1:9" x14ac:dyDescent="0.25">
      <c r="A2511" s="3">
        <v>42967</v>
      </c>
      <c r="B2511" s="6" t="s">
        <v>2526</v>
      </c>
      <c r="C2511">
        <v>124483</v>
      </c>
      <c r="D2511" s="9" t="s">
        <v>3880</v>
      </c>
      <c r="E2511" s="2">
        <v>2995.2</v>
      </c>
      <c r="F2511" s="11">
        <v>42967</v>
      </c>
      <c r="G2511" s="2">
        <v>2995.2</v>
      </c>
      <c r="H2511" s="13">
        <f>Tabla1[[#This Row],[Importe]]-Tabla1[[#This Row],[Pagado]]</f>
        <v>0</v>
      </c>
      <c r="I2511" s="1" t="s">
        <v>4090</v>
      </c>
    </row>
    <row r="2512" spans="1:9" x14ac:dyDescent="0.25">
      <c r="A2512" s="3">
        <v>42967</v>
      </c>
      <c r="B2512" s="6" t="s">
        <v>2527</v>
      </c>
      <c r="C2512">
        <v>124484</v>
      </c>
      <c r="D2512" s="9" t="s">
        <v>3889</v>
      </c>
      <c r="E2512" s="2">
        <v>3224</v>
      </c>
      <c r="F2512" s="11">
        <v>42967</v>
      </c>
      <c r="G2512" s="2">
        <v>3224</v>
      </c>
      <c r="H2512" s="13">
        <f>Tabla1[[#This Row],[Importe]]-Tabla1[[#This Row],[Pagado]]</f>
        <v>0</v>
      </c>
      <c r="I2512" s="1" t="s">
        <v>4090</v>
      </c>
    </row>
    <row r="2513" spans="1:9" x14ac:dyDescent="0.25">
      <c r="A2513" s="3">
        <v>42967</v>
      </c>
      <c r="B2513" s="6" t="s">
        <v>2528</v>
      </c>
      <c r="C2513">
        <v>124485</v>
      </c>
      <c r="D2513" s="9" t="s">
        <v>3870</v>
      </c>
      <c r="E2513" s="2">
        <v>1068.8</v>
      </c>
      <c r="F2513" s="11">
        <v>42968</v>
      </c>
      <c r="G2513" s="2">
        <v>1068.8</v>
      </c>
      <c r="H2513" s="13">
        <f>Tabla1[[#This Row],[Importe]]-Tabla1[[#This Row],[Pagado]]</f>
        <v>0</v>
      </c>
      <c r="I2513" s="1" t="s">
        <v>4090</v>
      </c>
    </row>
    <row r="2514" spans="1:9" x14ac:dyDescent="0.25">
      <c r="A2514" s="3">
        <v>42967</v>
      </c>
      <c r="B2514" s="6" t="s">
        <v>2529</v>
      </c>
      <c r="C2514">
        <v>124486</v>
      </c>
      <c r="D2514" s="9" t="s">
        <v>3982</v>
      </c>
      <c r="E2514" s="2">
        <v>516</v>
      </c>
      <c r="F2514" s="11">
        <v>42967</v>
      </c>
      <c r="G2514" s="2">
        <v>516</v>
      </c>
      <c r="H2514" s="13">
        <f>Tabla1[[#This Row],[Importe]]-Tabla1[[#This Row],[Pagado]]</f>
        <v>0</v>
      </c>
      <c r="I2514" s="1" t="s">
        <v>4090</v>
      </c>
    </row>
    <row r="2515" spans="1:9" x14ac:dyDescent="0.25">
      <c r="A2515" s="3">
        <v>42967</v>
      </c>
      <c r="B2515" s="6" t="s">
        <v>2530</v>
      </c>
      <c r="C2515">
        <v>124487</v>
      </c>
      <c r="D2515" s="9" t="s">
        <v>3933</v>
      </c>
      <c r="E2515" s="2">
        <v>12049.2</v>
      </c>
      <c r="F2515" s="11">
        <v>42967</v>
      </c>
      <c r="G2515" s="2">
        <v>12049.2</v>
      </c>
      <c r="H2515" s="13">
        <f>Tabla1[[#This Row],[Importe]]-Tabla1[[#This Row],[Pagado]]</f>
        <v>0</v>
      </c>
      <c r="I2515" s="1" t="s">
        <v>4090</v>
      </c>
    </row>
    <row r="2516" spans="1:9" x14ac:dyDescent="0.25">
      <c r="A2516" s="3">
        <v>42967</v>
      </c>
      <c r="B2516" s="6" t="s">
        <v>2531</v>
      </c>
      <c r="C2516">
        <v>124488</v>
      </c>
      <c r="D2516" s="9" t="s">
        <v>3891</v>
      </c>
      <c r="E2516" s="2">
        <v>4210.5</v>
      </c>
      <c r="F2516" s="11">
        <v>42968</v>
      </c>
      <c r="G2516" s="2">
        <v>4210.5</v>
      </c>
      <c r="H2516" s="13">
        <f>Tabla1[[#This Row],[Importe]]-Tabla1[[#This Row],[Pagado]]</f>
        <v>0</v>
      </c>
      <c r="I2516" s="1" t="s">
        <v>4090</v>
      </c>
    </row>
    <row r="2517" spans="1:9" x14ac:dyDescent="0.25">
      <c r="A2517" s="3">
        <v>42968</v>
      </c>
      <c r="B2517" s="6" t="s">
        <v>2532</v>
      </c>
      <c r="C2517">
        <v>124489</v>
      </c>
      <c r="D2517" s="9" t="s">
        <v>3806</v>
      </c>
      <c r="E2517" s="2">
        <v>48380</v>
      </c>
      <c r="F2517" s="11">
        <v>42972</v>
      </c>
      <c r="G2517" s="2">
        <v>48380</v>
      </c>
      <c r="H2517" s="13">
        <f>Tabla1[[#This Row],[Importe]]-Tabla1[[#This Row],[Pagado]]</f>
        <v>0</v>
      </c>
      <c r="I2517" s="1" t="s">
        <v>4090</v>
      </c>
    </row>
    <row r="2518" spans="1:9" x14ac:dyDescent="0.25">
      <c r="A2518" s="3">
        <v>42968</v>
      </c>
      <c r="B2518" s="6" t="s">
        <v>2533</v>
      </c>
      <c r="C2518">
        <v>124490</v>
      </c>
      <c r="D2518" s="9" t="s">
        <v>3805</v>
      </c>
      <c r="E2518" s="2">
        <v>11418.5</v>
      </c>
      <c r="F2518" s="11">
        <v>42970</v>
      </c>
      <c r="G2518" s="2">
        <v>11418.5</v>
      </c>
      <c r="H2518" s="13">
        <f>Tabla1[[#This Row],[Importe]]-Tabla1[[#This Row],[Pagado]]</f>
        <v>0</v>
      </c>
      <c r="I2518" s="1" t="s">
        <v>4090</v>
      </c>
    </row>
    <row r="2519" spans="1:9" x14ac:dyDescent="0.25">
      <c r="A2519" s="3">
        <v>42968</v>
      </c>
      <c r="B2519" s="6" t="s">
        <v>2534</v>
      </c>
      <c r="C2519">
        <v>124491</v>
      </c>
      <c r="D2519" s="9" t="s">
        <v>3812</v>
      </c>
      <c r="E2519" s="2">
        <v>6420.6</v>
      </c>
      <c r="F2519" s="11">
        <v>42971</v>
      </c>
      <c r="G2519" s="2">
        <v>6420.6</v>
      </c>
      <c r="H2519" s="13">
        <f>Tabla1[[#This Row],[Importe]]-Tabla1[[#This Row],[Pagado]]</f>
        <v>0</v>
      </c>
      <c r="I2519" s="1" t="s">
        <v>4090</v>
      </c>
    </row>
    <row r="2520" spans="1:9" x14ac:dyDescent="0.25">
      <c r="A2520" s="3">
        <v>42968</v>
      </c>
      <c r="B2520" s="6" t="s">
        <v>2535</v>
      </c>
      <c r="C2520">
        <v>124492</v>
      </c>
      <c r="D2520" s="9" t="s">
        <v>3820</v>
      </c>
      <c r="E2520" s="2">
        <v>7117.6</v>
      </c>
      <c r="F2520" s="11">
        <v>42971</v>
      </c>
      <c r="G2520" s="2">
        <v>7117.6</v>
      </c>
      <c r="H2520" s="13">
        <f>Tabla1[[#This Row],[Importe]]-Tabla1[[#This Row],[Pagado]]</f>
        <v>0</v>
      </c>
      <c r="I2520" s="1" t="s">
        <v>4090</v>
      </c>
    </row>
    <row r="2521" spans="1:9" ht="15.75" x14ac:dyDescent="0.25">
      <c r="A2521" s="3">
        <v>42968</v>
      </c>
      <c r="B2521" s="6" t="s">
        <v>2536</v>
      </c>
      <c r="C2521">
        <v>124493</v>
      </c>
      <c r="D2521" s="7" t="s">
        <v>4091</v>
      </c>
      <c r="E2521" s="2">
        <v>0</v>
      </c>
      <c r="F2521" s="17" t="s">
        <v>4091</v>
      </c>
      <c r="G2521" s="2">
        <v>0</v>
      </c>
      <c r="H2521" s="13">
        <f>Tabla1[[#This Row],[Importe]]-Tabla1[[#This Row],[Pagado]]</f>
        <v>0</v>
      </c>
      <c r="I2521" s="1" t="s">
        <v>4091</v>
      </c>
    </row>
    <row r="2522" spans="1:9" x14ac:dyDescent="0.25">
      <c r="A2522" s="3">
        <v>42968</v>
      </c>
      <c r="B2522" s="6" t="s">
        <v>2537</v>
      </c>
      <c r="C2522">
        <v>124494</v>
      </c>
      <c r="D2522" s="9" t="s">
        <v>3816</v>
      </c>
      <c r="E2522" s="2">
        <v>3259.6</v>
      </c>
      <c r="F2522" s="11">
        <v>42968</v>
      </c>
      <c r="G2522" s="2">
        <v>3259.6</v>
      </c>
      <c r="H2522" s="13">
        <f>Tabla1[[#This Row],[Importe]]-Tabla1[[#This Row],[Pagado]]</f>
        <v>0</v>
      </c>
      <c r="I2522" s="1" t="s">
        <v>4090</v>
      </c>
    </row>
    <row r="2523" spans="1:9" x14ac:dyDescent="0.25">
      <c r="A2523" s="3">
        <v>42968</v>
      </c>
      <c r="B2523" s="6" t="s">
        <v>2538</v>
      </c>
      <c r="C2523">
        <v>124495</v>
      </c>
      <c r="D2523" s="9" t="s">
        <v>3829</v>
      </c>
      <c r="E2523" s="2">
        <v>3556.8</v>
      </c>
      <c r="F2523" s="11">
        <v>42971</v>
      </c>
      <c r="G2523" s="2">
        <v>3556.8</v>
      </c>
      <c r="H2523" s="13">
        <f>Tabla1[[#This Row],[Importe]]-Tabla1[[#This Row],[Pagado]]</f>
        <v>0</v>
      </c>
      <c r="I2523" s="1" t="s">
        <v>4090</v>
      </c>
    </row>
    <row r="2524" spans="1:9" x14ac:dyDescent="0.25">
      <c r="A2524" s="3">
        <v>42968</v>
      </c>
      <c r="B2524" s="6" t="s">
        <v>2539</v>
      </c>
      <c r="C2524">
        <v>124496</v>
      </c>
      <c r="D2524" s="9" t="s">
        <v>3813</v>
      </c>
      <c r="E2524" s="2">
        <v>11291.4</v>
      </c>
      <c r="F2524" s="11">
        <v>42969</v>
      </c>
      <c r="G2524" s="2">
        <v>11291.4</v>
      </c>
      <c r="H2524" s="13">
        <f>Tabla1[[#This Row],[Importe]]-Tabla1[[#This Row],[Pagado]]</f>
        <v>0</v>
      </c>
      <c r="I2524" s="1" t="s">
        <v>4090</v>
      </c>
    </row>
    <row r="2525" spans="1:9" x14ac:dyDescent="0.25">
      <c r="A2525" s="3">
        <v>42968</v>
      </c>
      <c r="B2525" s="6" t="s">
        <v>2540</v>
      </c>
      <c r="C2525">
        <v>124497</v>
      </c>
      <c r="D2525" s="9" t="s">
        <v>3817</v>
      </c>
      <c r="E2525" s="2">
        <v>3312.8</v>
      </c>
      <c r="F2525" s="11">
        <v>42971</v>
      </c>
      <c r="G2525" s="2">
        <v>3312.8</v>
      </c>
      <c r="H2525" s="13">
        <f>Tabla1[[#This Row],[Importe]]-Tabla1[[#This Row],[Pagado]]</f>
        <v>0</v>
      </c>
      <c r="I2525" s="1" t="s">
        <v>4090</v>
      </c>
    </row>
    <row r="2526" spans="1:9" x14ac:dyDescent="0.25">
      <c r="A2526" s="3">
        <v>42968</v>
      </c>
      <c r="B2526" s="6" t="s">
        <v>2541</v>
      </c>
      <c r="C2526">
        <v>124498</v>
      </c>
      <c r="D2526" s="9" t="s">
        <v>4049</v>
      </c>
      <c r="E2526" s="2">
        <v>329566.62</v>
      </c>
      <c r="F2526" s="11">
        <v>42969</v>
      </c>
      <c r="G2526" s="2">
        <v>329566.62</v>
      </c>
      <c r="H2526" s="13">
        <f>Tabla1[[#This Row],[Importe]]-Tabla1[[#This Row],[Pagado]]</f>
        <v>0</v>
      </c>
      <c r="I2526" s="1" t="s">
        <v>4090</v>
      </c>
    </row>
    <row r="2527" spans="1:9" x14ac:dyDescent="0.25">
      <c r="A2527" s="3">
        <v>42968</v>
      </c>
      <c r="B2527" s="6" t="s">
        <v>2542</v>
      </c>
      <c r="C2527">
        <v>124499</v>
      </c>
      <c r="D2527" s="9" t="s">
        <v>3854</v>
      </c>
      <c r="E2527" s="2">
        <v>920</v>
      </c>
      <c r="F2527" s="11">
        <v>42968</v>
      </c>
      <c r="G2527" s="2">
        <v>920</v>
      </c>
      <c r="H2527" s="13">
        <f>Tabla1[[#This Row],[Importe]]-Tabla1[[#This Row],[Pagado]]</f>
        <v>0</v>
      </c>
      <c r="I2527" s="1" t="s">
        <v>4090</v>
      </c>
    </row>
    <row r="2528" spans="1:9" x14ac:dyDescent="0.25">
      <c r="A2528" s="3">
        <v>42968</v>
      </c>
      <c r="B2528" s="6" t="s">
        <v>2543</v>
      </c>
      <c r="C2528">
        <v>124500</v>
      </c>
      <c r="D2528" s="9" t="s">
        <v>3807</v>
      </c>
      <c r="E2528" s="2">
        <v>2300</v>
      </c>
      <c r="F2528" s="11">
        <v>42968</v>
      </c>
      <c r="G2528" s="2">
        <v>2300</v>
      </c>
      <c r="H2528" s="13">
        <f>Tabla1[[#This Row],[Importe]]-Tabla1[[#This Row],[Pagado]]</f>
        <v>0</v>
      </c>
      <c r="I2528" s="1" t="s">
        <v>4090</v>
      </c>
    </row>
    <row r="2529" spans="1:9" x14ac:dyDescent="0.25">
      <c r="A2529" s="3">
        <v>42968</v>
      </c>
      <c r="B2529" s="6" t="s">
        <v>2544</v>
      </c>
      <c r="C2529">
        <v>124501</v>
      </c>
      <c r="D2529" s="9" t="s">
        <v>3822</v>
      </c>
      <c r="E2529" s="2">
        <v>2382.9</v>
      </c>
      <c r="F2529" s="11">
        <v>42972</v>
      </c>
      <c r="G2529" s="2">
        <v>2382.9</v>
      </c>
      <c r="H2529" s="13">
        <f>Tabla1[[#This Row],[Importe]]-Tabla1[[#This Row],[Pagado]]</f>
        <v>0</v>
      </c>
      <c r="I2529" s="1" t="s">
        <v>4090</v>
      </c>
    </row>
    <row r="2530" spans="1:9" x14ac:dyDescent="0.25">
      <c r="A2530" s="3">
        <v>42968</v>
      </c>
      <c r="B2530" s="6" t="s">
        <v>2545</v>
      </c>
      <c r="C2530">
        <v>124502</v>
      </c>
      <c r="D2530" s="9" t="s">
        <v>3970</v>
      </c>
      <c r="E2530" s="2">
        <v>1209.8</v>
      </c>
      <c r="F2530" s="11">
        <v>42968</v>
      </c>
      <c r="G2530" s="2">
        <v>1209.8</v>
      </c>
      <c r="H2530" s="13">
        <f>Tabla1[[#This Row],[Importe]]-Tabla1[[#This Row],[Pagado]]</f>
        <v>0</v>
      </c>
      <c r="I2530" s="1" t="s">
        <v>4090</v>
      </c>
    </row>
    <row r="2531" spans="1:9" x14ac:dyDescent="0.25">
      <c r="A2531" s="3">
        <v>42968</v>
      </c>
      <c r="B2531" s="6" t="s">
        <v>2546</v>
      </c>
      <c r="C2531">
        <v>124503</v>
      </c>
      <c r="D2531" s="9" t="s">
        <v>3846</v>
      </c>
      <c r="E2531" s="2">
        <v>2480</v>
      </c>
      <c r="F2531" s="11">
        <v>42968</v>
      </c>
      <c r="G2531" s="2">
        <v>2480</v>
      </c>
      <c r="H2531" s="13">
        <f>Tabla1[[#This Row],[Importe]]-Tabla1[[#This Row],[Pagado]]</f>
        <v>0</v>
      </c>
      <c r="I2531" s="1" t="s">
        <v>4090</v>
      </c>
    </row>
    <row r="2532" spans="1:9" x14ac:dyDescent="0.25">
      <c r="A2532" s="3">
        <v>42968</v>
      </c>
      <c r="B2532" s="6" t="s">
        <v>2547</v>
      </c>
      <c r="C2532">
        <v>124504</v>
      </c>
      <c r="D2532" s="9" t="s">
        <v>3819</v>
      </c>
      <c r="E2532" s="2">
        <v>16250.7</v>
      </c>
      <c r="F2532" s="11">
        <v>42968</v>
      </c>
      <c r="G2532" s="2">
        <v>16250.7</v>
      </c>
      <c r="H2532" s="13">
        <f>Tabla1[[#This Row],[Importe]]-Tabla1[[#This Row],[Pagado]]</f>
        <v>0</v>
      </c>
      <c r="I2532" s="1" t="s">
        <v>4090</v>
      </c>
    </row>
    <row r="2533" spans="1:9" ht="30" x14ac:dyDescent="0.25">
      <c r="A2533" s="3">
        <v>42968</v>
      </c>
      <c r="B2533" s="6" t="s">
        <v>2548</v>
      </c>
      <c r="C2533">
        <v>124505</v>
      </c>
      <c r="D2533" s="9" t="s">
        <v>3972</v>
      </c>
      <c r="E2533" s="2">
        <v>7307.4</v>
      </c>
      <c r="F2533" s="11" t="s">
        <v>4168</v>
      </c>
      <c r="G2533" s="19">
        <f>3386.6+3920.8</f>
        <v>7307.4</v>
      </c>
      <c r="H2533" s="20">
        <f>Tabla1[[#This Row],[Importe]]-Tabla1[[#This Row],[Pagado]]</f>
        <v>0</v>
      </c>
      <c r="I2533" s="1" t="s">
        <v>4090</v>
      </c>
    </row>
    <row r="2534" spans="1:9" x14ac:dyDescent="0.25">
      <c r="A2534" s="3">
        <v>42968</v>
      </c>
      <c r="B2534" s="6" t="s">
        <v>2549</v>
      </c>
      <c r="C2534">
        <v>124506</v>
      </c>
      <c r="D2534" s="9" t="s">
        <v>3847</v>
      </c>
      <c r="E2534" s="2">
        <v>29593.599999999999</v>
      </c>
      <c r="F2534" s="11">
        <v>42978</v>
      </c>
      <c r="G2534" s="2">
        <v>29593.599999999999</v>
      </c>
      <c r="H2534" s="13">
        <f>Tabla1[[#This Row],[Importe]]-Tabla1[[#This Row],[Pagado]]</f>
        <v>0</v>
      </c>
      <c r="I2534" s="1" t="s">
        <v>4090</v>
      </c>
    </row>
    <row r="2535" spans="1:9" x14ac:dyDescent="0.25">
      <c r="A2535" s="3">
        <v>42968</v>
      </c>
      <c r="B2535" s="6" t="s">
        <v>2550</v>
      </c>
      <c r="C2535">
        <v>124507</v>
      </c>
      <c r="D2535" s="9" t="s">
        <v>3814</v>
      </c>
      <c r="E2535" s="2">
        <v>13554.6</v>
      </c>
      <c r="F2535" s="11">
        <v>42972</v>
      </c>
      <c r="G2535" s="2">
        <v>13554.6</v>
      </c>
      <c r="H2535" s="13">
        <f>Tabla1[[#This Row],[Importe]]-Tabla1[[#This Row],[Pagado]]</f>
        <v>0</v>
      </c>
      <c r="I2535" s="1" t="s">
        <v>4090</v>
      </c>
    </row>
    <row r="2536" spans="1:9" x14ac:dyDescent="0.25">
      <c r="A2536" s="3">
        <v>42968</v>
      </c>
      <c r="B2536" s="6" t="s">
        <v>2551</v>
      </c>
      <c r="C2536">
        <v>124508</v>
      </c>
      <c r="D2536" s="9" t="s">
        <v>3844</v>
      </c>
      <c r="E2536" s="2">
        <v>257.2</v>
      </c>
      <c r="F2536" s="11">
        <v>42968</v>
      </c>
      <c r="G2536" s="2">
        <v>257.2</v>
      </c>
      <c r="H2536" s="13">
        <f>Tabla1[[#This Row],[Importe]]-Tabla1[[#This Row],[Pagado]]</f>
        <v>0</v>
      </c>
      <c r="I2536" s="1" t="s">
        <v>4090</v>
      </c>
    </row>
    <row r="2537" spans="1:9" x14ac:dyDescent="0.25">
      <c r="A2537" s="3">
        <v>42968</v>
      </c>
      <c r="B2537" s="6" t="s">
        <v>2552</v>
      </c>
      <c r="C2537">
        <v>124509</v>
      </c>
      <c r="D2537" s="9" t="s">
        <v>3867</v>
      </c>
      <c r="E2537" s="2">
        <v>10838.8</v>
      </c>
      <c r="F2537" s="11">
        <v>42977</v>
      </c>
      <c r="G2537" s="2">
        <v>10838.8</v>
      </c>
      <c r="H2537" s="13">
        <f>Tabla1[[#This Row],[Importe]]-Tabla1[[#This Row],[Pagado]]</f>
        <v>0</v>
      </c>
      <c r="I2537" s="1" t="s">
        <v>4090</v>
      </c>
    </row>
    <row r="2538" spans="1:9" x14ac:dyDescent="0.25">
      <c r="A2538" s="3">
        <v>42968</v>
      </c>
      <c r="B2538" s="6" t="s">
        <v>2553</v>
      </c>
      <c r="C2538">
        <v>124510</v>
      </c>
      <c r="D2538" s="9" t="s">
        <v>3810</v>
      </c>
      <c r="E2538" s="2">
        <v>62191.199999999997</v>
      </c>
      <c r="F2538" s="11">
        <v>42976</v>
      </c>
      <c r="G2538" s="2">
        <v>62191.199999999997</v>
      </c>
      <c r="H2538" s="13">
        <f>Tabla1[[#This Row],[Importe]]-Tabla1[[#This Row],[Pagado]]</f>
        <v>0</v>
      </c>
      <c r="I2538" s="1" t="s">
        <v>4090</v>
      </c>
    </row>
    <row r="2539" spans="1:9" x14ac:dyDescent="0.25">
      <c r="A2539" s="3">
        <v>42968</v>
      </c>
      <c r="B2539" s="6" t="s">
        <v>2554</v>
      </c>
      <c r="C2539">
        <v>124511</v>
      </c>
      <c r="D2539" s="9" t="s">
        <v>3889</v>
      </c>
      <c r="E2539" s="2">
        <v>3135.6</v>
      </c>
      <c r="F2539" s="11">
        <v>42968</v>
      </c>
      <c r="G2539" s="2">
        <v>3135.6</v>
      </c>
      <c r="H2539" s="13">
        <f>Tabla1[[#This Row],[Importe]]-Tabla1[[#This Row],[Pagado]]</f>
        <v>0</v>
      </c>
      <c r="I2539" s="1" t="s">
        <v>4090</v>
      </c>
    </row>
    <row r="2540" spans="1:9" x14ac:dyDescent="0.25">
      <c r="A2540" s="3">
        <v>42968</v>
      </c>
      <c r="B2540" s="6" t="s">
        <v>2555</v>
      </c>
      <c r="C2540">
        <v>124512</v>
      </c>
      <c r="D2540" s="9" t="s">
        <v>3842</v>
      </c>
      <c r="E2540" s="2">
        <v>4580.5</v>
      </c>
      <c r="F2540" s="11">
        <v>42968</v>
      </c>
      <c r="G2540" s="2">
        <v>4580.5</v>
      </c>
      <c r="H2540" s="13">
        <f>Tabla1[[#This Row],[Importe]]-Tabla1[[#This Row],[Pagado]]</f>
        <v>0</v>
      </c>
      <c r="I2540" s="1" t="s">
        <v>4090</v>
      </c>
    </row>
    <row r="2541" spans="1:9" x14ac:dyDescent="0.25">
      <c r="A2541" s="3">
        <v>42968</v>
      </c>
      <c r="B2541" s="6" t="s">
        <v>2556</v>
      </c>
      <c r="C2541">
        <v>124513</v>
      </c>
      <c r="D2541" s="9" t="s">
        <v>3829</v>
      </c>
      <c r="E2541" s="2">
        <v>4308.6000000000004</v>
      </c>
      <c r="F2541" s="11">
        <v>42971</v>
      </c>
      <c r="G2541" s="2">
        <v>4308.6000000000004</v>
      </c>
      <c r="H2541" s="13">
        <f>Tabla1[[#This Row],[Importe]]-Tabla1[[#This Row],[Pagado]]</f>
        <v>0</v>
      </c>
      <c r="I2541" s="1" t="s">
        <v>4090</v>
      </c>
    </row>
    <row r="2542" spans="1:9" x14ac:dyDescent="0.25">
      <c r="A2542" s="3">
        <v>42968</v>
      </c>
      <c r="B2542" s="6" t="s">
        <v>2557</v>
      </c>
      <c r="C2542">
        <v>124514</v>
      </c>
      <c r="D2542" s="9" t="s">
        <v>3899</v>
      </c>
      <c r="E2542" s="2">
        <v>21933.8</v>
      </c>
      <c r="F2542" s="11">
        <v>42968</v>
      </c>
      <c r="G2542" s="2">
        <v>21933.8</v>
      </c>
      <c r="H2542" s="13">
        <f>Tabla1[[#This Row],[Importe]]-Tabla1[[#This Row],[Pagado]]</f>
        <v>0</v>
      </c>
      <c r="I2542" s="1" t="s">
        <v>4090</v>
      </c>
    </row>
    <row r="2543" spans="1:9" x14ac:dyDescent="0.25">
      <c r="A2543" s="3">
        <v>42968</v>
      </c>
      <c r="B2543" s="6" t="s">
        <v>2558</v>
      </c>
      <c r="C2543">
        <v>124515</v>
      </c>
      <c r="D2543" s="9" t="s">
        <v>3860</v>
      </c>
      <c r="E2543" s="2">
        <v>6652.8</v>
      </c>
      <c r="F2543" s="11">
        <v>42968</v>
      </c>
      <c r="G2543" s="2">
        <v>6652.8</v>
      </c>
      <c r="H2543" s="13">
        <f>Tabla1[[#This Row],[Importe]]-Tabla1[[#This Row],[Pagado]]</f>
        <v>0</v>
      </c>
      <c r="I2543" s="1" t="s">
        <v>4090</v>
      </c>
    </row>
    <row r="2544" spans="1:9" x14ac:dyDescent="0.25">
      <c r="A2544" s="3">
        <v>42968</v>
      </c>
      <c r="B2544" s="6" t="s">
        <v>2559</v>
      </c>
      <c r="C2544">
        <v>124516</v>
      </c>
      <c r="D2544" s="9" t="s">
        <v>3811</v>
      </c>
      <c r="E2544" s="2">
        <v>4988.6000000000004</v>
      </c>
      <c r="F2544" s="11">
        <v>42971</v>
      </c>
      <c r="G2544" s="2">
        <v>4988.6000000000004</v>
      </c>
      <c r="H2544" s="13">
        <f>Tabla1[[#This Row],[Importe]]-Tabla1[[#This Row],[Pagado]]</f>
        <v>0</v>
      </c>
      <c r="I2544" s="1" t="s">
        <v>4090</v>
      </c>
    </row>
    <row r="2545" spans="1:9" x14ac:dyDescent="0.25">
      <c r="A2545" s="3">
        <v>42968</v>
      </c>
      <c r="B2545" s="6" t="s">
        <v>2560</v>
      </c>
      <c r="C2545">
        <v>124517</v>
      </c>
      <c r="D2545" s="9" t="s">
        <v>3860</v>
      </c>
      <c r="E2545" s="2">
        <v>3131.4</v>
      </c>
      <c r="F2545" s="11">
        <v>42968</v>
      </c>
      <c r="G2545" s="2">
        <v>3131.4</v>
      </c>
      <c r="H2545" s="13">
        <f>Tabla1[[#This Row],[Importe]]-Tabla1[[#This Row],[Pagado]]</f>
        <v>0</v>
      </c>
      <c r="I2545" s="1" t="s">
        <v>4090</v>
      </c>
    </row>
    <row r="2546" spans="1:9" x14ac:dyDescent="0.25">
      <c r="A2546" s="3">
        <v>42968</v>
      </c>
      <c r="B2546" s="6" t="s">
        <v>2561</v>
      </c>
      <c r="C2546">
        <v>124518</v>
      </c>
      <c r="D2546" s="9" t="s">
        <v>3818</v>
      </c>
      <c r="E2546" s="2">
        <v>2424.8000000000002</v>
      </c>
      <c r="F2546" s="11">
        <v>42971</v>
      </c>
      <c r="G2546" s="2">
        <v>2424.8000000000002</v>
      </c>
      <c r="H2546" s="13">
        <f>Tabla1[[#This Row],[Importe]]-Tabla1[[#This Row],[Pagado]]</f>
        <v>0</v>
      </c>
      <c r="I2546" s="1" t="s">
        <v>4090</v>
      </c>
    </row>
    <row r="2547" spans="1:9" x14ac:dyDescent="0.25">
      <c r="A2547" s="3">
        <v>42968</v>
      </c>
      <c r="B2547" s="6" t="s">
        <v>2562</v>
      </c>
      <c r="C2547">
        <v>124519</v>
      </c>
      <c r="D2547" s="9" t="s">
        <v>3872</v>
      </c>
      <c r="E2547" s="2">
        <v>10281.6</v>
      </c>
      <c r="F2547" s="11">
        <v>42968</v>
      </c>
      <c r="G2547" s="2">
        <v>10281.6</v>
      </c>
      <c r="H2547" s="13">
        <f>Tabla1[[#This Row],[Importe]]-Tabla1[[#This Row],[Pagado]]</f>
        <v>0</v>
      </c>
      <c r="I2547" s="1" t="s">
        <v>4090</v>
      </c>
    </row>
    <row r="2548" spans="1:9" x14ac:dyDescent="0.25">
      <c r="A2548" s="3">
        <v>42968</v>
      </c>
      <c r="B2548" s="6" t="s">
        <v>2563</v>
      </c>
      <c r="C2548">
        <v>124520</v>
      </c>
      <c r="D2548" s="9" t="s">
        <v>4018</v>
      </c>
      <c r="E2548" s="2">
        <v>30145.08</v>
      </c>
      <c r="F2548" s="11">
        <v>42968</v>
      </c>
      <c r="G2548" s="2">
        <v>30145.08</v>
      </c>
      <c r="H2548" s="13">
        <f>Tabla1[[#This Row],[Importe]]-Tabla1[[#This Row],[Pagado]]</f>
        <v>0</v>
      </c>
      <c r="I2548" s="1" t="s">
        <v>4090</v>
      </c>
    </row>
    <row r="2549" spans="1:9" x14ac:dyDescent="0.25">
      <c r="A2549" s="3">
        <v>42968</v>
      </c>
      <c r="B2549" s="6" t="s">
        <v>2564</v>
      </c>
      <c r="C2549">
        <v>124521</v>
      </c>
      <c r="D2549" s="9" t="s">
        <v>3898</v>
      </c>
      <c r="E2549" s="2">
        <v>15167.6</v>
      </c>
      <c r="F2549" s="11">
        <v>42968</v>
      </c>
      <c r="G2549" s="2">
        <v>15167.6</v>
      </c>
      <c r="H2549" s="13">
        <f>Tabla1[[#This Row],[Importe]]-Tabla1[[#This Row],[Pagado]]</f>
        <v>0</v>
      </c>
      <c r="I2549" s="1" t="s">
        <v>4090</v>
      </c>
    </row>
    <row r="2550" spans="1:9" x14ac:dyDescent="0.25">
      <c r="A2550" s="3">
        <v>42968</v>
      </c>
      <c r="B2550" s="6" t="s">
        <v>2565</v>
      </c>
      <c r="C2550">
        <v>124522</v>
      </c>
      <c r="D2550" s="9" t="s">
        <v>3860</v>
      </c>
      <c r="E2550" s="2">
        <v>3512.1</v>
      </c>
      <c r="F2550" s="11">
        <v>42968</v>
      </c>
      <c r="G2550" s="2">
        <v>3512.1</v>
      </c>
      <c r="H2550" s="13">
        <f>Tabla1[[#This Row],[Importe]]-Tabla1[[#This Row],[Pagado]]</f>
        <v>0</v>
      </c>
      <c r="I2550" s="1" t="s">
        <v>4090</v>
      </c>
    </row>
    <row r="2551" spans="1:9" ht="15.75" x14ac:dyDescent="0.25">
      <c r="A2551" s="3">
        <v>42968</v>
      </c>
      <c r="B2551" s="6" t="s">
        <v>2566</v>
      </c>
      <c r="C2551">
        <v>124523</v>
      </c>
      <c r="D2551" s="7" t="s">
        <v>4091</v>
      </c>
      <c r="E2551" s="2">
        <v>0</v>
      </c>
      <c r="F2551" s="17" t="s">
        <v>4091</v>
      </c>
      <c r="G2551" s="2">
        <v>0</v>
      </c>
      <c r="H2551" s="13">
        <f>Tabla1[[#This Row],[Importe]]-Tabla1[[#This Row],[Pagado]]</f>
        <v>0</v>
      </c>
      <c r="I2551" s="1" t="s">
        <v>4091</v>
      </c>
    </row>
    <row r="2552" spans="1:9" x14ac:dyDescent="0.25">
      <c r="A2552" s="3">
        <v>42968</v>
      </c>
      <c r="B2552" s="6" t="s">
        <v>2567</v>
      </c>
      <c r="C2552">
        <v>124524</v>
      </c>
      <c r="D2552" s="9" t="s">
        <v>3928</v>
      </c>
      <c r="E2552" s="2">
        <v>7019.2</v>
      </c>
      <c r="F2552" s="11">
        <v>42968</v>
      </c>
      <c r="G2552" s="2">
        <v>7019.2</v>
      </c>
      <c r="H2552" s="13">
        <f>Tabla1[[#This Row],[Importe]]-Tabla1[[#This Row],[Pagado]]</f>
        <v>0</v>
      </c>
      <c r="I2552" s="1" t="s">
        <v>4090</v>
      </c>
    </row>
    <row r="2553" spans="1:9" x14ac:dyDescent="0.25">
      <c r="A2553" s="3">
        <v>42968</v>
      </c>
      <c r="B2553" s="6" t="s">
        <v>2568</v>
      </c>
      <c r="C2553">
        <v>124525</v>
      </c>
      <c r="D2553" s="9" t="s">
        <v>4025</v>
      </c>
      <c r="E2553" s="2">
        <v>2208.8000000000002</v>
      </c>
      <c r="F2553" s="11">
        <v>42969</v>
      </c>
      <c r="G2553" s="2">
        <v>2208.8000000000002</v>
      </c>
      <c r="H2553" s="13">
        <f>Tabla1[[#This Row],[Importe]]-Tabla1[[#This Row],[Pagado]]</f>
        <v>0</v>
      </c>
      <c r="I2553" s="1" t="s">
        <v>4090</v>
      </c>
    </row>
    <row r="2554" spans="1:9" x14ac:dyDescent="0.25">
      <c r="A2554" s="3">
        <v>42968</v>
      </c>
      <c r="B2554" s="6" t="s">
        <v>2569</v>
      </c>
      <c r="C2554">
        <v>124526</v>
      </c>
      <c r="D2554" s="9" t="s">
        <v>3928</v>
      </c>
      <c r="E2554" s="2">
        <v>3903.2</v>
      </c>
      <c r="F2554" s="11">
        <v>42968</v>
      </c>
      <c r="G2554" s="2">
        <v>3903.2</v>
      </c>
      <c r="H2554" s="13">
        <f>Tabla1[[#This Row],[Importe]]-Tabla1[[#This Row],[Pagado]]</f>
        <v>0</v>
      </c>
      <c r="I2554" s="1" t="s">
        <v>4090</v>
      </c>
    </row>
    <row r="2555" spans="1:9" x14ac:dyDescent="0.25">
      <c r="A2555" s="3">
        <v>42968</v>
      </c>
      <c r="B2555" s="6" t="s">
        <v>2570</v>
      </c>
      <c r="C2555">
        <v>124527</v>
      </c>
      <c r="D2555" s="9" t="s">
        <v>3917</v>
      </c>
      <c r="E2555" s="2">
        <v>1150</v>
      </c>
      <c r="F2555" s="11">
        <v>42969</v>
      </c>
      <c r="G2555" s="2">
        <v>1150</v>
      </c>
      <c r="H2555" s="13">
        <f>Tabla1[[#This Row],[Importe]]-Tabla1[[#This Row],[Pagado]]</f>
        <v>0</v>
      </c>
      <c r="I2555" s="1" t="s">
        <v>4090</v>
      </c>
    </row>
    <row r="2556" spans="1:9" x14ac:dyDescent="0.25">
      <c r="A2556" s="3">
        <v>42968</v>
      </c>
      <c r="B2556" s="6" t="s">
        <v>2571</v>
      </c>
      <c r="C2556">
        <v>124528</v>
      </c>
      <c r="D2556" s="9" t="s">
        <v>3869</v>
      </c>
      <c r="E2556" s="2">
        <v>6489</v>
      </c>
      <c r="F2556" s="11">
        <v>42969</v>
      </c>
      <c r="G2556" s="2">
        <v>6489</v>
      </c>
      <c r="H2556" s="13">
        <f>Tabla1[[#This Row],[Importe]]-Tabla1[[#This Row],[Pagado]]</f>
        <v>0</v>
      </c>
      <c r="I2556" s="1" t="s">
        <v>4090</v>
      </c>
    </row>
    <row r="2557" spans="1:9" x14ac:dyDescent="0.25">
      <c r="A2557" s="3">
        <v>42968</v>
      </c>
      <c r="B2557" s="6" t="s">
        <v>2572</v>
      </c>
      <c r="C2557">
        <v>124529</v>
      </c>
      <c r="D2557" s="9" t="s">
        <v>3916</v>
      </c>
      <c r="E2557" s="2">
        <v>920</v>
      </c>
      <c r="F2557" s="11">
        <v>42969</v>
      </c>
      <c r="G2557" s="2">
        <v>920</v>
      </c>
      <c r="H2557" s="13">
        <f>Tabla1[[#This Row],[Importe]]-Tabla1[[#This Row],[Pagado]]</f>
        <v>0</v>
      </c>
      <c r="I2557" s="1" t="s">
        <v>4090</v>
      </c>
    </row>
    <row r="2558" spans="1:9" x14ac:dyDescent="0.25">
      <c r="A2558" s="3">
        <v>42968</v>
      </c>
      <c r="B2558" s="6" t="s">
        <v>2573</v>
      </c>
      <c r="C2558">
        <v>124530</v>
      </c>
      <c r="D2558" s="9" t="s">
        <v>3913</v>
      </c>
      <c r="E2558" s="2">
        <v>736</v>
      </c>
      <c r="F2558" s="11">
        <v>42969</v>
      </c>
      <c r="G2558" s="2">
        <v>736</v>
      </c>
      <c r="H2558" s="13">
        <f>Tabla1[[#This Row],[Importe]]-Tabla1[[#This Row],[Pagado]]</f>
        <v>0</v>
      </c>
      <c r="I2558" s="1" t="s">
        <v>4090</v>
      </c>
    </row>
    <row r="2559" spans="1:9" x14ac:dyDescent="0.25">
      <c r="A2559" s="3">
        <v>42968</v>
      </c>
      <c r="B2559" s="6" t="s">
        <v>2574</v>
      </c>
      <c r="C2559">
        <v>124531</v>
      </c>
      <c r="D2559" s="9" t="s">
        <v>4003</v>
      </c>
      <c r="E2559" s="2">
        <v>7334.4</v>
      </c>
      <c r="F2559" s="11">
        <v>42969</v>
      </c>
      <c r="G2559" s="2">
        <v>7334.4</v>
      </c>
      <c r="H2559" s="13">
        <f>Tabla1[[#This Row],[Importe]]-Tabla1[[#This Row],[Pagado]]</f>
        <v>0</v>
      </c>
      <c r="I2559" s="1" t="s">
        <v>4090</v>
      </c>
    </row>
    <row r="2560" spans="1:9" x14ac:dyDescent="0.25">
      <c r="A2560" s="3">
        <v>42968</v>
      </c>
      <c r="B2560" s="6" t="s">
        <v>2575</v>
      </c>
      <c r="C2560">
        <v>124532</v>
      </c>
      <c r="D2560" s="9" t="s">
        <v>4000</v>
      </c>
      <c r="E2560" s="2">
        <v>36821.4</v>
      </c>
      <c r="F2560" s="11">
        <v>42969</v>
      </c>
      <c r="G2560" s="2">
        <v>36821.4</v>
      </c>
      <c r="H2560" s="13">
        <f>Tabla1[[#This Row],[Importe]]-Tabla1[[#This Row],[Pagado]]</f>
        <v>0</v>
      </c>
      <c r="I2560" s="1" t="s">
        <v>4090</v>
      </c>
    </row>
    <row r="2561" spans="1:9" x14ac:dyDescent="0.25">
      <c r="A2561" s="3">
        <v>42968</v>
      </c>
      <c r="B2561" s="6" t="s">
        <v>2576</v>
      </c>
      <c r="C2561">
        <v>124533</v>
      </c>
      <c r="D2561" s="9" t="s">
        <v>3909</v>
      </c>
      <c r="E2561" s="2">
        <v>3264</v>
      </c>
      <c r="F2561" s="11">
        <v>42971</v>
      </c>
      <c r="G2561" s="2">
        <v>3264</v>
      </c>
      <c r="H2561" s="13">
        <f>Tabla1[[#This Row],[Importe]]-Tabla1[[#This Row],[Pagado]]</f>
        <v>0</v>
      </c>
      <c r="I2561" s="1" t="s">
        <v>4090</v>
      </c>
    </row>
    <row r="2562" spans="1:9" x14ac:dyDescent="0.25">
      <c r="A2562" s="3">
        <v>42968</v>
      </c>
      <c r="B2562" s="6" t="s">
        <v>2577</v>
      </c>
      <c r="C2562">
        <v>124534</v>
      </c>
      <c r="D2562" s="9" t="s">
        <v>3836</v>
      </c>
      <c r="E2562" s="2">
        <v>3126.3</v>
      </c>
      <c r="F2562" s="11">
        <v>42969</v>
      </c>
      <c r="G2562" s="2">
        <v>3126.3</v>
      </c>
      <c r="H2562" s="13">
        <f>Tabla1[[#This Row],[Importe]]-Tabla1[[#This Row],[Pagado]]</f>
        <v>0</v>
      </c>
      <c r="I2562" s="1" t="s">
        <v>4090</v>
      </c>
    </row>
    <row r="2563" spans="1:9" x14ac:dyDescent="0.25">
      <c r="A2563" s="3">
        <v>42968</v>
      </c>
      <c r="B2563" s="6" t="s">
        <v>2578</v>
      </c>
      <c r="C2563">
        <v>124535</v>
      </c>
      <c r="D2563" s="9" t="s">
        <v>3908</v>
      </c>
      <c r="E2563" s="2">
        <v>4113</v>
      </c>
      <c r="F2563" s="11">
        <v>42971</v>
      </c>
      <c r="G2563" s="2">
        <v>4113</v>
      </c>
      <c r="H2563" s="13">
        <f>Tabla1[[#This Row],[Importe]]-Tabla1[[#This Row],[Pagado]]</f>
        <v>0</v>
      </c>
      <c r="I2563" s="1" t="s">
        <v>4090</v>
      </c>
    </row>
    <row r="2564" spans="1:9" x14ac:dyDescent="0.25">
      <c r="A2564" s="3">
        <v>42968</v>
      </c>
      <c r="B2564" s="6" t="s">
        <v>2579</v>
      </c>
      <c r="C2564">
        <v>124536</v>
      </c>
      <c r="D2564" s="9" t="s">
        <v>3924</v>
      </c>
      <c r="E2564" s="2">
        <v>3385.54</v>
      </c>
      <c r="F2564" s="11">
        <v>42968</v>
      </c>
      <c r="G2564" s="2">
        <v>3385.54</v>
      </c>
      <c r="H2564" s="13">
        <f>Tabla1[[#This Row],[Importe]]-Tabla1[[#This Row],[Pagado]]</f>
        <v>0</v>
      </c>
      <c r="I2564" s="1" t="s">
        <v>4090</v>
      </c>
    </row>
    <row r="2565" spans="1:9" x14ac:dyDescent="0.25">
      <c r="A2565" s="3">
        <v>42968</v>
      </c>
      <c r="B2565" s="6" t="s">
        <v>2580</v>
      </c>
      <c r="C2565">
        <v>124537</v>
      </c>
      <c r="D2565" s="9" t="s">
        <v>3825</v>
      </c>
      <c r="E2565" s="2">
        <v>2805</v>
      </c>
      <c r="F2565" s="11">
        <v>42968</v>
      </c>
      <c r="G2565" s="2">
        <v>2805</v>
      </c>
      <c r="H2565" s="13">
        <f>Tabla1[[#This Row],[Importe]]-Tabla1[[#This Row],[Pagado]]</f>
        <v>0</v>
      </c>
      <c r="I2565" s="1" t="s">
        <v>4090</v>
      </c>
    </row>
    <row r="2566" spans="1:9" x14ac:dyDescent="0.25">
      <c r="A2566" s="3">
        <v>42968</v>
      </c>
      <c r="B2566" s="6" t="s">
        <v>2581</v>
      </c>
      <c r="C2566">
        <v>124538</v>
      </c>
      <c r="D2566" s="9" t="s">
        <v>3841</v>
      </c>
      <c r="E2566" s="2">
        <v>583</v>
      </c>
      <c r="F2566" s="11">
        <v>42968</v>
      </c>
      <c r="G2566" s="2">
        <v>583</v>
      </c>
      <c r="H2566" s="13">
        <f>Tabla1[[#This Row],[Importe]]-Tabla1[[#This Row],[Pagado]]</f>
        <v>0</v>
      </c>
      <c r="I2566" s="1" t="s">
        <v>4090</v>
      </c>
    </row>
    <row r="2567" spans="1:9" x14ac:dyDescent="0.25">
      <c r="A2567" s="3">
        <v>42968</v>
      </c>
      <c r="B2567" s="6" t="s">
        <v>2582</v>
      </c>
      <c r="C2567">
        <v>124539</v>
      </c>
      <c r="D2567" s="9" t="s">
        <v>3823</v>
      </c>
      <c r="E2567" s="2">
        <v>13756.4</v>
      </c>
      <c r="F2567" s="11">
        <v>42968</v>
      </c>
      <c r="G2567" s="2">
        <v>13756.4</v>
      </c>
      <c r="H2567" s="13">
        <f>Tabla1[[#This Row],[Importe]]-Tabla1[[#This Row],[Pagado]]</f>
        <v>0</v>
      </c>
      <c r="I2567" s="1" t="s">
        <v>4090</v>
      </c>
    </row>
    <row r="2568" spans="1:9" x14ac:dyDescent="0.25">
      <c r="A2568" s="3">
        <v>42968</v>
      </c>
      <c r="B2568" s="6" t="s">
        <v>2583</v>
      </c>
      <c r="C2568">
        <v>124540</v>
      </c>
      <c r="D2568" s="9" t="s">
        <v>3995</v>
      </c>
      <c r="E2568" s="2">
        <v>2449.5</v>
      </c>
      <c r="F2568" s="11">
        <v>42968</v>
      </c>
      <c r="G2568" s="2">
        <v>2449.5</v>
      </c>
      <c r="H2568" s="13">
        <f>Tabla1[[#This Row],[Importe]]-Tabla1[[#This Row],[Pagado]]</f>
        <v>0</v>
      </c>
      <c r="I2568" s="1" t="s">
        <v>4090</v>
      </c>
    </row>
    <row r="2569" spans="1:9" x14ac:dyDescent="0.25">
      <c r="A2569" s="3">
        <v>42968</v>
      </c>
      <c r="B2569" s="6" t="s">
        <v>2584</v>
      </c>
      <c r="C2569">
        <v>124541</v>
      </c>
      <c r="D2569" s="9" t="s">
        <v>3867</v>
      </c>
      <c r="E2569" s="2">
        <v>5486.9</v>
      </c>
      <c r="F2569" s="11">
        <v>42968</v>
      </c>
      <c r="G2569" s="2">
        <v>5486.9</v>
      </c>
      <c r="H2569" s="13">
        <f>Tabla1[[#This Row],[Importe]]-Tabla1[[#This Row],[Pagado]]</f>
        <v>0</v>
      </c>
      <c r="I2569" s="1" t="s">
        <v>4090</v>
      </c>
    </row>
    <row r="2570" spans="1:9" x14ac:dyDescent="0.25">
      <c r="A2570" s="3">
        <v>42968</v>
      </c>
      <c r="B2570" s="6" t="s">
        <v>2585</v>
      </c>
      <c r="C2570">
        <v>124542</v>
      </c>
      <c r="D2570" s="9" t="s">
        <v>3830</v>
      </c>
      <c r="E2570" s="2">
        <v>1905.6</v>
      </c>
      <c r="F2570" s="11">
        <v>42968</v>
      </c>
      <c r="G2570" s="2">
        <v>1905.6</v>
      </c>
      <c r="H2570" s="13">
        <f>Tabla1[[#This Row],[Importe]]-Tabla1[[#This Row],[Pagado]]</f>
        <v>0</v>
      </c>
      <c r="I2570" s="1" t="s">
        <v>4090</v>
      </c>
    </row>
    <row r="2571" spans="1:9" x14ac:dyDescent="0.25">
      <c r="A2571" s="3">
        <v>42968</v>
      </c>
      <c r="B2571" s="6" t="s">
        <v>2586</v>
      </c>
      <c r="C2571">
        <v>124543</v>
      </c>
      <c r="D2571" s="9" t="s">
        <v>3830</v>
      </c>
      <c r="E2571" s="2">
        <v>1345.4</v>
      </c>
      <c r="F2571" s="11">
        <v>42968</v>
      </c>
      <c r="G2571" s="2">
        <v>1345.4</v>
      </c>
      <c r="H2571" s="13">
        <f>Tabla1[[#This Row],[Importe]]-Tabla1[[#This Row],[Pagado]]</f>
        <v>0</v>
      </c>
      <c r="I2571" s="1" t="s">
        <v>4090</v>
      </c>
    </row>
    <row r="2572" spans="1:9" x14ac:dyDescent="0.25">
      <c r="A2572" s="3">
        <v>42968</v>
      </c>
      <c r="B2572" s="6" t="s">
        <v>2587</v>
      </c>
      <c r="C2572">
        <v>124544</v>
      </c>
      <c r="D2572" s="9" t="s">
        <v>3826</v>
      </c>
      <c r="E2572" s="2">
        <v>2721.6</v>
      </c>
      <c r="F2572" s="11">
        <v>42968</v>
      </c>
      <c r="G2572" s="2">
        <v>2721.6</v>
      </c>
      <c r="H2572" s="13">
        <f>Tabla1[[#This Row],[Importe]]-Tabla1[[#This Row],[Pagado]]</f>
        <v>0</v>
      </c>
      <c r="I2572" s="1" t="s">
        <v>4090</v>
      </c>
    </row>
    <row r="2573" spans="1:9" x14ac:dyDescent="0.25">
      <c r="A2573" s="3">
        <v>42968</v>
      </c>
      <c r="B2573" s="6" t="s">
        <v>2588</v>
      </c>
      <c r="C2573">
        <v>124545</v>
      </c>
      <c r="D2573" s="9" t="s">
        <v>3973</v>
      </c>
      <c r="E2573" s="2">
        <v>469.8</v>
      </c>
      <c r="F2573" s="11">
        <v>42968</v>
      </c>
      <c r="G2573" s="2">
        <v>469.8</v>
      </c>
      <c r="H2573" s="13">
        <f>Tabla1[[#This Row],[Importe]]-Tabla1[[#This Row],[Pagado]]</f>
        <v>0</v>
      </c>
      <c r="I2573" s="1" t="s">
        <v>4090</v>
      </c>
    </row>
    <row r="2574" spans="1:9" x14ac:dyDescent="0.25">
      <c r="A2574" s="3">
        <v>42968</v>
      </c>
      <c r="B2574" s="6" t="s">
        <v>2589</v>
      </c>
      <c r="C2574">
        <v>124546</v>
      </c>
      <c r="D2574" s="9" t="s">
        <v>3892</v>
      </c>
      <c r="E2574" s="2">
        <v>145.80000000000001</v>
      </c>
      <c r="F2574" s="11">
        <v>42968</v>
      </c>
      <c r="G2574" s="2">
        <v>145.80000000000001</v>
      </c>
      <c r="H2574" s="13">
        <f>Tabla1[[#This Row],[Importe]]-Tabla1[[#This Row],[Pagado]]</f>
        <v>0</v>
      </c>
      <c r="I2574" s="1" t="s">
        <v>4090</v>
      </c>
    </row>
    <row r="2575" spans="1:9" x14ac:dyDescent="0.25">
      <c r="A2575" s="3">
        <v>42968</v>
      </c>
      <c r="B2575" s="6" t="s">
        <v>2590</v>
      </c>
      <c r="C2575">
        <v>124547</v>
      </c>
      <c r="D2575" s="9" t="s">
        <v>3827</v>
      </c>
      <c r="E2575" s="2">
        <v>778.5</v>
      </c>
      <c r="F2575" s="11">
        <v>42968</v>
      </c>
      <c r="G2575" s="2">
        <v>778.5</v>
      </c>
      <c r="H2575" s="13">
        <f>Tabla1[[#This Row],[Importe]]-Tabla1[[#This Row],[Pagado]]</f>
        <v>0</v>
      </c>
      <c r="I2575" s="1" t="s">
        <v>4090</v>
      </c>
    </row>
    <row r="2576" spans="1:9" x14ac:dyDescent="0.25">
      <c r="A2576" s="3">
        <v>42968</v>
      </c>
      <c r="B2576" s="6" t="s">
        <v>2591</v>
      </c>
      <c r="C2576">
        <v>124548</v>
      </c>
      <c r="D2576" s="9" t="s">
        <v>3896</v>
      </c>
      <c r="E2576" s="2">
        <v>5458.5</v>
      </c>
      <c r="F2576" s="11">
        <v>42968</v>
      </c>
      <c r="G2576" s="2">
        <v>5458.5</v>
      </c>
      <c r="H2576" s="13">
        <f>Tabla1[[#This Row],[Importe]]-Tabla1[[#This Row],[Pagado]]</f>
        <v>0</v>
      </c>
      <c r="I2576" s="1" t="s">
        <v>4090</v>
      </c>
    </row>
    <row r="2577" spans="1:9" x14ac:dyDescent="0.25">
      <c r="A2577" s="3">
        <v>42968</v>
      </c>
      <c r="B2577" s="6" t="s">
        <v>2592</v>
      </c>
      <c r="C2577">
        <v>124549</v>
      </c>
      <c r="D2577" s="9" t="s">
        <v>3896</v>
      </c>
      <c r="E2577" s="2">
        <v>1346.4</v>
      </c>
      <c r="F2577" s="11">
        <v>42968</v>
      </c>
      <c r="G2577" s="2">
        <v>1346.4</v>
      </c>
      <c r="H2577" s="13">
        <f>Tabla1[[#This Row],[Importe]]-Tabla1[[#This Row],[Pagado]]</f>
        <v>0</v>
      </c>
      <c r="I2577" s="1" t="s">
        <v>4090</v>
      </c>
    </row>
    <row r="2578" spans="1:9" x14ac:dyDescent="0.25">
      <c r="A2578" s="3">
        <v>42968</v>
      </c>
      <c r="B2578" s="6" t="s">
        <v>2593</v>
      </c>
      <c r="C2578">
        <v>124550</v>
      </c>
      <c r="D2578" s="9" t="s">
        <v>3810</v>
      </c>
      <c r="E2578" s="2">
        <v>422.68</v>
      </c>
      <c r="F2578" s="11">
        <v>42976</v>
      </c>
      <c r="G2578" s="2">
        <v>422.68</v>
      </c>
      <c r="H2578" s="13">
        <f>Tabla1[[#This Row],[Importe]]-Tabla1[[#This Row],[Pagado]]</f>
        <v>0</v>
      </c>
      <c r="I2578" s="1" t="s">
        <v>4090</v>
      </c>
    </row>
    <row r="2579" spans="1:9" x14ac:dyDescent="0.25">
      <c r="A2579" s="3">
        <v>42968</v>
      </c>
      <c r="B2579" s="6" t="s">
        <v>2594</v>
      </c>
      <c r="C2579">
        <v>124551</v>
      </c>
      <c r="D2579" s="9" t="s">
        <v>3902</v>
      </c>
      <c r="E2579" s="2">
        <v>19951.8</v>
      </c>
      <c r="F2579" s="11">
        <v>42973</v>
      </c>
      <c r="G2579" s="2">
        <v>19951.8</v>
      </c>
      <c r="H2579" s="13">
        <f>Tabla1[[#This Row],[Importe]]-Tabla1[[#This Row],[Pagado]]</f>
        <v>0</v>
      </c>
      <c r="I2579" s="1" t="s">
        <v>4090</v>
      </c>
    </row>
    <row r="2580" spans="1:9" ht="15.75" x14ac:dyDescent="0.25">
      <c r="A2580" s="3">
        <v>42968</v>
      </c>
      <c r="B2580" s="6" t="s">
        <v>2595</v>
      </c>
      <c r="C2580">
        <v>124552</v>
      </c>
      <c r="D2580" s="7" t="s">
        <v>4091</v>
      </c>
      <c r="E2580" s="2">
        <v>0</v>
      </c>
      <c r="F2580" s="17" t="s">
        <v>4091</v>
      </c>
      <c r="G2580" s="2">
        <v>0</v>
      </c>
      <c r="H2580" s="13">
        <f>Tabla1[[#This Row],[Importe]]-Tabla1[[#This Row],[Pagado]]</f>
        <v>0</v>
      </c>
      <c r="I2580" s="1" t="s">
        <v>4091</v>
      </c>
    </row>
    <row r="2581" spans="1:9" x14ac:dyDescent="0.25">
      <c r="A2581" s="3">
        <v>42968</v>
      </c>
      <c r="B2581" s="6" t="s">
        <v>2596</v>
      </c>
      <c r="C2581">
        <v>124553</v>
      </c>
      <c r="D2581" s="9" t="s">
        <v>3918</v>
      </c>
      <c r="E2581" s="2">
        <v>3244.8</v>
      </c>
      <c r="F2581" s="11">
        <v>42968</v>
      </c>
      <c r="G2581" s="2">
        <v>3244.8</v>
      </c>
      <c r="H2581" s="13">
        <f>Tabla1[[#This Row],[Importe]]-Tabla1[[#This Row],[Pagado]]</f>
        <v>0</v>
      </c>
      <c r="I2581" s="1" t="s">
        <v>4090</v>
      </c>
    </row>
    <row r="2582" spans="1:9" x14ac:dyDescent="0.25">
      <c r="A2582" s="3">
        <v>42968</v>
      </c>
      <c r="B2582" s="6" t="s">
        <v>2597</v>
      </c>
      <c r="C2582">
        <v>124554</v>
      </c>
      <c r="D2582" s="9" t="s">
        <v>3848</v>
      </c>
      <c r="E2582" s="2">
        <v>970.2</v>
      </c>
      <c r="F2582" s="11">
        <v>42968</v>
      </c>
      <c r="G2582" s="2">
        <v>970.2</v>
      </c>
      <c r="H2582" s="13">
        <f>Tabla1[[#This Row],[Importe]]-Tabla1[[#This Row],[Pagado]]</f>
        <v>0</v>
      </c>
      <c r="I2582" s="1" t="s">
        <v>4090</v>
      </c>
    </row>
    <row r="2583" spans="1:9" x14ac:dyDescent="0.25">
      <c r="A2583" s="3">
        <v>42968</v>
      </c>
      <c r="B2583" s="6" t="s">
        <v>2598</v>
      </c>
      <c r="C2583">
        <v>124555</v>
      </c>
      <c r="D2583" s="9" t="s">
        <v>3901</v>
      </c>
      <c r="E2583" s="2">
        <v>3810</v>
      </c>
      <c r="F2583" s="11">
        <v>42968</v>
      </c>
      <c r="G2583" s="2">
        <v>3810</v>
      </c>
      <c r="H2583" s="13">
        <f>Tabla1[[#This Row],[Importe]]-Tabla1[[#This Row],[Pagado]]</f>
        <v>0</v>
      </c>
      <c r="I2583" s="1" t="s">
        <v>4090</v>
      </c>
    </row>
    <row r="2584" spans="1:9" x14ac:dyDescent="0.25">
      <c r="A2584" s="3">
        <v>42968</v>
      </c>
      <c r="B2584" s="6" t="s">
        <v>2599</v>
      </c>
      <c r="C2584">
        <v>124556</v>
      </c>
      <c r="D2584" s="9" t="s">
        <v>3837</v>
      </c>
      <c r="E2584" s="2">
        <v>5027.8999999999996</v>
      </c>
      <c r="F2584" s="11">
        <v>42975</v>
      </c>
      <c r="G2584" s="2">
        <v>5027.8999999999996</v>
      </c>
      <c r="H2584" s="13">
        <f>Tabla1[[#This Row],[Importe]]-Tabla1[[#This Row],[Pagado]]</f>
        <v>0</v>
      </c>
      <c r="I2584" s="1" t="s">
        <v>4090</v>
      </c>
    </row>
    <row r="2585" spans="1:9" x14ac:dyDescent="0.25">
      <c r="A2585" s="3">
        <v>42968</v>
      </c>
      <c r="B2585" s="6" t="s">
        <v>2600</v>
      </c>
      <c r="C2585">
        <v>124557</v>
      </c>
      <c r="D2585" s="9" t="s">
        <v>3906</v>
      </c>
      <c r="E2585" s="2">
        <v>14306</v>
      </c>
      <c r="F2585" s="11">
        <v>42971</v>
      </c>
      <c r="G2585" s="2">
        <v>14306</v>
      </c>
      <c r="H2585" s="13">
        <f>Tabla1[[#This Row],[Importe]]-Tabla1[[#This Row],[Pagado]]</f>
        <v>0</v>
      </c>
      <c r="I2585" s="1" t="s">
        <v>4090</v>
      </c>
    </row>
    <row r="2586" spans="1:9" x14ac:dyDescent="0.25">
      <c r="A2586" s="3">
        <v>42968</v>
      </c>
      <c r="B2586" s="6" t="s">
        <v>2601</v>
      </c>
      <c r="C2586">
        <v>124558</v>
      </c>
      <c r="D2586" s="9" t="s">
        <v>3835</v>
      </c>
      <c r="E2586" s="2">
        <v>15668.3</v>
      </c>
      <c r="F2586" s="11">
        <v>42977</v>
      </c>
      <c r="G2586" s="2">
        <v>15668.3</v>
      </c>
      <c r="H2586" s="13">
        <f>Tabla1[[#This Row],[Importe]]-Tabla1[[#This Row],[Pagado]]</f>
        <v>0</v>
      </c>
      <c r="I2586" s="1" t="s">
        <v>4090</v>
      </c>
    </row>
    <row r="2587" spans="1:9" x14ac:dyDescent="0.25">
      <c r="A2587" s="3">
        <v>42968</v>
      </c>
      <c r="B2587" s="6" t="s">
        <v>2602</v>
      </c>
      <c r="C2587">
        <v>124559</v>
      </c>
      <c r="D2587" s="9" t="s">
        <v>3911</v>
      </c>
      <c r="E2587" s="2">
        <v>53721.599999999999</v>
      </c>
      <c r="F2587" s="11" t="s">
        <v>4080</v>
      </c>
      <c r="G2587" s="2">
        <v>53721.599999999999</v>
      </c>
      <c r="H2587" s="13">
        <f>Tabla1[[#This Row],[Importe]]-Tabla1[[#This Row],[Pagado]]</f>
        <v>0</v>
      </c>
      <c r="I2587" s="1" t="s">
        <v>4090</v>
      </c>
    </row>
    <row r="2588" spans="1:9" x14ac:dyDescent="0.25">
      <c r="A2588" s="3">
        <v>42968</v>
      </c>
      <c r="B2588" s="6" t="s">
        <v>2603</v>
      </c>
      <c r="C2588">
        <v>124560</v>
      </c>
      <c r="D2588" s="9" t="s">
        <v>3915</v>
      </c>
      <c r="E2588" s="2">
        <v>12265.5</v>
      </c>
      <c r="F2588" s="11" t="s">
        <v>4068</v>
      </c>
      <c r="G2588" s="2">
        <v>12265.5</v>
      </c>
      <c r="H2588" s="13">
        <f>Tabla1[[#This Row],[Importe]]-Tabla1[[#This Row],[Pagado]]</f>
        <v>0</v>
      </c>
      <c r="I2588" s="1" t="s">
        <v>4090</v>
      </c>
    </row>
    <row r="2589" spans="1:9" x14ac:dyDescent="0.25">
      <c r="A2589" s="3">
        <v>42968</v>
      </c>
      <c r="B2589" s="6" t="s">
        <v>2604</v>
      </c>
      <c r="C2589">
        <v>124561</v>
      </c>
      <c r="D2589" s="9" t="s">
        <v>3914</v>
      </c>
      <c r="E2589" s="2">
        <v>15792.8</v>
      </c>
      <c r="F2589" s="11" t="s">
        <v>4068</v>
      </c>
      <c r="G2589" s="2">
        <v>15792.8</v>
      </c>
      <c r="H2589" s="13">
        <f>Tabla1[[#This Row],[Importe]]-Tabla1[[#This Row],[Pagado]]</f>
        <v>0</v>
      </c>
      <c r="I2589" s="1" t="s">
        <v>4090</v>
      </c>
    </row>
    <row r="2590" spans="1:9" x14ac:dyDescent="0.25">
      <c r="A2590" s="3">
        <v>42968</v>
      </c>
      <c r="B2590" s="6" t="s">
        <v>2605</v>
      </c>
      <c r="C2590">
        <v>124562</v>
      </c>
      <c r="D2590" s="9" t="s">
        <v>3905</v>
      </c>
      <c r="E2590" s="2">
        <v>25764.2</v>
      </c>
      <c r="F2590" s="11" t="s">
        <v>4068</v>
      </c>
      <c r="G2590" s="2">
        <v>25764.2</v>
      </c>
      <c r="H2590" s="13">
        <f>Tabla1[[#This Row],[Importe]]-Tabla1[[#This Row],[Pagado]]</f>
        <v>0</v>
      </c>
      <c r="I2590" s="1" t="s">
        <v>4090</v>
      </c>
    </row>
    <row r="2591" spans="1:9" x14ac:dyDescent="0.25">
      <c r="A2591" s="3">
        <v>42968</v>
      </c>
      <c r="B2591" s="6" t="s">
        <v>2606</v>
      </c>
      <c r="C2591">
        <v>124563</v>
      </c>
      <c r="D2591" s="9" t="s">
        <v>3845</v>
      </c>
      <c r="E2591" s="2">
        <v>46280.9</v>
      </c>
      <c r="F2591" s="11" t="s">
        <v>4078</v>
      </c>
      <c r="G2591" s="2">
        <v>46280.9</v>
      </c>
      <c r="H2591" s="13">
        <f>Tabla1[[#This Row],[Importe]]-Tabla1[[#This Row],[Pagado]]</f>
        <v>0</v>
      </c>
      <c r="I2591" s="1" t="s">
        <v>4090</v>
      </c>
    </row>
    <row r="2592" spans="1:9" x14ac:dyDescent="0.25">
      <c r="A2592" s="3">
        <v>42968</v>
      </c>
      <c r="B2592" s="6" t="s">
        <v>2607</v>
      </c>
      <c r="C2592">
        <v>124564</v>
      </c>
      <c r="D2592" s="9" t="s">
        <v>3883</v>
      </c>
      <c r="E2592" s="2">
        <v>3131.4</v>
      </c>
      <c r="F2592" s="11">
        <v>42970</v>
      </c>
      <c r="G2592" s="2">
        <v>3131.4</v>
      </c>
      <c r="H2592" s="13">
        <f>Tabla1[[#This Row],[Importe]]-Tabla1[[#This Row],[Pagado]]</f>
        <v>0</v>
      </c>
      <c r="I2592" s="1" t="s">
        <v>4090</v>
      </c>
    </row>
    <row r="2593" spans="1:9" ht="15.75" x14ac:dyDescent="0.25">
      <c r="A2593" s="3">
        <v>42968</v>
      </c>
      <c r="B2593" s="6" t="s">
        <v>2608</v>
      </c>
      <c r="C2593">
        <v>124565</v>
      </c>
      <c r="D2593" s="7" t="s">
        <v>4091</v>
      </c>
      <c r="E2593" s="2">
        <v>0</v>
      </c>
      <c r="F2593" s="17" t="s">
        <v>4091</v>
      </c>
      <c r="G2593" s="2">
        <v>0</v>
      </c>
      <c r="H2593" s="13">
        <f>Tabla1[[#This Row],[Importe]]-Tabla1[[#This Row],[Pagado]]</f>
        <v>0</v>
      </c>
      <c r="I2593" s="1" t="s">
        <v>4091</v>
      </c>
    </row>
    <row r="2594" spans="1:9" x14ac:dyDescent="0.25">
      <c r="A2594" s="3">
        <v>42968</v>
      </c>
      <c r="B2594" s="6" t="s">
        <v>2609</v>
      </c>
      <c r="C2594">
        <v>124566</v>
      </c>
      <c r="D2594" s="9" t="s">
        <v>3862</v>
      </c>
      <c r="E2594" s="2">
        <v>4834.8</v>
      </c>
      <c r="F2594" s="11">
        <v>42968</v>
      </c>
      <c r="G2594" s="2">
        <v>4834.8</v>
      </c>
      <c r="H2594" s="13">
        <f>Tabla1[[#This Row],[Importe]]-Tabla1[[#This Row],[Pagado]]</f>
        <v>0</v>
      </c>
      <c r="I2594" s="1" t="s">
        <v>4090</v>
      </c>
    </row>
    <row r="2595" spans="1:9" x14ac:dyDescent="0.25">
      <c r="A2595" s="3">
        <v>42968</v>
      </c>
      <c r="B2595" s="6" t="s">
        <v>2610</v>
      </c>
      <c r="C2595">
        <v>124567</v>
      </c>
      <c r="D2595" s="9" t="s">
        <v>3860</v>
      </c>
      <c r="E2595" s="2">
        <v>31616.6</v>
      </c>
      <c r="F2595" s="11">
        <v>42970</v>
      </c>
      <c r="G2595" s="2">
        <v>31616.6</v>
      </c>
      <c r="H2595" s="13">
        <f>Tabla1[[#This Row],[Importe]]-Tabla1[[#This Row],[Pagado]]</f>
        <v>0</v>
      </c>
      <c r="I2595" s="1" t="s">
        <v>4090</v>
      </c>
    </row>
    <row r="2596" spans="1:9" ht="30" x14ac:dyDescent="0.25">
      <c r="A2596" s="3">
        <v>42968</v>
      </c>
      <c r="B2596" s="6" t="s">
        <v>2611</v>
      </c>
      <c r="C2596">
        <v>124568</v>
      </c>
      <c r="D2596" s="9" t="s">
        <v>3859</v>
      </c>
      <c r="E2596" s="2">
        <v>32572</v>
      </c>
      <c r="F2596" s="11" t="s">
        <v>4192</v>
      </c>
      <c r="G2596" s="4">
        <v>17689</v>
      </c>
      <c r="H2596" s="14">
        <f>Tabla1[[#This Row],[Importe]]-Tabla1[[#This Row],[Pagado]]</f>
        <v>14883</v>
      </c>
      <c r="I2596" s="1" t="s">
        <v>4090</v>
      </c>
    </row>
    <row r="2597" spans="1:9" x14ac:dyDescent="0.25">
      <c r="A2597" s="3">
        <v>42968</v>
      </c>
      <c r="B2597" s="6" t="s">
        <v>2612</v>
      </c>
      <c r="C2597">
        <v>124569</v>
      </c>
      <c r="D2597" s="9" t="s">
        <v>3857</v>
      </c>
      <c r="E2597" s="2">
        <v>17302</v>
      </c>
      <c r="F2597" s="11">
        <v>42977</v>
      </c>
      <c r="G2597" s="2">
        <v>17302</v>
      </c>
      <c r="H2597" s="13">
        <f>Tabla1[[#This Row],[Importe]]-Tabla1[[#This Row],[Pagado]]</f>
        <v>0</v>
      </c>
      <c r="I2597" s="1" t="s">
        <v>4090</v>
      </c>
    </row>
    <row r="2598" spans="1:9" x14ac:dyDescent="0.25">
      <c r="A2598" s="3">
        <v>42968</v>
      </c>
      <c r="B2598" s="6" t="s">
        <v>2613</v>
      </c>
      <c r="C2598">
        <v>124570</v>
      </c>
      <c r="D2598" s="9" t="s">
        <v>3858</v>
      </c>
      <c r="E2598" s="2">
        <v>25182.2</v>
      </c>
      <c r="F2598" s="11">
        <v>42973</v>
      </c>
      <c r="G2598" s="2">
        <v>25182.2</v>
      </c>
      <c r="H2598" s="13">
        <f>Tabla1[[#This Row],[Importe]]-Tabla1[[#This Row],[Pagado]]</f>
        <v>0</v>
      </c>
      <c r="I2598" s="1" t="s">
        <v>4090</v>
      </c>
    </row>
    <row r="2599" spans="1:9" x14ac:dyDescent="0.25">
      <c r="A2599" s="3">
        <v>42968</v>
      </c>
      <c r="B2599" s="6" t="s">
        <v>2614</v>
      </c>
      <c r="C2599">
        <v>124571</v>
      </c>
      <c r="D2599" s="9" t="s">
        <v>3829</v>
      </c>
      <c r="E2599" s="2">
        <v>3406.2</v>
      </c>
      <c r="F2599" s="11">
        <v>42972</v>
      </c>
      <c r="G2599" s="2">
        <v>3406.2</v>
      </c>
      <c r="H2599" s="13">
        <f>Tabla1[[#This Row],[Importe]]-Tabla1[[#This Row],[Pagado]]</f>
        <v>0</v>
      </c>
      <c r="I2599" s="1" t="s">
        <v>4090</v>
      </c>
    </row>
    <row r="2600" spans="1:9" x14ac:dyDescent="0.25">
      <c r="A2600" s="3">
        <v>42968</v>
      </c>
      <c r="B2600" s="6" t="s">
        <v>2615</v>
      </c>
      <c r="C2600">
        <v>124572</v>
      </c>
      <c r="D2600" s="9" t="s">
        <v>3870</v>
      </c>
      <c r="E2600" s="2">
        <v>2337.4</v>
      </c>
      <c r="F2600" s="11">
        <v>42968</v>
      </c>
      <c r="G2600" s="2">
        <v>2337.4</v>
      </c>
      <c r="H2600" s="13">
        <f>Tabla1[[#This Row],[Importe]]-Tabla1[[#This Row],[Pagado]]</f>
        <v>0</v>
      </c>
      <c r="I2600" s="1" t="s">
        <v>4090</v>
      </c>
    </row>
    <row r="2601" spans="1:9" x14ac:dyDescent="0.25">
      <c r="A2601" s="3">
        <v>42968</v>
      </c>
      <c r="B2601" s="6" t="s">
        <v>2616</v>
      </c>
      <c r="C2601">
        <v>124573</v>
      </c>
      <c r="D2601" s="9" t="s">
        <v>3839</v>
      </c>
      <c r="E2601" s="2">
        <v>780</v>
      </c>
      <c r="F2601" s="11">
        <v>42968</v>
      </c>
      <c r="G2601" s="2">
        <v>780</v>
      </c>
      <c r="H2601" s="13">
        <f>Tabla1[[#This Row],[Importe]]-Tabla1[[#This Row],[Pagado]]</f>
        <v>0</v>
      </c>
      <c r="I2601" s="1" t="s">
        <v>4090</v>
      </c>
    </row>
    <row r="2602" spans="1:9" x14ac:dyDescent="0.25">
      <c r="A2602" s="3">
        <v>42968</v>
      </c>
      <c r="B2602" s="6" t="s">
        <v>2617</v>
      </c>
      <c r="C2602">
        <v>124574</v>
      </c>
      <c r="D2602" s="9" t="s">
        <v>3834</v>
      </c>
      <c r="E2602" s="2">
        <v>10089.5</v>
      </c>
      <c r="F2602" s="11">
        <v>42970</v>
      </c>
      <c r="G2602" s="2">
        <v>10089.5</v>
      </c>
      <c r="H2602" s="13">
        <f>Tabla1[[#This Row],[Importe]]-Tabla1[[#This Row],[Pagado]]</f>
        <v>0</v>
      </c>
      <c r="I2602" s="1" t="s">
        <v>4090</v>
      </c>
    </row>
    <row r="2603" spans="1:9" x14ac:dyDescent="0.25">
      <c r="A2603" s="3">
        <v>42968</v>
      </c>
      <c r="B2603" s="6" t="s">
        <v>2618</v>
      </c>
      <c r="C2603">
        <v>124575</v>
      </c>
      <c r="D2603" s="9" t="s">
        <v>3950</v>
      </c>
      <c r="E2603" s="2">
        <v>17372</v>
      </c>
      <c r="F2603" s="11">
        <v>42977</v>
      </c>
      <c r="G2603" s="2">
        <v>17372</v>
      </c>
      <c r="H2603" s="13">
        <f>Tabla1[[#This Row],[Importe]]-Tabla1[[#This Row],[Pagado]]</f>
        <v>0</v>
      </c>
      <c r="I2603" s="1" t="s">
        <v>4090</v>
      </c>
    </row>
    <row r="2604" spans="1:9" x14ac:dyDescent="0.25">
      <c r="A2604" s="3">
        <v>42968</v>
      </c>
      <c r="B2604" s="6" t="s">
        <v>2619</v>
      </c>
      <c r="C2604">
        <v>124576</v>
      </c>
      <c r="D2604" s="9" t="s">
        <v>3936</v>
      </c>
      <c r="E2604" s="2">
        <v>780.5</v>
      </c>
      <c r="F2604" s="11">
        <v>42968</v>
      </c>
      <c r="G2604" s="2">
        <v>780.5</v>
      </c>
      <c r="H2604" s="13">
        <f>Tabla1[[#This Row],[Importe]]-Tabla1[[#This Row],[Pagado]]</f>
        <v>0</v>
      </c>
      <c r="I2604" s="1" t="s">
        <v>4090</v>
      </c>
    </row>
    <row r="2605" spans="1:9" x14ac:dyDescent="0.25">
      <c r="A2605" s="3">
        <v>42968</v>
      </c>
      <c r="B2605" s="6" t="s">
        <v>2620</v>
      </c>
      <c r="C2605">
        <v>124577</v>
      </c>
      <c r="D2605" s="9" t="s">
        <v>3844</v>
      </c>
      <c r="E2605" s="2">
        <v>1036.8</v>
      </c>
      <c r="F2605" s="11">
        <v>42968</v>
      </c>
      <c r="G2605" s="2">
        <v>1036.8</v>
      </c>
      <c r="H2605" s="13">
        <f>Tabla1[[#This Row],[Importe]]-Tabla1[[#This Row],[Pagado]]</f>
        <v>0</v>
      </c>
      <c r="I2605" s="1" t="s">
        <v>4090</v>
      </c>
    </row>
    <row r="2606" spans="1:9" x14ac:dyDescent="0.25">
      <c r="A2606" s="3">
        <v>42968</v>
      </c>
      <c r="B2606" s="6" t="s">
        <v>2621</v>
      </c>
      <c r="C2606">
        <v>124578</v>
      </c>
      <c r="D2606" s="9" t="s">
        <v>3949</v>
      </c>
      <c r="E2606" s="2">
        <v>3404</v>
      </c>
      <c r="F2606" s="11">
        <v>42968</v>
      </c>
      <c r="G2606" s="2">
        <v>3404</v>
      </c>
      <c r="H2606" s="13">
        <f>Tabla1[[#This Row],[Importe]]-Tabla1[[#This Row],[Pagado]]</f>
        <v>0</v>
      </c>
      <c r="I2606" s="1" t="s">
        <v>4090</v>
      </c>
    </row>
    <row r="2607" spans="1:9" x14ac:dyDescent="0.25">
      <c r="A2607" s="3">
        <v>42968</v>
      </c>
      <c r="B2607" s="6" t="s">
        <v>2622</v>
      </c>
      <c r="C2607">
        <v>124579</v>
      </c>
      <c r="D2607" s="9" t="s">
        <v>3955</v>
      </c>
      <c r="E2607" s="2">
        <v>13002.7</v>
      </c>
      <c r="F2607" s="11">
        <v>42969</v>
      </c>
      <c r="G2607" s="2">
        <v>13002.7</v>
      </c>
      <c r="H2607" s="13">
        <f>Tabla1[[#This Row],[Importe]]-Tabla1[[#This Row],[Pagado]]</f>
        <v>0</v>
      </c>
      <c r="I2607" s="1" t="s">
        <v>4090</v>
      </c>
    </row>
    <row r="2608" spans="1:9" x14ac:dyDescent="0.25">
      <c r="A2608" s="3">
        <v>42968</v>
      </c>
      <c r="B2608" s="6" t="s">
        <v>2623</v>
      </c>
      <c r="C2608">
        <v>124580</v>
      </c>
      <c r="D2608" s="9" t="s">
        <v>4031</v>
      </c>
      <c r="E2608" s="2">
        <v>9698.4</v>
      </c>
      <c r="F2608" s="11">
        <v>42977</v>
      </c>
      <c r="G2608" s="2">
        <v>9698.4</v>
      </c>
      <c r="H2608" s="13">
        <f>Tabla1[[#This Row],[Importe]]-Tabla1[[#This Row],[Pagado]]</f>
        <v>0</v>
      </c>
      <c r="I2608" s="1" t="s">
        <v>4090</v>
      </c>
    </row>
    <row r="2609" spans="1:9" x14ac:dyDescent="0.25">
      <c r="A2609" s="3">
        <v>42968</v>
      </c>
      <c r="B2609" s="6" t="s">
        <v>2624</v>
      </c>
      <c r="C2609">
        <v>124581</v>
      </c>
      <c r="D2609" s="9" t="s">
        <v>3849</v>
      </c>
      <c r="E2609" s="2">
        <v>1971</v>
      </c>
      <c r="F2609" s="11">
        <v>42969</v>
      </c>
      <c r="G2609" s="2">
        <v>1971</v>
      </c>
      <c r="H2609" s="13">
        <f>Tabla1[[#This Row],[Importe]]-Tabla1[[#This Row],[Pagado]]</f>
        <v>0</v>
      </c>
      <c r="I2609" s="1" t="s">
        <v>4090</v>
      </c>
    </row>
    <row r="2610" spans="1:9" x14ac:dyDescent="0.25">
      <c r="A2610" s="3">
        <v>42968</v>
      </c>
      <c r="B2610" s="6" t="s">
        <v>2625</v>
      </c>
      <c r="C2610">
        <v>124582</v>
      </c>
      <c r="D2610" s="9" t="s">
        <v>3865</v>
      </c>
      <c r="E2610" s="2">
        <v>1491.6</v>
      </c>
      <c r="F2610" s="11">
        <v>42969</v>
      </c>
      <c r="G2610" s="2">
        <v>1491.6</v>
      </c>
      <c r="H2610" s="13">
        <f>Tabla1[[#This Row],[Importe]]-Tabla1[[#This Row],[Pagado]]</f>
        <v>0</v>
      </c>
      <c r="I2610" s="1" t="s">
        <v>4090</v>
      </c>
    </row>
    <row r="2611" spans="1:9" x14ac:dyDescent="0.25">
      <c r="A2611" s="3">
        <v>42968</v>
      </c>
      <c r="B2611" s="6" t="s">
        <v>2626</v>
      </c>
      <c r="C2611">
        <v>124583</v>
      </c>
      <c r="D2611" s="9" t="s">
        <v>3850</v>
      </c>
      <c r="E2611" s="2">
        <v>2300</v>
      </c>
      <c r="F2611" s="11">
        <v>42969</v>
      </c>
      <c r="G2611" s="2">
        <v>2300</v>
      </c>
      <c r="H2611" s="13">
        <f>Tabla1[[#This Row],[Importe]]-Tabla1[[#This Row],[Pagado]]</f>
        <v>0</v>
      </c>
      <c r="I2611" s="1" t="s">
        <v>4090</v>
      </c>
    </row>
    <row r="2612" spans="1:9" x14ac:dyDescent="0.25">
      <c r="A2612" s="3">
        <v>42968</v>
      </c>
      <c r="B2612" s="6" t="s">
        <v>2627</v>
      </c>
      <c r="C2612">
        <v>124584</v>
      </c>
      <c r="D2612" s="9" t="s">
        <v>4023</v>
      </c>
      <c r="E2612" s="2">
        <v>7436</v>
      </c>
      <c r="F2612" s="11">
        <v>42969</v>
      </c>
      <c r="G2612" s="2">
        <v>7436</v>
      </c>
      <c r="H2612" s="13">
        <f>Tabla1[[#This Row],[Importe]]-Tabla1[[#This Row],[Pagado]]</f>
        <v>0</v>
      </c>
      <c r="I2612" s="1" t="s">
        <v>4090</v>
      </c>
    </row>
    <row r="2613" spans="1:9" x14ac:dyDescent="0.25">
      <c r="A2613" s="3">
        <v>42968</v>
      </c>
      <c r="B2613" s="6" t="s">
        <v>2628</v>
      </c>
      <c r="C2613">
        <v>124585</v>
      </c>
      <c r="D2613" s="9" t="s">
        <v>3953</v>
      </c>
      <c r="E2613" s="2">
        <v>2419.1999999999998</v>
      </c>
      <c r="F2613" s="11">
        <v>42969</v>
      </c>
      <c r="G2613" s="2">
        <v>2419.1999999999998</v>
      </c>
      <c r="H2613" s="13">
        <f>Tabla1[[#This Row],[Importe]]-Tabla1[[#This Row],[Pagado]]</f>
        <v>0</v>
      </c>
      <c r="I2613" s="1" t="s">
        <v>4090</v>
      </c>
    </row>
    <row r="2614" spans="1:9" x14ac:dyDescent="0.25">
      <c r="A2614" s="3">
        <v>42968</v>
      </c>
      <c r="B2614" s="6" t="s">
        <v>2629</v>
      </c>
      <c r="C2614">
        <v>124586</v>
      </c>
      <c r="D2614" s="9" t="s">
        <v>3880</v>
      </c>
      <c r="E2614" s="2">
        <v>1304.8</v>
      </c>
      <c r="F2614" s="11">
        <v>42968</v>
      </c>
      <c r="G2614" s="2">
        <v>1304.8</v>
      </c>
      <c r="H2614" s="13">
        <f>Tabla1[[#This Row],[Importe]]-Tabla1[[#This Row],[Pagado]]</f>
        <v>0</v>
      </c>
      <c r="I2614" s="1" t="s">
        <v>4090</v>
      </c>
    </row>
    <row r="2615" spans="1:9" x14ac:dyDescent="0.25">
      <c r="A2615" s="3">
        <v>42968</v>
      </c>
      <c r="B2615" s="6" t="s">
        <v>2630</v>
      </c>
      <c r="C2615">
        <v>124587</v>
      </c>
      <c r="D2615" s="9" t="s">
        <v>3806</v>
      </c>
      <c r="E2615" s="2">
        <v>4013.9</v>
      </c>
      <c r="F2615" s="11">
        <v>42970</v>
      </c>
      <c r="G2615" s="2">
        <v>4013.9</v>
      </c>
      <c r="H2615" s="13">
        <f>Tabla1[[#This Row],[Importe]]-Tabla1[[#This Row],[Pagado]]</f>
        <v>0</v>
      </c>
      <c r="I2615" s="1" t="s">
        <v>4090</v>
      </c>
    </row>
    <row r="2616" spans="1:9" x14ac:dyDescent="0.25">
      <c r="A2616" s="3">
        <v>42968</v>
      </c>
      <c r="B2616" s="6" t="s">
        <v>2631</v>
      </c>
      <c r="C2616">
        <v>124588</v>
      </c>
      <c r="D2616" s="9" t="s">
        <v>3863</v>
      </c>
      <c r="E2616" s="2">
        <v>27774.799999999999</v>
      </c>
      <c r="F2616" s="11">
        <v>42969</v>
      </c>
      <c r="G2616" s="2">
        <v>27774.799999999999</v>
      </c>
      <c r="H2616" s="13">
        <f>Tabla1[[#This Row],[Importe]]-Tabla1[[#This Row],[Pagado]]</f>
        <v>0</v>
      </c>
      <c r="I2616" s="1" t="s">
        <v>4090</v>
      </c>
    </row>
    <row r="2617" spans="1:9" x14ac:dyDescent="0.25">
      <c r="A2617" s="3">
        <v>42968</v>
      </c>
      <c r="B2617" s="6" t="s">
        <v>2632</v>
      </c>
      <c r="C2617">
        <v>124589</v>
      </c>
      <c r="D2617" s="9" t="s">
        <v>3878</v>
      </c>
      <c r="E2617" s="2">
        <v>1380</v>
      </c>
      <c r="F2617" s="11">
        <v>42968</v>
      </c>
      <c r="G2617" s="2">
        <v>1380</v>
      </c>
      <c r="H2617" s="13">
        <f>Tabla1[[#This Row],[Importe]]-Tabla1[[#This Row],[Pagado]]</f>
        <v>0</v>
      </c>
      <c r="I2617" s="1" t="s">
        <v>4090</v>
      </c>
    </row>
    <row r="2618" spans="1:9" x14ac:dyDescent="0.25">
      <c r="A2618" s="3">
        <v>42968</v>
      </c>
      <c r="B2618" s="6" t="s">
        <v>2633</v>
      </c>
      <c r="C2618">
        <v>124590</v>
      </c>
      <c r="D2618" s="9" t="s">
        <v>3984</v>
      </c>
      <c r="E2618" s="2">
        <v>1645</v>
      </c>
      <c r="F2618" s="11">
        <v>42968</v>
      </c>
      <c r="G2618" s="2">
        <v>1645</v>
      </c>
      <c r="H2618" s="13">
        <f>Tabla1[[#This Row],[Importe]]-Tabla1[[#This Row],[Pagado]]</f>
        <v>0</v>
      </c>
      <c r="I2618" s="1" t="s">
        <v>4090</v>
      </c>
    </row>
    <row r="2619" spans="1:9" x14ac:dyDescent="0.25">
      <c r="A2619" s="3">
        <v>42968</v>
      </c>
      <c r="B2619" s="6" t="s">
        <v>2634</v>
      </c>
      <c r="C2619">
        <v>124591</v>
      </c>
      <c r="D2619" s="9" t="s">
        <v>3984</v>
      </c>
      <c r="E2619" s="2">
        <v>1566</v>
      </c>
      <c r="F2619" s="11">
        <v>42968</v>
      </c>
      <c r="G2619" s="2">
        <v>1566</v>
      </c>
      <c r="H2619" s="13">
        <f>Tabla1[[#This Row],[Importe]]-Tabla1[[#This Row],[Pagado]]</f>
        <v>0</v>
      </c>
      <c r="I2619" s="1" t="s">
        <v>4090</v>
      </c>
    </row>
    <row r="2620" spans="1:9" x14ac:dyDescent="0.25">
      <c r="A2620" s="3">
        <v>42968</v>
      </c>
      <c r="B2620" s="6" t="s">
        <v>2635</v>
      </c>
      <c r="C2620">
        <v>124592</v>
      </c>
      <c r="D2620" s="9" t="s">
        <v>4009</v>
      </c>
      <c r="E2620" s="2">
        <v>34418.199999999997</v>
      </c>
      <c r="F2620" s="11">
        <v>42970</v>
      </c>
      <c r="G2620" s="2">
        <v>34418.199999999997</v>
      </c>
      <c r="H2620" s="13">
        <f>Tabla1[[#This Row],[Importe]]-Tabla1[[#This Row],[Pagado]]</f>
        <v>0</v>
      </c>
      <c r="I2620" s="1" t="s">
        <v>4090</v>
      </c>
    </row>
    <row r="2621" spans="1:9" x14ac:dyDescent="0.25">
      <c r="A2621" s="3">
        <v>42968</v>
      </c>
      <c r="B2621" s="6" t="s">
        <v>2636</v>
      </c>
      <c r="C2621">
        <v>124593</v>
      </c>
      <c r="D2621" s="9" t="s">
        <v>3832</v>
      </c>
      <c r="E2621" s="2">
        <v>162161</v>
      </c>
      <c r="F2621" s="11">
        <v>42972</v>
      </c>
      <c r="G2621" s="2">
        <v>162161</v>
      </c>
      <c r="H2621" s="13">
        <f>Tabla1[[#This Row],[Importe]]-Tabla1[[#This Row],[Pagado]]</f>
        <v>0</v>
      </c>
      <c r="I2621" s="1" t="s">
        <v>4090</v>
      </c>
    </row>
    <row r="2622" spans="1:9" ht="30" x14ac:dyDescent="0.25">
      <c r="A2622" s="3">
        <v>42968</v>
      </c>
      <c r="B2622" s="6" t="s">
        <v>2637</v>
      </c>
      <c r="C2622">
        <v>124594</v>
      </c>
      <c r="D2622" s="9" t="s">
        <v>3832</v>
      </c>
      <c r="E2622" s="2">
        <v>300785.12</v>
      </c>
      <c r="F2622" s="11" t="s">
        <v>4172</v>
      </c>
      <c r="G2622" s="19">
        <f>172275.29+128509.83</f>
        <v>300785.12</v>
      </c>
      <c r="H2622" s="20">
        <f>Tabla1[[#This Row],[Importe]]-Tabla1[[#This Row],[Pagado]]</f>
        <v>0</v>
      </c>
      <c r="I2622" s="1" t="s">
        <v>4090</v>
      </c>
    </row>
    <row r="2623" spans="1:9" x14ac:dyDescent="0.25">
      <c r="A2623" s="3">
        <v>42968</v>
      </c>
      <c r="B2623" s="6" t="s">
        <v>2638</v>
      </c>
      <c r="C2623">
        <v>124595</v>
      </c>
      <c r="D2623" s="9" t="s">
        <v>3880</v>
      </c>
      <c r="E2623" s="2">
        <v>4170.6000000000004</v>
      </c>
      <c r="F2623" s="11">
        <v>42968</v>
      </c>
      <c r="G2623" s="2">
        <v>4170.6000000000004</v>
      </c>
      <c r="H2623" s="13">
        <f>Tabla1[[#This Row],[Importe]]-Tabla1[[#This Row],[Pagado]]</f>
        <v>0</v>
      </c>
      <c r="I2623" s="1" t="s">
        <v>4090</v>
      </c>
    </row>
    <row r="2624" spans="1:9" x14ac:dyDescent="0.25">
      <c r="A2624" s="3">
        <v>42968</v>
      </c>
      <c r="B2624" s="6" t="s">
        <v>2639</v>
      </c>
      <c r="C2624">
        <v>124596</v>
      </c>
      <c r="D2624" s="9" t="s">
        <v>4012</v>
      </c>
      <c r="E2624" s="2">
        <v>8875.2800000000007</v>
      </c>
      <c r="F2624" s="11" t="s">
        <v>4072</v>
      </c>
      <c r="G2624" s="2">
        <v>8875.2800000000007</v>
      </c>
      <c r="H2624" s="13">
        <f>Tabla1[[#This Row],[Importe]]-Tabla1[[#This Row],[Pagado]]</f>
        <v>0</v>
      </c>
      <c r="I2624" s="1" t="s">
        <v>4090</v>
      </c>
    </row>
    <row r="2625" spans="1:9" x14ac:dyDescent="0.25">
      <c r="A2625" s="3">
        <v>42968</v>
      </c>
      <c r="B2625" s="6" t="s">
        <v>2640</v>
      </c>
      <c r="C2625">
        <v>124597</v>
      </c>
      <c r="D2625" s="9" t="s">
        <v>3938</v>
      </c>
      <c r="E2625" s="2">
        <v>13310</v>
      </c>
      <c r="F2625" s="11">
        <v>42968</v>
      </c>
      <c r="G2625" s="2">
        <v>13310</v>
      </c>
      <c r="H2625" s="13">
        <f>Tabla1[[#This Row],[Importe]]-Tabla1[[#This Row],[Pagado]]</f>
        <v>0</v>
      </c>
      <c r="I2625" s="1" t="s">
        <v>4090</v>
      </c>
    </row>
    <row r="2626" spans="1:9" ht="15.75" x14ac:dyDescent="0.25">
      <c r="A2626" s="3">
        <v>42968</v>
      </c>
      <c r="B2626" s="6" t="s">
        <v>2641</v>
      </c>
      <c r="C2626">
        <v>124598</v>
      </c>
      <c r="D2626" s="7" t="s">
        <v>4091</v>
      </c>
      <c r="E2626" s="2">
        <v>0</v>
      </c>
      <c r="F2626" s="17" t="s">
        <v>4091</v>
      </c>
      <c r="G2626" s="2">
        <v>0</v>
      </c>
      <c r="H2626" s="13">
        <f>Tabla1[[#This Row],[Importe]]-Tabla1[[#This Row],[Pagado]]</f>
        <v>0</v>
      </c>
      <c r="I2626" s="1" t="s">
        <v>4091</v>
      </c>
    </row>
    <row r="2627" spans="1:9" x14ac:dyDescent="0.25">
      <c r="A2627" s="3">
        <v>42968</v>
      </c>
      <c r="B2627" s="6" t="s">
        <v>2642</v>
      </c>
      <c r="C2627">
        <v>124599</v>
      </c>
      <c r="D2627" s="9" t="s">
        <v>3890</v>
      </c>
      <c r="E2627" s="2">
        <v>20073.900000000001</v>
      </c>
      <c r="F2627" s="11">
        <v>42968</v>
      </c>
      <c r="G2627" s="2">
        <v>20073.900000000001</v>
      </c>
      <c r="H2627" s="13">
        <f>Tabla1[[#This Row],[Importe]]-Tabla1[[#This Row],[Pagado]]</f>
        <v>0</v>
      </c>
      <c r="I2627" s="1" t="s">
        <v>4090</v>
      </c>
    </row>
    <row r="2628" spans="1:9" x14ac:dyDescent="0.25">
      <c r="A2628" s="3">
        <v>42968</v>
      </c>
      <c r="B2628" s="6" t="s">
        <v>2643</v>
      </c>
      <c r="C2628">
        <v>124600</v>
      </c>
      <c r="D2628" s="9" t="s">
        <v>3847</v>
      </c>
      <c r="E2628" s="2">
        <v>30984.2</v>
      </c>
      <c r="F2628" s="11">
        <v>42978</v>
      </c>
      <c r="G2628" s="2">
        <v>30984.2</v>
      </c>
      <c r="H2628" s="13">
        <f>Tabla1[[#This Row],[Importe]]-Tabla1[[#This Row],[Pagado]]</f>
        <v>0</v>
      </c>
      <c r="I2628" s="1" t="s">
        <v>4090</v>
      </c>
    </row>
    <row r="2629" spans="1:9" x14ac:dyDescent="0.25">
      <c r="A2629" s="3">
        <v>42968</v>
      </c>
      <c r="B2629" s="6" t="s">
        <v>2644</v>
      </c>
      <c r="C2629">
        <v>124601</v>
      </c>
      <c r="D2629" s="9" t="s">
        <v>3852</v>
      </c>
      <c r="E2629" s="2">
        <v>21662.5</v>
      </c>
      <c r="F2629" s="11">
        <v>42975</v>
      </c>
      <c r="G2629" s="2">
        <v>21662.5</v>
      </c>
      <c r="H2629" s="13">
        <f>Tabla1[[#This Row],[Importe]]-Tabla1[[#This Row],[Pagado]]</f>
        <v>0</v>
      </c>
      <c r="I2629" s="1" t="s">
        <v>4090</v>
      </c>
    </row>
    <row r="2630" spans="1:9" x14ac:dyDescent="0.25">
      <c r="A2630" s="3">
        <v>42968</v>
      </c>
      <c r="B2630" s="6" t="s">
        <v>2645</v>
      </c>
      <c r="C2630">
        <v>124602</v>
      </c>
      <c r="D2630" s="9" t="s">
        <v>3983</v>
      </c>
      <c r="E2630" s="2">
        <v>3614.4</v>
      </c>
      <c r="F2630" s="11">
        <v>42968</v>
      </c>
      <c r="G2630" s="2">
        <v>3614.4</v>
      </c>
      <c r="H2630" s="13">
        <f>Tabla1[[#This Row],[Importe]]-Tabla1[[#This Row],[Pagado]]</f>
        <v>0</v>
      </c>
      <c r="I2630" s="1" t="s">
        <v>4090</v>
      </c>
    </row>
    <row r="2631" spans="1:9" x14ac:dyDescent="0.25">
      <c r="A2631" s="3">
        <v>42968</v>
      </c>
      <c r="B2631" s="6" t="s">
        <v>2646</v>
      </c>
      <c r="C2631">
        <v>124603</v>
      </c>
      <c r="D2631" s="9" t="s">
        <v>3904</v>
      </c>
      <c r="E2631" s="2">
        <v>1688.4</v>
      </c>
      <c r="F2631" s="11">
        <v>42969</v>
      </c>
      <c r="G2631" s="2">
        <v>1688.4</v>
      </c>
      <c r="H2631" s="13">
        <f>Tabla1[[#This Row],[Importe]]-Tabla1[[#This Row],[Pagado]]</f>
        <v>0</v>
      </c>
      <c r="I2631" s="1" t="s">
        <v>4090</v>
      </c>
    </row>
    <row r="2632" spans="1:9" x14ac:dyDescent="0.25">
      <c r="A2632" s="3">
        <v>42968</v>
      </c>
      <c r="B2632" s="6" t="s">
        <v>2647</v>
      </c>
      <c r="C2632">
        <v>124604</v>
      </c>
      <c r="D2632" s="9" t="s">
        <v>3886</v>
      </c>
      <c r="E2632" s="2">
        <v>2841.4</v>
      </c>
      <c r="F2632" s="11">
        <v>42969</v>
      </c>
      <c r="G2632" s="2">
        <v>2841.4</v>
      </c>
      <c r="H2632" s="13">
        <f>Tabla1[[#This Row],[Importe]]-Tabla1[[#This Row],[Pagado]]</f>
        <v>0</v>
      </c>
      <c r="I2632" s="1" t="s">
        <v>4090</v>
      </c>
    </row>
    <row r="2633" spans="1:9" x14ac:dyDescent="0.25">
      <c r="A2633" s="3">
        <v>42968</v>
      </c>
      <c r="B2633" s="6" t="s">
        <v>2648</v>
      </c>
      <c r="C2633">
        <v>124605</v>
      </c>
      <c r="D2633" s="9" t="s">
        <v>3844</v>
      </c>
      <c r="E2633" s="2">
        <v>1585.6</v>
      </c>
      <c r="F2633" s="11">
        <v>42968</v>
      </c>
      <c r="G2633" s="2">
        <v>1585.6</v>
      </c>
      <c r="H2633" s="13">
        <f>Tabla1[[#This Row],[Importe]]-Tabla1[[#This Row],[Pagado]]</f>
        <v>0</v>
      </c>
      <c r="I2633" s="1" t="s">
        <v>4090</v>
      </c>
    </row>
    <row r="2634" spans="1:9" x14ac:dyDescent="0.25">
      <c r="A2634" s="3">
        <v>42968</v>
      </c>
      <c r="B2634" s="6" t="s">
        <v>2649</v>
      </c>
      <c r="C2634">
        <v>124606</v>
      </c>
      <c r="D2634" s="9" t="s">
        <v>3929</v>
      </c>
      <c r="E2634" s="2">
        <v>1945.8</v>
      </c>
      <c r="F2634" s="11">
        <v>42968</v>
      </c>
      <c r="G2634" s="2">
        <v>1945.8</v>
      </c>
      <c r="H2634" s="13">
        <f>Tabla1[[#This Row],[Importe]]-Tabla1[[#This Row],[Pagado]]</f>
        <v>0</v>
      </c>
      <c r="I2634" s="1" t="s">
        <v>4090</v>
      </c>
    </row>
    <row r="2635" spans="1:9" x14ac:dyDescent="0.25">
      <c r="A2635" s="3">
        <v>42968</v>
      </c>
      <c r="B2635" s="6" t="s">
        <v>2650</v>
      </c>
      <c r="C2635">
        <v>124607</v>
      </c>
      <c r="D2635" s="9" t="s">
        <v>3888</v>
      </c>
      <c r="E2635" s="2">
        <v>253330</v>
      </c>
      <c r="F2635" s="11" t="s">
        <v>4068</v>
      </c>
      <c r="G2635" s="2">
        <v>253330</v>
      </c>
      <c r="H2635" s="13">
        <f>Tabla1[[#This Row],[Importe]]-Tabla1[[#This Row],[Pagado]]</f>
        <v>0</v>
      </c>
      <c r="I2635" s="1" t="s">
        <v>4090</v>
      </c>
    </row>
    <row r="2636" spans="1:9" x14ac:dyDescent="0.25">
      <c r="A2636" s="3">
        <v>42968</v>
      </c>
      <c r="B2636" s="6" t="s">
        <v>2651</v>
      </c>
      <c r="C2636">
        <v>124608</v>
      </c>
      <c r="D2636" s="9" t="s">
        <v>3940</v>
      </c>
      <c r="E2636" s="2">
        <v>9428.4</v>
      </c>
      <c r="F2636" s="11">
        <v>42968</v>
      </c>
      <c r="G2636" s="2">
        <v>9428.4</v>
      </c>
      <c r="H2636" s="13">
        <f>Tabla1[[#This Row],[Importe]]-Tabla1[[#This Row],[Pagado]]</f>
        <v>0</v>
      </c>
      <c r="I2636" s="1" t="s">
        <v>4090</v>
      </c>
    </row>
    <row r="2637" spans="1:9" x14ac:dyDescent="0.25">
      <c r="A2637" s="3">
        <v>42968</v>
      </c>
      <c r="B2637" s="6" t="s">
        <v>2652</v>
      </c>
      <c r="C2637">
        <v>124609</v>
      </c>
      <c r="D2637" s="9" t="s">
        <v>3891</v>
      </c>
      <c r="E2637" s="2">
        <v>4323.8999999999996</v>
      </c>
      <c r="F2637" s="11">
        <v>42968</v>
      </c>
      <c r="G2637" s="2">
        <v>4323.8999999999996</v>
      </c>
      <c r="H2637" s="13">
        <f>Tabla1[[#This Row],[Importe]]-Tabla1[[#This Row],[Pagado]]</f>
        <v>0</v>
      </c>
      <c r="I2637" s="1" t="s">
        <v>4090</v>
      </c>
    </row>
    <row r="2638" spans="1:9" x14ac:dyDescent="0.25">
      <c r="A2638" s="3">
        <v>42968</v>
      </c>
      <c r="B2638" s="6" t="s">
        <v>2653</v>
      </c>
      <c r="C2638">
        <v>124610</v>
      </c>
      <c r="D2638" s="9" t="s">
        <v>3872</v>
      </c>
      <c r="E2638" s="2">
        <v>9813.6</v>
      </c>
      <c r="F2638" s="11">
        <v>42968</v>
      </c>
      <c r="G2638" s="2">
        <v>9813.6</v>
      </c>
      <c r="H2638" s="13">
        <f>Tabla1[[#This Row],[Importe]]-Tabla1[[#This Row],[Pagado]]</f>
        <v>0</v>
      </c>
      <c r="I2638" s="1" t="s">
        <v>4090</v>
      </c>
    </row>
    <row r="2639" spans="1:9" x14ac:dyDescent="0.25">
      <c r="A2639" s="3">
        <v>42969</v>
      </c>
      <c r="B2639" s="6" t="s">
        <v>2654</v>
      </c>
      <c r="C2639">
        <v>124611</v>
      </c>
      <c r="D2639" s="9" t="s">
        <v>3805</v>
      </c>
      <c r="E2639" s="2">
        <v>10942.9</v>
      </c>
      <c r="F2639" s="11">
        <v>42971</v>
      </c>
      <c r="G2639" s="2">
        <v>10942.9</v>
      </c>
      <c r="H2639" s="13">
        <f>Tabla1[[#This Row],[Importe]]-Tabla1[[#This Row],[Pagado]]</f>
        <v>0</v>
      </c>
      <c r="I2639" s="1" t="s">
        <v>4090</v>
      </c>
    </row>
    <row r="2640" spans="1:9" x14ac:dyDescent="0.25">
      <c r="A2640" s="3">
        <v>42969</v>
      </c>
      <c r="B2640" s="6" t="s">
        <v>2655</v>
      </c>
      <c r="C2640">
        <v>124612</v>
      </c>
      <c r="D2640" s="9" t="s">
        <v>3806</v>
      </c>
      <c r="E2640" s="2">
        <v>34653.199999999997</v>
      </c>
      <c r="F2640" s="11">
        <v>42970</v>
      </c>
      <c r="G2640" s="2">
        <v>34653.199999999997</v>
      </c>
      <c r="H2640" s="13">
        <f>Tabla1[[#This Row],[Importe]]-Tabla1[[#This Row],[Pagado]]</f>
        <v>0</v>
      </c>
      <c r="I2640" s="1" t="s">
        <v>4090</v>
      </c>
    </row>
    <row r="2641" spans="1:9" x14ac:dyDescent="0.25">
      <c r="A2641" s="3">
        <v>42969</v>
      </c>
      <c r="B2641" s="6" t="s">
        <v>2656</v>
      </c>
      <c r="C2641">
        <v>124613</v>
      </c>
      <c r="D2641" s="9" t="s">
        <v>3816</v>
      </c>
      <c r="E2641" s="2">
        <v>4679.2</v>
      </c>
      <c r="F2641" s="11">
        <v>42969</v>
      </c>
      <c r="G2641" s="2">
        <v>4679.2</v>
      </c>
      <c r="H2641" s="13">
        <f>Tabla1[[#This Row],[Importe]]-Tabla1[[#This Row],[Pagado]]</f>
        <v>0</v>
      </c>
      <c r="I2641" s="1" t="s">
        <v>4090</v>
      </c>
    </row>
    <row r="2642" spans="1:9" x14ac:dyDescent="0.25">
      <c r="A2642" s="3">
        <v>42969</v>
      </c>
      <c r="B2642" s="6" t="s">
        <v>2657</v>
      </c>
      <c r="C2642">
        <v>124614</v>
      </c>
      <c r="D2642" s="9" t="s">
        <v>3808</v>
      </c>
      <c r="E2642" s="2">
        <v>705</v>
      </c>
      <c r="F2642" s="11">
        <v>42969</v>
      </c>
      <c r="G2642" s="2">
        <v>705</v>
      </c>
      <c r="H2642" s="13">
        <f>Tabla1[[#This Row],[Importe]]-Tabla1[[#This Row],[Pagado]]</f>
        <v>0</v>
      </c>
      <c r="I2642" s="1" t="s">
        <v>4090</v>
      </c>
    </row>
    <row r="2643" spans="1:9" x14ac:dyDescent="0.25">
      <c r="A2643" s="3">
        <v>42969</v>
      </c>
      <c r="B2643" s="6" t="s">
        <v>2658</v>
      </c>
      <c r="C2643">
        <v>124615</v>
      </c>
      <c r="D2643" s="9" t="s">
        <v>3807</v>
      </c>
      <c r="E2643" s="2">
        <v>2070</v>
      </c>
      <c r="F2643" s="11">
        <v>42969</v>
      </c>
      <c r="G2643" s="2">
        <v>2070</v>
      </c>
      <c r="H2643" s="13">
        <f>Tabla1[[#This Row],[Importe]]-Tabla1[[#This Row],[Pagado]]</f>
        <v>0</v>
      </c>
      <c r="I2643" s="1" t="s">
        <v>4090</v>
      </c>
    </row>
    <row r="2644" spans="1:9" x14ac:dyDescent="0.25">
      <c r="A2644" s="3">
        <v>42969</v>
      </c>
      <c r="B2644" s="6" t="s">
        <v>2659</v>
      </c>
      <c r="C2644">
        <v>124616</v>
      </c>
      <c r="D2644" s="9" t="s">
        <v>3846</v>
      </c>
      <c r="E2644" s="2">
        <v>2837.5</v>
      </c>
      <c r="F2644" s="11">
        <v>42969</v>
      </c>
      <c r="G2644" s="2">
        <v>2837.5</v>
      </c>
      <c r="H2644" s="13">
        <f>Tabla1[[#This Row],[Importe]]-Tabla1[[#This Row],[Pagado]]</f>
        <v>0</v>
      </c>
      <c r="I2644" s="1" t="s">
        <v>4090</v>
      </c>
    </row>
    <row r="2645" spans="1:9" x14ac:dyDescent="0.25">
      <c r="A2645" s="3">
        <v>42969</v>
      </c>
      <c r="B2645" s="6" t="s">
        <v>2660</v>
      </c>
      <c r="C2645">
        <v>124617</v>
      </c>
      <c r="D2645" s="9" t="s">
        <v>3877</v>
      </c>
      <c r="E2645" s="2">
        <v>662.1</v>
      </c>
      <c r="F2645" s="11">
        <v>42969</v>
      </c>
      <c r="G2645" s="2">
        <v>662.1</v>
      </c>
      <c r="H2645" s="13">
        <f>Tabla1[[#This Row],[Importe]]-Tabla1[[#This Row],[Pagado]]</f>
        <v>0</v>
      </c>
      <c r="I2645" s="1" t="s">
        <v>4090</v>
      </c>
    </row>
    <row r="2646" spans="1:9" x14ac:dyDescent="0.25">
      <c r="A2646" s="3">
        <v>42969</v>
      </c>
      <c r="B2646" s="6" t="s">
        <v>2661</v>
      </c>
      <c r="C2646">
        <v>124618</v>
      </c>
      <c r="D2646" s="9" t="s">
        <v>3812</v>
      </c>
      <c r="E2646" s="2">
        <v>6762</v>
      </c>
      <c r="F2646" s="11">
        <v>42971</v>
      </c>
      <c r="G2646" s="2">
        <v>6762</v>
      </c>
      <c r="H2646" s="13">
        <f>Tabla1[[#This Row],[Importe]]-Tabla1[[#This Row],[Pagado]]</f>
        <v>0</v>
      </c>
      <c r="I2646" s="1" t="s">
        <v>4090</v>
      </c>
    </row>
    <row r="2647" spans="1:9" x14ac:dyDescent="0.25">
      <c r="A2647" s="3">
        <v>42969</v>
      </c>
      <c r="B2647" s="6" t="s">
        <v>2662</v>
      </c>
      <c r="C2647">
        <v>124619</v>
      </c>
      <c r="D2647" s="9" t="s">
        <v>3889</v>
      </c>
      <c r="E2647" s="2">
        <v>6326.8</v>
      </c>
      <c r="F2647" s="11">
        <v>42969</v>
      </c>
      <c r="G2647" s="2">
        <v>6326.8</v>
      </c>
      <c r="H2647" s="13">
        <f>Tabla1[[#This Row],[Importe]]-Tabla1[[#This Row],[Pagado]]</f>
        <v>0</v>
      </c>
      <c r="I2647" s="1" t="s">
        <v>4090</v>
      </c>
    </row>
    <row r="2648" spans="1:9" x14ac:dyDescent="0.25">
      <c r="A2648" s="3">
        <v>42969</v>
      </c>
      <c r="B2648" s="6" t="s">
        <v>2663</v>
      </c>
      <c r="C2648">
        <v>124620</v>
      </c>
      <c r="D2648" s="9" t="s">
        <v>3811</v>
      </c>
      <c r="E2648" s="2">
        <v>3296.4</v>
      </c>
      <c r="F2648" s="11">
        <v>42971</v>
      </c>
      <c r="G2648" s="2">
        <v>3296.4</v>
      </c>
      <c r="H2648" s="13">
        <f>Tabla1[[#This Row],[Importe]]-Tabla1[[#This Row],[Pagado]]</f>
        <v>0</v>
      </c>
      <c r="I2648" s="1" t="s">
        <v>4090</v>
      </c>
    </row>
    <row r="2649" spans="1:9" x14ac:dyDescent="0.25">
      <c r="A2649" s="3">
        <v>42969</v>
      </c>
      <c r="B2649" s="6" t="s">
        <v>2664</v>
      </c>
      <c r="C2649">
        <v>124621</v>
      </c>
      <c r="D2649" s="9" t="s">
        <v>3972</v>
      </c>
      <c r="E2649" s="2">
        <v>3460.4</v>
      </c>
      <c r="F2649" s="11">
        <v>42971</v>
      </c>
      <c r="G2649" s="2">
        <v>3460.4</v>
      </c>
      <c r="H2649" s="13">
        <f>Tabla1[[#This Row],[Importe]]-Tabla1[[#This Row],[Pagado]]</f>
        <v>0</v>
      </c>
      <c r="I2649" s="1" t="s">
        <v>4090</v>
      </c>
    </row>
    <row r="2650" spans="1:9" x14ac:dyDescent="0.25">
      <c r="A2650" s="3">
        <v>42969</v>
      </c>
      <c r="B2650" s="6" t="s">
        <v>2665</v>
      </c>
      <c r="C2650">
        <v>124622</v>
      </c>
      <c r="D2650" s="9" t="s">
        <v>3813</v>
      </c>
      <c r="E2650" s="2">
        <v>10914.2</v>
      </c>
      <c r="F2650" s="11">
        <v>42973</v>
      </c>
      <c r="G2650" s="2">
        <v>10914.2</v>
      </c>
      <c r="H2650" s="13">
        <f>Tabla1[[#This Row],[Importe]]-Tabla1[[#This Row],[Pagado]]</f>
        <v>0</v>
      </c>
      <c r="I2650" s="1" t="s">
        <v>4090</v>
      </c>
    </row>
    <row r="2651" spans="1:9" x14ac:dyDescent="0.25">
      <c r="A2651" s="3">
        <v>42969</v>
      </c>
      <c r="B2651" s="6" t="s">
        <v>2666</v>
      </c>
      <c r="C2651">
        <v>124623</v>
      </c>
      <c r="D2651" s="9" t="s">
        <v>3834</v>
      </c>
      <c r="E2651" s="2">
        <v>10497</v>
      </c>
      <c r="F2651" s="11">
        <v>42971</v>
      </c>
      <c r="G2651" s="2">
        <v>10497</v>
      </c>
      <c r="H2651" s="13">
        <f>Tabla1[[#This Row],[Importe]]-Tabla1[[#This Row],[Pagado]]</f>
        <v>0</v>
      </c>
      <c r="I2651" s="1" t="s">
        <v>4090</v>
      </c>
    </row>
    <row r="2652" spans="1:9" x14ac:dyDescent="0.25">
      <c r="A2652" s="3">
        <v>42969</v>
      </c>
      <c r="B2652" s="6" t="s">
        <v>2667</v>
      </c>
      <c r="C2652">
        <v>124624</v>
      </c>
      <c r="D2652" s="9" t="s">
        <v>3950</v>
      </c>
      <c r="E2652" s="2">
        <v>19043.2</v>
      </c>
      <c r="F2652" s="11">
        <v>42977</v>
      </c>
      <c r="G2652" s="2">
        <v>19043.2</v>
      </c>
      <c r="H2652" s="13">
        <f>Tabla1[[#This Row],[Importe]]-Tabla1[[#This Row],[Pagado]]</f>
        <v>0</v>
      </c>
      <c r="I2652" s="1" t="s">
        <v>4090</v>
      </c>
    </row>
    <row r="2653" spans="1:9" x14ac:dyDescent="0.25">
      <c r="A2653" s="3">
        <v>42969</v>
      </c>
      <c r="B2653" s="6" t="s">
        <v>2668</v>
      </c>
      <c r="C2653">
        <v>124625</v>
      </c>
      <c r="D2653" s="9" t="s">
        <v>3819</v>
      </c>
      <c r="E2653" s="2">
        <v>18431.599999999999</v>
      </c>
      <c r="F2653" s="11">
        <v>42969</v>
      </c>
      <c r="G2653" s="2">
        <v>18431.599999999999</v>
      </c>
      <c r="H2653" s="13">
        <f>Tabla1[[#This Row],[Importe]]-Tabla1[[#This Row],[Pagado]]</f>
        <v>0</v>
      </c>
      <c r="I2653" s="1" t="s">
        <v>4090</v>
      </c>
    </row>
    <row r="2654" spans="1:9" x14ac:dyDescent="0.25">
      <c r="A2654" s="3">
        <v>42969</v>
      </c>
      <c r="B2654" s="6" t="s">
        <v>2669</v>
      </c>
      <c r="C2654">
        <v>124626</v>
      </c>
      <c r="D2654" s="9" t="s">
        <v>3822</v>
      </c>
      <c r="E2654" s="2">
        <v>3067.2</v>
      </c>
      <c r="F2654" s="11">
        <v>42971</v>
      </c>
      <c r="G2654" s="2">
        <v>3067.2</v>
      </c>
      <c r="H2654" s="13">
        <f>Tabla1[[#This Row],[Importe]]-Tabla1[[#This Row],[Pagado]]</f>
        <v>0</v>
      </c>
      <c r="I2654" s="1" t="s">
        <v>4090</v>
      </c>
    </row>
    <row r="2655" spans="1:9" ht="15.75" x14ac:dyDescent="0.25">
      <c r="A2655" s="3">
        <v>42969</v>
      </c>
      <c r="B2655" s="6" t="s">
        <v>2670</v>
      </c>
      <c r="C2655">
        <v>124627</v>
      </c>
      <c r="D2655" s="7" t="s">
        <v>4091</v>
      </c>
      <c r="E2655" s="2">
        <v>0</v>
      </c>
      <c r="F2655" s="17" t="s">
        <v>4091</v>
      </c>
      <c r="G2655" s="2">
        <v>0</v>
      </c>
      <c r="H2655" s="13">
        <f>Tabla1[[#This Row],[Importe]]-Tabla1[[#This Row],[Pagado]]</f>
        <v>0</v>
      </c>
      <c r="I2655" s="1" t="s">
        <v>4091</v>
      </c>
    </row>
    <row r="2656" spans="1:9" x14ac:dyDescent="0.25">
      <c r="A2656" s="3">
        <v>42969</v>
      </c>
      <c r="B2656" s="6" t="s">
        <v>2671</v>
      </c>
      <c r="C2656">
        <v>124628</v>
      </c>
      <c r="D2656" s="9" t="s">
        <v>3814</v>
      </c>
      <c r="E2656" s="2">
        <v>10963.4</v>
      </c>
      <c r="F2656" s="11">
        <v>42972</v>
      </c>
      <c r="G2656" s="2">
        <v>10963.4</v>
      </c>
      <c r="H2656" s="13">
        <f>Tabla1[[#This Row],[Importe]]-Tabla1[[#This Row],[Pagado]]</f>
        <v>0</v>
      </c>
      <c r="I2656" s="1" t="s">
        <v>4090</v>
      </c>
    </row>
    <row r="2657" spans="1:9" x14ac:dyDescent="0.25">
      <c r="A2657" s="3">
        <v>42969</v>
      </c>
      <c r="B2657" s="6" t="s">
        <v>2672</v>
      </c>
      <c r="C2657">
        <v>124629</v>
      </c>
      <c r="D2657" s="9" t="s">
        <v>3883</v>
      </c>
      <c r="E2657" s="2">
        <v>3248.7</v>
      </c>
      <c r="F2657" s="11">
        <v>42970</v>
      </c>
      <c r="G2657" s="2">
        <v>3248.7</v>
      </c>
      <c r="H2657" s="13">
        <f>Tabla1[[#This Row],[Importe]]-Tabla1[[#This Row],[Pagado]]</f>
        <v>0</v>
      </c>
      <c r="I2657" s="1" t="s">
        <v>4090</v>
      </c>
    </row>
    <row r="2658" spans="1:9" x14ac:dyDescent="0.25">
      <c r="A2658" s="3">
        <v>42969</v>
      </c>
      <c r="B2658" s="6" t="s">
        <v>2673</v>
      </c>
      <c r="C2658">
        <v>124630</v>
      </c>
      <c r="D2658" s="9" t="s">
        <v>3860</v>
      </c>
      <c r="E2658" s="2">
        <v>1694.4</v>
      </c>
      <c r="F2658" s="11">
        <v>42969</v>
      </c>
      <c r="G2658" s="2">
        <v>1694.4</v>
      </c>
      <c r="H2658" s="13">
        <f>Tabla1[[#This Row],[Importe]]-Tabla1[[#This Row],[Pagado]]</f>
        <v>0</v>
      </c>
      <c r="I2658" s="1" t="s">
        <v>4090</v>
      </c>
    </row>
    <row r="2659" spans="1:9" x14ac:dyDescent="0.25">
      <c r="A2659" s="3">
        <v>42969</v>
      </c>
      <c r="B2659" s="6" t="s">
        <v>2674</v>
      </c>
      <c r="C2659">
        <v>124631</v>
      </c>
      <c r="D2659" s="9" t="s">
        <v>3828</v>
      </c>
      <c r="E2659" s="2">
        <v>1928</v>
      </c>
      <c r="F2659" s="11">
        <v>42969</v>
      </c>
      <c r="G2659" s="2">
        <v>1928</v>
      </c>
      <c r="H2659" s="13">
        <f>Tabla1[[#This Row],[Importe]]-Tabla1[[#This Row],[Pagado]]</f>
        <v>0</v>
      </c>
      <c r="I2659" s="1" t="s">
        <v>4090</v>
      </c>
    </row>
    <row r="2660" spans="1:9" x14ac:dyDescent="0.25">
      <c r="A2660" s="3">
        <v>42969</v>
      </c>
      <c r="B2660" s="6" t="s">
        <v>2675</v>
      </c>
      <c r="C2660">
        <v>124632</v>
      </c>
      <c r="D2660" s="9" t="s">
        <v>3943</v>
      </c>
      <c r="E2660" s="2">
        <v>2115</v>
      </c>
      <c r="F2660" s="11">
        <v>42969</v>
      </c>
      <c r="G2660" s="2">
        <v>2115</v>
      </c>
      <c r="H2660" s="13">
        <f>Tabla1[[#This Row],[Importe]]-Tabla1[[#This Row],[Pagado]]</f>
        <v>0</v>
      </c>
      <c r="I2660" s="1" t="s">
        <v>4090</v>
      </c>
    </row>
    <row r="2661" spans="1:9" ht="15.75" x14ac:dyDescent="0.25">
      <c r="A2661" s="3">
        <v>42969</v>
      </c>
      <c r="B2661" s="6" t="s">
        <v>2676</v>
      </c>
      <c r="C2661">
        <v>124633</v>
      </c>
      <c r="D2661" s="7" t="s">
        <v>4091</v>
      </c>
      <c r="E2661" s="2">
        <v>0</v>
      </c>
      <c r="F2661" s="17" t="s">
        <v>4091</v>
      </c>
      <c r="G2661" s="2">
        <v>0</v>
      </c>
      <c r="H2661" s="13">
        <f>Tabla1[[#This Row],[Importe]]-Tabla1[[#This Row],[Pagado]]</f>
        <v>0</v>
      </c>
      <c r="I2661" s="1" t="s">
        <v>4091</v>
      </c>
    </row>
    <row r="2662" spans="1:9" x14ac:dyDescent="0.25">
      <c r="A2662" s="3">
        <v>42969</v>
      </c>
      <c r="B2662" s="6" t="s">
        <v>2677</v>
      </c>
      <c r="C2662">
        <v>124634</v>
      </c>
      <c r="D2662" s="9" t="s">
        <v>3813</v>
      </c>
      <c r="E2662" s="2">
        <v>3255.4</v>
      </c>
      <c r="F2662" s="11">
        <v>42971</v>
      </c>
      <c r="G2662" s="2">
        <v>3255.4</v>
      </c>
      <c r="H2662" s="13">
        <f>Tabla1[[#This Row],[Importe]]-Tabla1[[#This Row],[Pagado]]</f>
        <v>0</v>
      </c>
      <c r="I2662" s="1" t="s">
        <v>4090</v>
      </c>
    </row>
    <row r="2663" spans="1:9" x14ac:dyDescent="0.25">
      <c r="A2663" s="3">
        <v>42969</v>
      </c>
      <c r="B2663" s="6" t="s">
        <v>2678</v>
      </c>
      <c r="C2663">
        <v>124635</v>
      </c>
      <c r="D2663" s="9" t="s">
        <v>3832</v>
      </c>
      <c r="E2663" s="2">
        <v>780</v>
      </c>
      <c r="F2663" s="11">
        <v>42972</v>
      </c>
      <c r="G2663" s="2">
        <v>780</v>
      </c>
      <c r="H2663" s="13">
        <f>Tabla1[[#This Row],[Importe]]-Tabla1[[#This Row],[Pagado]]</f>
        <v>0</v>
      </c>
      <c r="I2663" s="1" t="s">
        <v>4090</v>
      </c>
    </row>
    <row r="2664" spans="1:9" x14ac:dyDescent="0.25">
      <c r="A2664" s="3">
        <v>42969</v>
      </c>
      <c r="B2664" s="6" t="s">
        <v>2679</v>
      </c>
      <c r="C2664">
        <v>124636</v>
      </c>
      <c r="D2664" s="9" t="s">
        <v>3845</v>
      </c>
      <c r="E2664" s="2">
        <v>47559.6</v>
      </c>
      <c r="F2664" s="11" t="s">
        <v>4078</v>
      </c>
      <c r="G2664" s="2">
        <v>47559.6</v>
      </c>
      <c r="H2664" s="13">
        <f>Tabla1[[#This Row],[Importe]]-Tabla1[[#This Row],[Pagado]]</f>
        <v>0</v>
      </c>
      <c r="I2664" s="1" t="s">
        <v>4090</v>
      </c>
    </row>
    <row r="2665" spans="1:9" ht="30" x14ac:dyDescent="0.25">
      <c r="A2665" s="3">
        <v>42969</v>
      </c>
      <c r="B2665" s="6" t="s">
        <v>2680</v>
      </c>
      <c r="C2665">
        <v>124637</v>
      </c>
      <c r="D2665" s="9" t="s">
        <v>4000</v>
      </c>
      <c r="E2665" s="2">
        <v>35629</v>
      </c>
      <c r="F2665" s="11" t="s">
        <v>4168</v>
      </c>
      <c r="G2665" s="19">
        <f>31835+3794</f>
        <v>35629</v>
      </c>
      <c r="H2665" s="20">
        <f>Tabla1[[#This Row],[Importe]]-Tabla1[[#This Row],[Pagado]]</f>
        <v>0</v>
      </c>
      <c r="I2665" s="1" t="s">
        <v>4090</v>
      </c>
    </row>
    <row r="2666" spans="1:9" x14ac:dyDescent="0.25">
      <c r="A2666" s="3">
        <v>42969</v>
      </c>
      <c r="B2666" s="6" t="s">
        <v>2681</v>
      </c>
      <c r="C2666">
        <v>124638</v>
      </c>
      <c r="D2666" s="9" t="s">
        <v>3820</v>
      </c>
      <c r="E2666" s="2">
        <v>6600</v>
      </c>
      <c r="F2666" s="11">
        <v>42978</v>
      </c>
      <c r="G2666" s="2">
        <v>6600</v>
      </c>
      <c r="H2666" s="13">
        <f>Tabla1[[#This Row],[Importe]]-Tabla1[[#This Row],[Pagado]]</f>
        <v>0</v>
      </c>
      <c r="I2666" s="1" t="s">
        <v>4090</v>
      </c>
    </row>
    <row r="2667" spans="1:9" x14ac:dyDescent="0.25">
      <c r="A2667" s="3">
        <v>42969</v>
      </c>
      <c r="B2667" s="6" t="s">
        <v>2682</v>
      </c>
      <c r="C2667">
        <v>124639</v>
      </c>
      <c r="D2667" s="9" t="s">
        <v>3812</v>
      </c>
      <c r="E2667" s="2">
        <v>1728</v>
      </c>
      <c r="F2667" s="11">
        <v>42971</v>
      </c>
      <c r="G2667" s="2">
        <v>1728</v>
      </c>
      <c r="H2667" s="13">
        <f>Tabla1[[#This Row],[Importe]]-Tabla1[[#This Row],[Pagado]]</f>
        <v>0</v>
      </c>
      <c r="I2667" s="1" t="s">
        <v>4090</v>
      </c>
    </row>
    <row r="2668" spans="1:9" ht="15.75" x14ac:dyDescent="0.25">
      <c r="A2668" s="3">
        <v>42969</v>
      </c>
      <c r="B2668" s="6" t="s">
        <v>2683</v>
      </c>
      <c r="C2668">
        <v>124640</v>
      </c>
      <c r="D2668" s="7" t="s">
        <v>4091</v>
      </c>
      <c r="E2668" s="2">
        <v>0</v>
      </c>
      <c r="F2668" s="17" t="s">
        <v>4091</v>
      </c>
      <c r="G2668" s="2">
        <v>0</v>
      </c>
      <c r="H2668" s="13">
        <f>Tabla1[[#This Row],[Importe]]-Tabla1[[#This Row],[Pagado]]</f>
        <v>0</v>
      </c>
      <c r="I2668" s="1" t="s">
        <v>4091</v>
      </c>
    </row>
    <row r="2669" spans="1:9" x14ac:dyDescent="0.25">
      <c r="A2669" s="3">
        <v>42969</v>
      </c>
      <c r="B2669" s="6" t="s">
        <v>2684</v>
      </c>
      <c r="C2669">
        <v>124641</v>
      </c>
      <c r="D2669" s="9" t="s">
        <v>3844</v>
      </c>
      <c r="E2669" s="2">
        <v>1909.8</v>
      </c>
      <c r="F2669" s="11">
        <v>42969</v>
      </c>
      <c r="G2669" s="2">
        <v>1909.8</v>
      </c>
      <c r="H2669" s="13">
        <f>Tabla1[[#This Row],[Importe]]-Tabla1[[#This Row],[Pagado]]</f>
        <v>0</v>
      </c>
      <c r="I2669" s="1" t="s">
        <v>4090</v>
      </c>
    </row>
    <row r="2670" spans="1:9" x14ac:dyDescent="0.25">
      <c r="A2670" s="3">
        <v>42969</v>
      </c>
      <c r="B2670" s="6" t="s">
        <v>2685</v>
      </c>
      <c r="C2670">
        <v>124642</v>
      </c>
      <c r="D2670" s="9" t="s">
        <v>3836</v>
      </c>
      <c r="E2670" s="2">
        <v>3845.6</v>
      </c>
      <c r="F2670" s="11">
        <v>42971</v>
      </c>
      <c r="G2670" s="2">
        <v>3845.6</v>
      </c>
      <c r="H2670" s="13">
        <f>Tabla1[[#This Row],[Importe]]-Tabla1[[#This Row],[Pagado]]</f>
        <v>0</v>
      </c>
      <c r="I2670" s="1" t="s">
        <v>4090</v>
      </c>
    </row>
    <row r="2671" spans="1:9" x14ac:dyDescent="0.25">
      <c r="A2671" s="3">
        <v>42969</v>
      </c>
      <c r="B2671" s="6" t="s">
        <v>2686</v>
      </c>
      <c r="C2671">
        <v>124643</v>
      </c>
      <c r="D2671" s="9" t="s">
        <v>3826</v>
      </c>
      <c r="E2671" s="2">
        <v>4101.3</v>
      </c>
      <c r="F2671" s="11">
        <v>42969</v>
      </c>
      <c r="G2671" s="2">
        <v>4101.3</v>
      </c>
      <c r="H2671" s="13">
        <f>Tabla1[[#This Row],[Importe]]-Tabla1[[#This Row],[Pagado]]</f>
        <v>0</v>
      </c>
      <c r="I2671" s="1" t="s">
        <v>4090</v>
      </c>
    </row>
    <row r="2672" spans="1:9" x14ac:dyDescent="0.25">
      <c r="A2672" s="3">
        <v>42969</v>
      </c>
      <c r="B2672" s="6" t="s">
        <v>2687</v>
      </c>
      <c r="C2672">
        <v>124644</v>
      </c>
      <c r="D2672" s="9" t="s">
        <v>3825</v>
      </c>
      <c r="E2672" s="2">
        <v>3810.4</v>
      </c>
      <c r="F2672" s="11">
        <v>42969</v>
      </c>
      <c r="G2672" s="2">
        <v>3810.4</v>
      </c>
      <c r="H2672" s="13">
        <f>Tabla1[[#This Row],[Importe]]-Tabla1[[#This Row],[Pagado]]</f>
        <v>0</v>
      </c>
      <c r="I2672" s="1" t="s">
        <v>4090</v>
      </c>
    </row>
    <row r="2673" spans="1:9" x14ac:dyDescent="0.25">
      <c r="A2673" s="3">
        <v>42969</v>
      </c>
      <c r="B2673" s="6" t="s">
        <v>2688</v>
      </c>
      <c r="C2673">
        <v>124645</v>
      </c>
      <c r="D2673" s="9" t="s">
        <v>3824</v>
      </c>
      <c r="E2673" s="2">
        <v>4027.2</v>
      </c>
      <c r="F2673" s="11">
        <v>42969</v>
      </c>
      <c r="G2673" s="2">
        <v>4027.2</v>
      </c>
      <c r="H2673" s="13">
        <f>Tabla1[[#This Row],[Importe]]-Tabla1[[#This Row],[Pagado]]</f>
        <v>0</v>
      </c>
      <c r="I2673" s="1" t="s">
        <v>4090</v>
      </c>
    </row>
    <row r="2674" spans="1:9" x14ac:dyDescent="0.25">
      <c r="A2674" s="3">
        <v>42969</v>
      </c>
      <c r="B2674" s="6" t="s">
        <v>2689</v>
      </c>
      <c r="C2674">
        <v>124646</v>
      </c>
      <c r="D2674" s="9" t="s">
        <v>3824</v>
      </c>
      <c r="E2674" s="2">
        <v>210</v>
      </c>
      <c r="F2674" s="11">
        <v>42969</v>
      </c>
      <c r="G2674" s="2">
        <v>210</v>
      </c>
      <c r="H2674" s="13">
        <f>Tabla1[[#This Row],[Importe]]-Tabla1[[#This Row],[Pagado]]</f>
        <v>0</v>
      </c>
      <c r="I2674" s="1" t="s">
        <v>4090</v>
      </c>
    </row>
    <row r="2675" spans="1:9" x14ac:dyDescent="0.25">
      <c r="A2675" s="3">
        <v>42969</v>
      </c>
      <c r="B2675" s="6" t="s">
        <v>2690</v>
      </c>
      <c r="C2675">
        <v>124647</v>
      </c>
      <c r="D2675" s="9" t="s">
        <v>3827</v>
      </c>
      <c r="E2675" s="2">
        <v>800.4</v>
      </c>
      <c r="F2675" s="11">
        <v>42969</v>
      </c>
      <c r="G2675" s="2">
        <v>800.4</v>
      </c>
      <c r="H2675" s="13">
        <f>Tabla1[[#This Row],[Importe]]-Tabla1[[#This Row],[Pagado]]</f>
        <v>0</v>
      </c>
      <c r="I2675" s="1" t="s">
        <v>4090</v>
      </c>
    </row>
    <row r="2676" spans="1:9" x14ac:dyDescent="0.25">
      <c r="A2676" s="3">
        <v>42969</v>
      </c>
      <c r="B2676" s="6" t="s">
        <v>2691</v>
      </c>
      <c r="C2676">
        <v>124648</v>
      </c>
      <c r="D2676" s="9" t="s">
        <v>3830</v>
      </c>
      <c r="E2676" s="2">
        <v>2664</v>
      </c>
      <c r="F2676" s="11">
        <v>42969</v>
      </c>
      <c r="G2676" s="2">
        <v>2664</v>
      </c>
      <c r="H2676" s="13">
        <f>Tabla1[[#This Row],[Importe]]-Tabla1[[#This Row],[Pagado]]</f>
        <v>0</v>
      </c>
      <c r="I2676" s="1" t="s">
        <v>4090</v>
      </c>
    </row>
    <row r="2677" spans="1:9" x14ac:dyDescent="0.25">
      <c r="A2677" s="3">
        <v>42969</v>
      </c>
      <c r="B2677" s="6" t="s">
        <v>2692</v>
      </c>
      <c r="C2677">
        <v>124649</v>
      </c>
      <c r="D2677" s="9" t="s">
        <v>3842</v>
      </c>
      <c r="E2677" s="2">
        <v>3236.4</v>
      </c>
      <c r="F2677" s="11">
        <v>42969</v>
      </c>
      <c r="G2677" s="2">
        <v>3236.4</v>
      </c>
      <c r="H2677" s="13">
        <f>Tabla1[[#This Row],[Importe]]-Tabla1[[#This Row],[Pagado]]</f>
        <v>0</v>
      </c>
      <c r="I2677" s="1" t="s">
        <v>4090</v>
      </c>
    </row>
    <row r="2678" spans="1:9" x14ac:dyDescent="0.25">
      <c r="A2678" s="3">
        <v>42969</v>
      </c>
      <c r="B2678" s="6" t="s">
        <v>2693</v>
      </c>
      <c r="C2678">
        <v>124650</v>
      </c>
      <c r="D2678" s="9" t="s">
        <v>4015</v>
      </c>
      <c r="E2678" s="2">
        <v>25185</v>
      </c>
      <c r="F2678" s="11">
        <v>42969</v>
      </c>
      <c r="G2678" s="2">
        <v>25185</v>
      </c>
      <c r="H2678" s="13">
        <f>Tabla1[[#This Row],[Importe]]-Tabla1[[#This Row],[Pagado]]</f>
        <v>0</v>
      </c>
      <c r="I2678" s="1" t="s">
        <v>4090</v>
      </c>
    </row>
    <row r="2679" spans="1:9" x14ac:dyDescent="0.25">
      <c r="A2679" s="3">
        <v>42969</v>
      </c>
      <c r="B2679" s="6" t="s">
        <v>2694</v>
      </c>
      <c r="C2679">
        <v>124651</v>
      </c>
      <c r="D2679" s="9" t="s">
        <v>3918</v>
      </c>
      <c r="E2679" s="2">
        <v>3585</v>
      </c>
      <c r="F2679" s="11">
        <v>42969</v>
      </c>
      <c r="G2679" s="2">
        <v>3585</v>
      </c>
      <c r="H2679" s="13">
        <f>Tabla1[[#This Row],[Importe]]-Tabla1[[#This Row],[Pagado]]</f>
        <v>0</v>
      </c>
      <c r="I2679" s="1" t="s">
        <v>4090</v>
      </c>
    </row>
    <row r="2680" spans="1:9" x14ac:dyDescent="0.25">
      <c r="A2680" s="3">
        <v>42969</v>
      </c>
      <c r="B2680" s="6" t="s">
        <v>2695</v>
      </c>
      <c r="C2680">
        <v>124652</v>
      </c>
      <c r="D2680" s="9" t="s">
        <v>3860</v>
      </c>
      <c r="E2680" s="2">
        <v>7322.6</v>
      </c>
      <c r="F2680" s="11">
        <v>42969</v>
      </c>
      <c r="G2680" s="2">
        <v>7322.6</v>
      </c>
      <c r="H2680" s="13">
        <f>Tabla1[[#This Row],[Importe]]-Tabla1[[#This Row],[Pagado]]</f>
        <v>0</v>
      </c>
      <c r="I2680" s="1" t="s">
        <v>4090</v>
      </c>
    </row>
    <row r="2681" spans="1:9" x14ac:dyDescent="0.25">
      <c r="A2681" s="3">
        <v>42969</v>
      </c>
      <c r="B2681" s="6" t="s">
        <v>2696</v>
      </c>
      <c r="C2681">
        <v>124653</v>
      </c>
      <c r="D2681" s="9" t="s">
        <v>3874</v>
      </c>
      <c r="E2681" s="2">
        <v>1248.8</v>
      </c>
      <c r="F2681" s="11">
        <v>42969</v>
      </c>
      <c r="G2681" s="2">
        <v>1248.8</v>
      </c>
      <c r="H2681" s="13">
        <f>Tabla1[[#This Row],[Importe]]-Tabla1[[#This Row],[Pagado]]</f>
        <v>0</v>
      </c>
      <c r="I2681" s="1" t="s">
        <v>4090</v>
      </c>
    </row>
    <row r="2682" spans="1:9" x14ac:dyDescent="0.25">
      <c r="A2682" s="3">
        <v>42969</v>
      </c>
      <c r="B2682" s="6" t="s">
        <v>2697</v>
      </c>
      <c r="C2682">
        <v>124654</v>
      </c>
      <c r="D2682" s="9" t="s">
        <v>3874</v>
      </c>
      <c r="E2682" s="2">
        <v>2848.4</v>
      </c>
      <c r="F2682" s="11">
        <v>42969</v>
      </c>
      <c r="G2682" s="2">
        <v>2848.4</v>
      </c>
      <c r="H2682" s="13">
        <f>Tabla1[[#This Row],[Importe]]-Tabla1[[#This Row],[Pagado]]</f>
        <v>0</v>
      </c>
      <c r="I2682" s="1" t="s">
        <v>4090</v>
      </c>
    </row>
    <row r="2683" spans="1:9" x14ac:dyDescent="0.25">
      <c r="A2683" s="3">
        <v>42969</v>
      </c>
      <c r="B2683" s="6" t="s">
        <v>2698</v>
      </c>
      <c r="C2683">
        <v>124655</v>
      </c>
      <c r="D2683" s="9" t="s">
        <v>3823</v>
      </c>
      <c r="E2683" s="2">
        <v>13699.6</v>
      </c>
      <c r="F2683" s="11">
        <v>42969</v>
      </c>
      <c r="G2683" s="2">
        <v>13699.6</v>
      </c>
      <c r="H2683" s="13">
        <f>Tabla1[[#This Row],[Importe]]-Tabla1[[#This Row],[Pagado]]</f>
        <v>0</v>
      </c>
      <c r="I2683" s="1" t="s">
        <v>4090</v>
      </c>
    </row>
    <row r="2684" spans="1:9" x14ac:dyDescent="0.25">
      <c r="A2684" s="3">
        <v>42969</v>
      </c>
      <c r="B2684" s="6" t="s">
        <v>2699</v>
      </c>
      <c r="C2684">
        <v>124656</v>
      </c>
      <c r="D2684" s="9" t="s">
        <v>4007</v>
      </c>
      <c r="E2684" s="2">
        <v>12226.8</v>
      </c>
      <c r="F2684" s="11">
        <v>42969</v>
      </c>
      <c r="G2684" s="2">
        <v>12226.8</v>
      </c>
      <c r="H2684" s="13">
        <f>Tabla1[[#This Row],[Importe]]-Tabla1[[#This Row],[Pagado]]</f>
        <v>0</v>
      </c>
      <c r="I2684" s="1" t="s">
        <v>4090</v>
      </c>
    </row>
    <row r="2685" spans="1:9" x14ac:dyDescent="0.25">
      <c r="A2685" s="3">
        <v>42969</v>
      </c>
      <c r="B2685" s="6" t="s">
        <v>2700</v>
      </c>
      <c r="C2685">
        <v>124657</v>
      </c>
      <c r="D2685" s="9" t="s">
        <v>3898</v>
      </c>
      <c r="E2685" s="2">
        <v>23597.5</v>
      </c>
      <c r="F2685" s="11">
        <v>42969</v>
      </c>
      <c r="G2685" s="2">
        <v>23597.5</v>
      </c>
      <c r="H2685" s="13">
        <f>Tabla1[[#This Row],[Importe]]-Tabla1[[#This Row],[Pagado]]</f>
        <v>0</v>
      </c>
      <c r="I2685" s="1" t="s">
        <v>4090</v>
      </c>
    </row>
    <row r="2686" spans="1:9" x14ac:dyDescent="0.25">
      <c r="A2686" s="3">
        <v>42969</v>
      </c>
      <c r="B2686" s="6" t="s">
        <v>2701</v>
      </c>
      <c r="C2686">
        <v>124658</v>
      </c>
      <c r="D2686" s="9" t="s">
        <v>3840</v>
      </c>
      <c r="E2686" s="2">
        <v>3811.2</v>
      </c>
      <c r="F2686" s="11">
        <v>42969</v>
      </c>
      <c r="G2686" s="2">
        <v>3811.2</v>
      </c>
      <c r="H2686" s="13">
        <f>Tabla1[[#This Row],[Importe]]-Tabla1[[#This Row],[Pagado]]</f>
        <v>0</v>
      </c>
      <c r="I2686" s="1" t="s">
        <v>4090</v>
      </c>
    </row>
    <row r="2687" spans="1:9" x14ac:dyDescent="0.25">
      <c r="A2687" s="3">
        <v>42969</v>
      </c>
      <c r="B2687" s="6" t="s">
        <v>2702</v>
      </c>
      <c r="C2687">
        <v>124659</v>
      </c>
      <c r="D2687" s="9" t="s">
        <v>3810</v>
      </c>
      <c r="E2687" s="2">
        <v>69818.600000000006</v>
      </c>
      <c r="F2687" s="11">
        <v>42976</v>
      </c>
      <c r="G2687" s="2">
        <v>69818.600000000006</v>
      </c>
      <c r="H2687" s="13">
        <f>Tabla1[[#This Row],[Importe]]-Tabla1[[#This Row],[Pagado]]</f>
        <v>0</v>
      </c>
      <c r="I2687" s="1" t="s">
        <v>4090</v>
      </c>
    </row>
    <row r="2688" spans="1:9" x14ac:dyDescent="0.25">
      <c r="A2688" s="3">
        <v>42969</v>
      </c>
      <c r="B2688" s="6" t="s">
        <v>2703</v>
      </c>
      <c r="C2688">
        <v>124660</v>
      </c>
      <c r="D2688" s="9" t="s">
        <v>3975</v>
      </c>
      <c r="E2688" s="2">
        <v>7299.4</v>
      </c>
      <c r="F2688" s="11">
        <v>42969</v>
      </c>
      <c r="G2688" s="2">
        <v>7299.4</v>
      </c>
      <c r="H2688" s="13">
        <f>Tabla1[[#This Row],[Importe]]-Tabla1[[#This Row],[Pagado]]</f>
        <v>0</v>
      </c>
      <c r="I2688" s="1" t="s">
        <v>4090</v>
      </c>
    </row>
    <row r="2689" spans="1:9" x14ac:dyDescent="0.25">
      <c r="A2689" s="3">
        <v>42969</v>
      </c>
      <c r="B2689" s="6" t="s">
        <v>2704</v>
      </c>
      <c r="C2689">
        <v>124661</v>
      </c>
      <c r="D2689" s="9" t="s">
        <v>3837</v>
      </c>
      <c r="E2689" s="2">
        <v>4564.2</v>
      </c>
      <c r="F2689" s="11">
        <v>42975</v>
      </c>
      <c r="G2689" s="2">
        <v>4564.2</v>
      </c>
      <c r="H2689" s="13">
        <f>Tabla1[[#This Row],[Importe]]-Tabla1[[#This Row],[Pagado]]</f>
        <v>0</v>
      </c>
      <c r="I2689" s="1" t="s">
        <v>4090</v>
      </c>
    </row>
    <row r="2690" spans="1:9" x14ac:dyDescent="0.25">
      <c r="A2690" s="3">
        <v>42969</v>
      </c>
      <c r="B2690" s="6" t="s">
        <v>2705</v>
      </c>
      <c r="C2690">
        <v>124662</v>
      </c>
      <c r="D2690" s="9" t="s">
        <v>3901</v>
      </c>
      <c r="E2690" s="2">
        <v>4026.9</v>
      </c>
      <c r="F2690" s="11">
        <v>42970</v>
      </c>
      <c r="G2690" s="2">
        <v>4026.9</v>
      </c>
      <c r="H2690" s="13">
        <f>Tabla1[[#This Row],[Importe]]-Tabla1[[#This Row],[Pagado]]</f>
        <v>0</v>
      </c>
      <c r="I2690" s="1" t="s">
        <v>4090</v>
      </c>
    </row>
    <row r="2691" spans="1:9" x14ac:dyDescent="0.25">
      <c r="A2691" s="3">
        <v>42969</v>
      </c>
      <c r="B2691" s="6" t="s">
        <v>2706</v>
      </c>
      <c r="C2691">
        <v>124663</v>
      </c>
      <c r="D2691" s="9" t="s">
        <v>3835</v>
      </c>
      <c r="E2691" s="2">
        <v>8016.9</v>
      </c>
      <c r="F2691" s="11">
        <v>42974</v>
      </c>
      <c r="G2691" s="2">
        <v>8016.9</v>
      </c>
      <c r="H2691" s="13">
        <f>Tabla1[[#This Row],[Importe]]-Tabla1[[#This Row],[Pagado]]</f>
        <v>0</v>
      </c>
      <c r="I2691" s="1" t="s">
        <v>4090</v>
      </c>
    </row>
    <row r="2692" spans="1:9" x14ac:dyDescent="0.25">
      <c r="A2692" s="3">
        <v>42969</v>
      </c>
      <c r="B2692" s="6" t="s">
        <v>2707</v>
      </c>
      <c r="C2692">
        <v>124664</v>
      </c>
      <c r="D2692" s="9" t="s">
        <v>3870</v>
      </c>
      <c r="E2692" s="2">
        <v>2104.1</v>
      </c>
      <c r="F2692" s="11">
        <v>42969</v>
      </c>
      <c r="G2692" s="2">
        <v>2104.1</v>
      </c>
      <c r="H2692" s="13">
        <f>Tabla1[[#This Row],[Importe]]-Tabla1[[#This Row],[Pagado]]</f>
        <v>0</v>
      </c>
      <c r="I2692" s="1" t="s">
        <v>4090</v>
      </c>
    </row>
    <row r="2693" spans="1:9" x14ac:dyDescent="0.25">
      <c r="A2693" s="3">
        <v>42969</v>
      </c>
      <c r="B2693" s="6" t="s">
        <v>2708</v>
      </c>
      <c r="C2693">
        <v>124665</v>
      </c>
      <c r="D2693" s="9" t="s">
        <v>3935</v>
      </c>
      <c r="E2693" s="2">
        <v>8377.14</v>
      </c>
      <c r="F2693" s="11">
        <v>42969</v>
      </c>
      <c r="G2693" s="2">
        <v>8377.14</v>
      </c>
      <c r="H2693" s="13">
        <f>Tabla1[[#This Row],[Importe]]-Tabla1[[#This Row],[Pagado]]</f>
        <v>0</v>
      </c>
      <c r="I2693" s="1" t="s">
        <v>4090</v>
      </c>
    </row>
    <row r="2694" spans="1:9" x14ac:dyDescent="0.25">
      <c r="A2694" s="3">
        <v>42969</v>
      </c>
      <c r="B2694" s="6" t="s">
        <v>2709</v>
      </c>
      <c r="C2694">
        <v>124666</v>
      </c>
      <c r="D2694" s="9" t="s">
        <v>3870</v>
      </c>
      <c r="E2694" s="2">
        <v>468.6</v>
      </c>
      <c r="F2694" s="11">
        <v>42969</v>
      </c>
      <c r="G2694" s="2">
        <v>468.6</v>
      </c>
      <c r="H2694" s="13">
        <f>Tabla1[[#This Row],[Importe]]-Tabla1[[#This Row],[Pagado]]</f>
        <v>0</v>
      </c>
      <c r="I2694" s="1" t="s">
        <v>4090</v>
      </c>
    </row>
    <row r="2695" spans="1:9" x14ac:dyDescent="0.25">
      <c r="A2695" s="3">
        <v>42969</v>
      </c>
      <c r="B2695" s="6" t="s">
        <v>2710</v>
      </c>
      <c r="C2695">
        <v>124667</v>
      </c>
      <c r="D2695" s="9" t="s">
        <v>3860</v>
      </c>
      <c r="E2695" s="2">
        <v>2241.6</v>
      </c>
      <c r="F2695" s="11">
        <v>42969</v>
      </c>
      <c r="G2695" s="2">
        <v>2241.6</v>
      </c>
      <c r="H2695" s="13">
        <f>Tabla1[[#This Row],[Importe]]-Tabla1[[#This Row],[Pagado]]</f>
        <v>0</v>
      </c>
      <c r="I2695" s="1" t="s">
        <v>4090</v>
      </c>
    </row>
    <row r="2696" spans="1:9" x14ac:dyDescent="0.25">
      <c r="A2696" s="3">
        <v>42969</v>
      </c>
      <c r="B2696" s="6" t="s">
        <v>2711</v>
      </c>
      <c r="C2696">
        <v>124668</v>
      </c>
      <c r="D2696" s="9" t="s">
        <v>3843</v>
      </c>
      <c r="E2696" s="2">
        <v>17323.2</v>
      </c>
      <c r="F2696" s="11">
        <v>42974</v>
      </c>
      <c r="G2696" s="2">
        <v>17323.2</v>
      </c>
      <c r="H2696" s="13">
        <f>Tabla1[[#This Row],[Importe]]-Tabla1[[#This Row],[Pagado]]</f>
        <v>0</v>
      </c>
      <c r="I2696" s="1" t="s">
        <v>4090</v>
      </c>
    </row>
    <row r="2697" spans="1:9" x14ac:dyDescent="0.25">
      <c r="A2697" s="3">
        <v>42969</v>
      </c>
      <c r="B2697" s="6" t="s">
        <v>2712</v>
      </c>
      <c r="C2697">
        <v>124669</v>
      </c>
      <c r="D2697" s="9" t="s">
        <v>3862</v>
      </c>
      <c r="E2697" s="2">
        <v>4031.3</v>
      </c>
      <c r="F2697" s="11">
        <v>42969</v>
      </c>
      <c r="G2697" s="2">
        <v>4031.3</v>
      </c>
      <c r="H2697" s="13">
        <f>Tabla1[[#This Row],[Importe]]-Tabla1[[#This Row],[Pagado]]</f>
        <v>0</v>
      </c>
      <c r="I2697" s="1" t="s">
        <v>4090</v>
      </c>
    </row>
    <row r="2698" spans="1:9" x14ac:dyDescent="0.25">
      <c r="A2698" s="3">
        <v>42969</v>
      </c>
      <c r="B2698" s="6" t="s">
        <v>2713</v>
      </c>
      <c r="C2698">
        <v>124670</v>
      </c>
      <c r="D2698" s="9" t="s">
        <v>3860</v>
      </c>
      <c r="E2698" s="2">
        <v>2724</v>
      </c>
      <c r="F2698" s="11">
        <v>42969</v>
      </c>
      <c r="G2698" s="2">
        <v>2724</v>
      </c>
      <c r="H2698" s="13">
        <f>Tabla1[[#This Row],[Importe]]-Tabla1[[#This Row],[Pagado]]</f>
        <v>0</v>
      </c>
      <c r="I2698" s="1" t="s">
        <v>4090</v>
      </c>
    </row>
    <row r="2699" spans="1:9" x14ac:dyDescent="0.25">
      <c r="A2699" s="3">
        <v>42969</v>
      </c>
      <c r="B2699" s="6" t="s">
        <v>2714</v>
      </c>
      <c r="C2699">
        <v>124671</v>
      </c>
      <c r="D2699" s="9" t="s">
        <v>3867</v>
      </c>
      <c r="E2699" s="2">
        <v>667.2</v>
      </c>
      <c r="F2699" s="11">
        <v>42969</v>
      </c>
      <c r="G2699" s="2">
        <v>667.2</v>
      </c>
      <c r="H2699" s="13">
        <f>Tabla1[[#This Row],[Importe]]-Tabla1[[#This Row],[Pagado]]</f>
        <v>0</v>
      </c>
      <c r="I2699" s="1" t="s">
        <v>4090</v>
      </c>
    </row>
    <row r="2700" spans="1:9" x14ac:dyDescent="0.25">
      <c r="A2700" s="3">
        <v>42969</v>
      </c>
      <c r="B2700" s="6" t="s">
        <v>2715</v>
      </c>
      <c r="C2700">
        <v>124672</v>
      </c>
      <c r="D2700" s="9" t="s">
        <v>3882</v>
      </c>
      <c r="E2700" s="2">
        <v>6006</v>
      </c>
      <c r="F2700" s="11">
        <v>42969</v>
      </c>
      <c r="G2700" s="2">
        <v>6006</v>
      </c>
      <c r="H2700" s="13">
        <f>Tabla1[[#This Row],[Importe]]-Tabla1[[#This Row],[Pagado]]</f>
        <v>0</v>
      </c>
      <c r="I2700" s="1" t="s">
        <v>4090</v>
      </c>
    </row>
    <row r="2701" spans="1:9" x14ac:dyDescent="0.25">
      <c r="A2701" s="3">
        <v>42969</v>
      </c>
      <c r="B2701" s="6" t="s">
        <v>2716</v>
      </c>
      <c r="C2701">
        <v>124673</v>
      </c>
      <c r="D2701" s="9" t="s">
        <v>3882</v>
      </c>
      <c r="E2701" s="2">
        <v>129.6</v>
      </c>
      <c r="F2701" s="11">
        <v>42969</v>
      </c>
      <c r="G2701" s="2">
        <v>129.6</v>
      </c>
      <c r="H2701" s="13">
        <f>Tabla1[[#This Row],[Importe]]-Tabla1[[#This Row],[Pagado]]</f>
        <v>0</v>
      </c>
      <c r="I2701" s="1" t="s">
        <v>4090</v>
      </c>
    </row>
    <row r="2702" spans="1:9" x14ac:dyDescent="0.25">
      <c r="A2702" s="3">
        <v>42969</v>
      </c>
      <c r="B2702" s="6" t="s">
        <v>2717</v>
      </c>
      <c r="C2702">
        <v>124674</v>
      </c>
      <c r="D2702" s="9" t="s">
        <v>4058</v>
      </c>
      <c r="E2702" s="2">
        <v>6286.4</v>
      </c>
      <c r="F2702" s="11">
        <v>42977</v>
      </c>
      <c r="G2702" s="2">
        <v>6286.4</v>
      </c>
      <c r="H2702" s="13">
        <f>Tabla1[[#This Row],[Importe]]-Tabla1[[#This Row],[Pagado]]</f>
        <v>0</v>
      </c>
      <c r="I2702" s="1" t="s">
        <v>4090</v>
      </c>
    </row>
    <row r="2703" spans="1:9" x14ac:dyDescent="0.25">
      <c r="A2703" s="3">
        <v>42969</v>
      </c>
      <c r="B2703" s="6" t="s">
        <v>2718</v>
      </c>
      <c r="C2703">
        <v>124675</v>
      </c>
      <c r="D2703" s="9" t="s">
        <v>3876</v>
      </c>
      <c r="E2703" s="2">
        <v>1059.5999999999999</v>
      </c>
      <c r="F2703" s="11">
        <v>42969</v>
      </c>
      <c r="G2703" s="2">
        <v>1059.5999999999999</v>
      </c>
      <c r="H2703" s="13">
        <f>Tabla1[[#This Row],[Importe]]-Tabla1[[#This Row],[Pagado]]</f>
        <v>0</v>
      </c>
      <c r="I2703" s="1" t="s">
        <v>4090</v>
      </c>
    </row>
    <row r="2704" spans="1:9" x14ac:dyDescent="0.25">
      <c r="A2704" s="3">
        <v>42969</v>
      </c>
      <c r="B2704" s="6" t="s">
        <v>2719</v>
      </c>
      <c r="C2704">
        <v>124676</v>
      </c>
      <c r="D2704" s="9" t="s">
        <v>3858</v>
      </c>
      <c r="E2704" s="2">
        <v>18007.2</v>
      </c>
      <c r="F2704" s="11">
        <v>42977</v>
      </c>
      <c r="G2704" s="2">
        <v>18007.2</v>
      </c>
      <c r="H2704" s="13">
        <f>Tabla1[[#This Row],[Importe]]-Tabla1[[#This Row],[Pagado]]</f>
        <v>0</v>
      </c>
      <c r="I2704" s="1" t="s">
        <v>4090</v>
      </c>
    </row>
    <row r="2705" spans="1:9" x14ac:dyDescent="0.25">
      <c r="A2705" s="3">
        <v>42969</v>
      </c>
      <c r="B2705" s="6" t="s">
        <v>2720</v>
      </c>
      <c r="C2705">
        <v>124677</v>
      </c>
      <c r="D2705" s="9" t="s">
        <v>3860</v>
      </c>
      <c r="E2705" s="2">
        <v>3505.5</v>
      </c>
      <c r="F2705" s="11">
        <v>42970</v>
      </c>
      <c r="G2705" s="2">
        <v>3505.5</v>
      </c>
      <c r="H2705" s="13">
        <f>Tabla1[[#This Row],[Importe]]-Tabla1[[#This Row],[Pagado]]</f>
        <v>0</v>
      </c>
      <c r="I2705" s="1" t="s">
        <v>4090</v>
      </c>
    </row>
    <row r="2706" spans="1:9" ht="15.75" x14ac:dyDescent="0.25">
      <c r="A2706" s="3">
        <v>42969</v>
      </c>
      <c r="B2706" s="6" t="s">
        <v>2721</v>
      </c>
      <c r="C2706">
        <v>124678</v>
      </c>
      <c r="D2706" s="7" t="s">
        <v>4091</v>
      </c>
      <c r="E2706" s="2">
        <v>0</v>
      </c>
      <c r="F2706" s="17" t="s">
        <v>4091</v>
      </c>
      <c r="G2706" s="2">
        <v>0</v>
      </c>
      <c r="H2706" s="13">
        <f>Tabla1[[#This Row],[Importe]]-Tabla1[[#This Row],[Pagado]]</f>
        <v>0</v>
      </c>
      <c r="I2706" s="1" t="s">
        <v>4091</v>
      </c>
    </row>
    <row r="2707" spans="1:9" x14ac:dyDescent="0.25">
      <c r="A2707" s="3">
        <v>42969</v>
      </c>
      <c r="B2707" s="6" t="s">
        <v>2722</v>
      </c>
      <c r="C2707">
        <v>124679</v>
      </c>
      <c r="D2707" s="9" t="s">
        <v>3936</v>
      </c>
      <c r="E2707" s="2">
        <v>3234</v>
      </c>
      <c r="F2707" s="11">
        <v>42969</v>
      </c>
      <c r="G2707" s="2">
        <v>3234</v>
      </c>
      <c r="H2707" s="13">
        <f>Tabla1[[#This Row],[Importe]]-Tabla1[[#This Row],[Pagado]]</f>
        <v>0</v>
      </c>
      <c r="I2707" s="1" t="s">
        <v>4090</v>
      </c>
    </row>
    <row r="2708" spans="1:9" ht="15.75" x14ac:dyDescent="0.25">
      <c r="A2708" s="3">
        <v>42969</v>
      </c>
      <c r="B2708" s="6" t="s">
        <v>2723</v>
      </c>
      <c r="C2708">
        <v>124680</v>
      </c>
      <c r="D2708" s="9" t="s">
        <v>3860</v>
      </c>
      <c r="E2708" s="2">
        <v>1029.2</v>
      </c>
      <c r="F2708" s="30" t="s">
        <v>4071</v>
      </c>
      <c r="G2708" s="2">
        <v>1029.2</v>
      </c>
      <c r="H2708" s="13">
        <f>Tabla1[[#This Row],[Importe]]-Tabla1[[#This Row],[Pagado]]</f>
        <v>0</v>
      </c>
      <c r="I2708" s="1" t="s">
        <v>4090</v>
      </c>
    </row>
    <row r="2709" spans="1:9" x14ac:dyDescent="0.25">
      <c r="A2709" s="3">
        <v>42969</v>
      </c>
      <c r="B2709" s="6" t="s">
        <v>2724</v>
      </c>
      <c r="C2709">
        <v>124681</v>
      </c>
      <c r="D2709" s="9" t="s">
        <v>3860</v>
      </c>
      <c r="E2709" s="2">
        <v>31429.599999999999</v>
      </c>
      <c r="F2709" s="11">
        <v>42969</v>
      </c>
      <c r="G2709" s="2">
        <v>31429.599999999999</v>
      </c>
      <c r="H2709" s="13">
        <f>Tabla1[[#This Row],[Importe]]-Tabla1[[#This Row],[Pagado]]</f>
        <v>0</v>
      </c>
      <c r="I2709" s="1" t="s">
        <v>4090</v>
      </c>
    </row>
    <row r="2710" spans="1:9" x14ac:dyDescent="0.25">
      <c r="A2710" s="3">
        <v>42969</v>
      </c>
      <c r="B2710" s="6" t="s">
        <v>2725</v>
      </c>
      <c r="C2710">
        <v>124682</v>
      </c>
      <c r="D2710" s="9" t="s">
        <v>4010</v>
      </c>
      <c r="E2710" s="2">
        <v>10681.1</v>
      </c>
      <c r="F2710" s="11">
        <v>42971</v>
      </c>
      <c r="G2710" s="2">
        <v>10681.1</v>
      </c>
      <c r="H2710" s="13">
        <f>Tabla1[[#This Row],[Importe]]-Tabla1[[#This Row],[Pagado]]</f>
        <v>0</v>
      </c>
      <c r="I2710" s="1" t="s">
        <v>4090</v>
      </c>
    </row>
    <row r="2711" spans="1:9" x14ac:dyDescent="0.25">
      <c r="A2711" s="3">
        <v>42969</v>
      </c>
      <c r="B2711" s="6" t="s">
        <v>2726</v>
      </c>
      <c r="C2711">
        <v>124683</v>
      </c>
      <c r="D2711" s="9" t="s">
        <v>3921</v>
      </c>
      <c r="E2711" s="2">
        <v>1247</v>
      </c>
      <c r="F2711" s="11">
        <v>42970</v>
      </c>
      <c r="G2711" s="2">
        <v>1247</v>
      </c>
      <c r="H2711" s="13">
        <f>Tabla1[[#This Row],[Importe]]-Tabla1[[#This Row],[Pagado]]</f>
        <v>0</v>
      </c>
      <c r="I2711" s="1" t="s">
        <v>4090</v>
      </c>
    </row>
    <row r="2712" spans="1:9" x14ac:dyDescent="0.25">
      <c r="A2712" s="3">
        <v>42969</v>
      </c>
      <c r="B2712" s="6" t="s">
        <v>2727</v>
      </c>
      <c r="C2712">
        <v>124684</v>
      </c>
      <c r="D2712" s="9" t="s">
        <v>3849</v>
      </c>
      <c r="E2712" s="2">
        <v>2065.4</v>
      </c>
      <c r="F2712" s="11">
        <v>42970</v>
      </c>
      <c r="G2712" s="2">
        <v>2065.4</v>
      </c>
      <c r="H2712" s="13">
        <f>Tabla1[[#This Row],[Importe]]-Tabla1[[#This Row],[Pagado]]</f>
        <v>0</v>
      </c>
      <c r="I2712" s="1" t="s">
        <v>4090</v>
      </c>
    </row>
    <row r="2713" spans="1:9" x14ac:dyDescent="0.25">
      <c r="A2713" s="3">
        <v>42969</v>
      </c>
      <c r="B2713" s="6" t="s">
        <v>2728</v>
      </c>
      <c r="C2713">
        <v>124685</v>
      </c>
      <c r="D2713" s="9" t="s">
        <v>3850</v>
      </c>
      <c r="E2713" s="2">
        <v>1880</v>
      </c>
      <c r="F2713" s="11">
        <v>42970</v>
      </c>
      <c r="G2713" s="2">
        <v>1880</v>
      </c>
      <c r="H2713" s="13">
        <f>Tabla1[[#This Row],[Importe]]-Tabla1[[#This Row],[Pagado]]</f>
        <v>0</v>
      </c>
      <c r="I2713" s="1" t="s">
        <v>4090</v>
      </c>
    </row>
    <row r="2714" spans="1:9" x14ac:dyDescent="0.25">
      <c r="A2714" s="3">
        <v>42969</v>
      </c>
      <c r="B2714" s="6" t="s">
        <v>2729</v>
      </c>
      <c r="C2714">
        <v>124686</v>
      </c>
      <c r="D2714" s="9" t="s">
        <v>4025</v>
      </c>
      <c r="E2714" s="2">
        <v>810</v>
      </c>
      <c r="F2714" s="11">
        <v>42970</v>
      </c>
      <c r="G2714" s="2">
        <v>810</v>
      </c>
      <c r="H2714" s="13">
        <f>Tabla1[[#This Row],[Importe]]-Tabla1[[#This Row],[Pagado]]</f>
        <v>0</v>
      </c>
      <c r="I2714" s="1" t="s">
        <v>4090</v>
      </c>
    </row>
    <row r="2715" spans="1:9" x14ac:dyDescent="0.25">
      <c r="A2715" s="3">
        <v>42969</v>
      </c>
      <c r="B2715" s="6" t="s">
        <v>2730</v>
      </c>
      <c r="C2715">
        <v>124687</v>
      </c>
      <c r="D2715" s="9" t="s">
        <v>3853</v>
      </c>
      <c r="E2715" s="2">
        <v>1920.2</v>
      </c>
      <c r="F2715" s="11">
        <v>42971</v>
      </c>
      <c r="G2715" s="2">
        <v>1920.2</v>
      </c>
      <c r="H2715" s="13">
        <f>Tabla1[[#This Row],[Importe]]-Tabla1[[#This Row],[Pagado]]</f>
        <v>0</v>
      </c>
      <c r="I2715" s="1" t="s">
        <v>4090</v>
      </c>
    </row>
    <row r="2716" spans="1:9" x14ac:dyDescent="0.25">
      <c r="A2716" s="3">
        <v>42969</v>
      </c>
      <c r="B2716" s="6" t="s">
        <v>2731</v>
      </c>
      <c r="C2716">
        <v>124688</v>
      </c>
      <c r="D2716" s="9" t="s">
        <v>3864</v>
      </c>
      <c r="E2716" s="2">
        <v>3291.6</v>
      </c>
      <c r="F2716" s="11">
        <v>42970</v>
      </c>
      <c r="G2716" s="2">
        <v>3291.6</v>
      </c>
      <c r="H2716" s="13">
        <f>Tabla1[[#This Row],[Importe]]-Tabla1[[#This Row],[Pagado]]</f>
        <v>0</v>
      </c>
      <c r="I2716" s="1" t="s">
        <v>4090</v>
      </c>
    </row>
    <row r="2717" spans="1:9" x14ac:dyDescent="0.25">
      <c r="A2717" s="3">
        <v>42969</v>
      </c>
      <c r="B2717" s="6" t="s">
        <v>2732</v>
      </c>
      <c r="C2717">
        <v>124689</v>
      </c>
      <c r="D2717" s="9" t="s">
        <v>3955</v>
      </c>
      <c r="E2717" s="2">
        <v>4438.8</v>
      </c>
      <c r="F2717" s="11">
        <v>42970</v>
      </c>
      <c r="G2717" s="2">
        <v>4438.8</v>
      </c>
      <c r="H2717" s="13">
        <f>Tabla1[[#This Row],[Importe]]-Tabla1[[#This Row],[Pagado]]</f>
        <v>0</v>
      </c>
      <c r="I2717" s="1" t="s">
        <v>4090</v>
      </c>
    </row>
    <row r="2718" spans="1:9" x14ac:dyDescent="0.25">
      <c r="A2718" s="3">
        <v>42969</v>
      </c>
      <c r="B2718" s="6" t="s">
        <v>2733</v>
      </c>
      <c r="C2718">
        <v>124690</v>
      </c>
      <c r="D2718" s="9" t="s">
        <v>3993</v>
      </c>
      <c r="E2718" s="2">
        <v>4265.6000000000004</v>
      </c>
      <c r="F2718" s="11">
        <v>42970</v>
      </c>
      <c r="G2718" s="2">
        <v>4265.6000000000004</v>
      </c>
      <c r="H2718" s="13">
        <f>Tabla1[[#This Row],[Importe]]-Tabla1[[#This Row],[Pagado]]</f>
        <v>0</v>
      </c>
      <c r="I2718" s="1" t="s">
        <v>4090</v>
      </c>
    </row>
    <row r="2719" spans="1:9" x14ac:dyDescent="0.25">
      <c r="A2719" s="3">
        <v>42969</v>
      </c>
      <c r="B2719" s="6" t="s">
        <v>2734</v>
      </c>
      <c r="C2719">
        <v>124691</v>
      </c>
      <c r="D2719" s="9" t="s">
        <v>4031</v>
      </c>
      <c r="E2719" s="2">
        <v>5936</v>
      </c>
      <c r="F2719" s="11">
        <v>42977</v>
      </c>
      <c r="G2719" s="2">
        <v>5936</v>
      </c>
      <c r="H2719" s="13">
        <f>Tabla1[[#This Row],[Importe]]-Tabla1[[#This Row],[Pagado]]</f>
        <v>0</v>
      </c>
      <c r="I2719" s="1" t="s">
        <v>4090</v>
      </c>
    </row>
    <row r="2720" spans="1:9" x14ac:dyDescent="0.25">
      <c r="A2720" s="3">
        <v>42969</v>
      </c>
      <c r="B2720" s="6" t="s">
        <v>2735</v>
      </c>
      <c r="C2720">
        <v>124692</v>
      </c>
      <c r="D2720" s="9" t="s">
        <v>4000</v>
      </c>
      <c r="E2720" s="2">
        <v>1165</v>
      </c>
      <c r="F2720" s="11">
        <v>42970</v>
      </c>
      <c r="G2720" s="2">
        <v>1165</v>
      </c>
      <c r="H2720" s="13">
        <f>Tabla1[[#This Row],[Importe]]-Tabla1[[#This Row],[Pagado]]</f>
        <v>0</v>
      </c>
      <c r="I2720" s="1" t="s">
        <v>4090</v>
      </c>
    </row>
    <row r="2721" spans="1:9" x14ac:dyDescent="0.25">
      <c r="A2721" s="3">
        <v>42969</v>
      </c>
      <c r="B2721" s="6" t="s">
        <v>2736</v>
      </c>
      <c r="C2721">
        <v>124693</v>
      </c>
      <c r="D2721" s="9" t="s">
        <v>3916</v>
      </c>
      <c r="E2721" s="2">
        <v>2800</v>
      </c>
      <c r="F2721" s="11">
        <v>42970</v>
      </c>
      <c r="G2721" s="2">
        <v>2800</v>
      </c>
      <c r="H2721" s="13">
        <f>Tabla1[[#This Row],[Importe]]-Tabla1[[#This Row],[Pagado]]</f>
        <v>0</v>
      </c>
      <c r="I2721" s="1" t="s">
        <v>4090</v>
      </c>
    </row>
    <row r="2722" spans="1:9" x14ac:dyDescent="0.25">
      <c r="A2722" s="3">
        <v>42969</v>
      </c>
      <c r="B2722" s="6" t="s">
        <v>2737</v>
      </c>
      <c r="C2722">
        <v>124694</v>
      </c>
      <c r="D2722" s="9" t="s">
        <v>3916</v>
      </c>
      <c r="E2722" s="2">
        <v>705</v>
      </c>
      <c r="F2722" s="11">
        <v>42970</v>
      </c>
      <c r="G2722" s="2">
        <v>705</v>
      </c>
      <c r="H2722" s="13">
        <f>Tabla1[[#This Row],[Importe]]-Tabla1[[#This Row],[Pagado]]</f>
        <v>0</v>
      </c>
      <c r="I2722" s="1" t="s">
        <v>4090</v>
      </c>
    </row>
    <row r="2723" spans="1:9" x14ac:dyDescent="0.25">
      <c r="A2723" s="3">
        <v>42969</v>
      </c>
      <c r="B2723" s="6" t="s">
        <v>2738</v>
      </c>
      <c r="C2723">
        <v>124695</v>
      </c>
      <c r="D2723" s="9" t="s">
        <v>3913</v>
      </c>
      <c r="E2723" s="2">
        <v>752</v>
      </c>
      <c r="F2723" s="11">
        <v>42970</v>
      </c>
      <c r="G2723" s="2">
        <v>752</v>
      </c>
      <c r="H2723" s="13">
        <f>Tabla1[[#This Row],[Importe]]-Tabla1[[#This Row],[Pagado]]</f>
        <v>0</v>
      </c>
      <c r="I2723" s="1" t="s">
        <v>4090</v>
      </c>
    </row>
    <row r="2724" spans="1:9" x14ac:dyDescent="0.25">
      <c r="A2724" s="3">
        <v>42969</v>
      </c>
      <c r="B2724" s="6" t="s">
        <v>2739</v>
      </c>
      <c r="C2724">
        <v>124696</v>
      </c>
      <c r="D2724" s="9" t="s">
        <v>3839</v>
      </c>
      <c r="E2724" s="2">
        <v>3595</v>
      </c>
      <c r="F2724" s="11">
        <v>42969</v>
      </c>
      <c r="G2724" s="2">
        <v>3595</v>
      </c>
      <c r="H2724" s="13">
        <f>Tabla1[[#This Row],[Importe]]-Tabla1[[#This Row],[Pagado]]</f>
        <v>0</v>
      </c>
      <c r="I2724" s="1" t="s">
        <v>4090</v>
      </c>
    </row>
    <row r="2725" spans="1:9" x14ac:dyDescent="0.25">
      <c r="A2725" s="3">
        <v>42969</v>
      </c>
      <c r="B2725" s="6" t="s">
        <v>2740</v>
      </c>
      <c r="C2725">
        <v>124697</v>
      </c>
      <c r="D2725" s="9" t="s">
        <v>3860</v>
      </c>
      <c r="E2725" s="2">
        <v>1001</v>
      </c>
      <c r="F2725" s="11">
        <v>42969</v>
      </c>
      <c r="G2725" s="2">
        <v>1001</v>
      </c>
      <c r="H2725" s="13">
        <f>Tabla1[[#This Row],[Importe]]-Tabla1[[#This Row],[Pagado]]</f>
        <v>0</v>
      </c>
      <c r="I2725" s="1" t="s">
        <v>4090</v>
      </c>
    </row>
    <row r="2726" spans="1:9" x14ac:dyDescent="0.25">
      <c r="A2726" s="3">
        <v>42969</v>
      </c>
      <c r="B2726" s="6" t="s">
        <v>2741</v>
      </c>
      <c r="C2726">
        <v>124698</v>
      </c>
      <c r="D2726" s="9" t="s">
        <v>3869</v>
      </c>
      <c r="E2726" s="2">
        <v>7497</v>
      </c>
      <c r="F2726" s="11">
        <v>42970</v>
      </c>
      <c r="G2726" s="2">
        <v>7497</v>
      </c>
      <c r="H2726" s="13">
        <f>Tabla1[[#This Row],[Importe]]-Tabla1[[#This Row],[Pagado]]</f>
        <v>0</v>
      </c>
      <c r="I2726" s="1" t="s">
        <v>4090</v>
      </c>
    </row>
    <row r="2727" spans="1:9" x14ac:dyDescent="0.25">
      <c r="A2727" s="3">
        <v>42969</v>
      </c>
      <c r="B2727" s="6" t="s">
        <v>2742</v>
      </c>
      <c r="C2727">
        <v>124699</v>
      </c>
      <c r="D2727" s="9" t="s">
        <v>3889</v>
      </c>
      <c r="E2727" s="2">
        <v>2927.6</v>
      </c>
      <c r="F2727" s="11">
        <v>42969</v>
      </c>
      <c r="G2727" s="2">
        <v>2927.6</v>
      </c>
      <c r="H2727" s="13">
        <f>Tabla1[[#This Row],[Importe]]-Tabla1[[#This Row],[Pagado]]</f>
        <v>0</v>
      </c>
      <c r="I2727" s="1" t="s">
        <v>4090</v>
      </c>
    </row>
    <row r="2728" spans="1:9" ht="15.75" x14ac:dyDescent="0.25">
      <c r="A2728" s="3">
        <v>42969</v>
      </c>
      <c r="B2728" s="6" t="s">
        <v>2743</v>
      </c>
      <c r="C2728">
        <v>124700</v>
      </c>
      <c r="D2728" s="7" t="s">
        <v>4091</v>
      </c>
      <c r="E2728" s="2">
        <v>0</v>
      </c>
      <c r="F2728" s="17" t="s">
        <v>4091</v>
      </c>
      <c r="G2728" s="2">
        <v>0</v>
      </c>
      <c r="H2728" s="13">
        <f>Tabla1[[#This Row],[Importe]]-Tabla1[[#This Row],[Pagado]]</f>
        <v>0</v>
      </c>
      <c r="I2728" s="1" t="s">
        <v>4091</v>
      </c>
    </row>
    <row r="2729" spans="1:9" x14ac:dyDescent="0.25">
      <c r="A2729" s="3">
        <v>42969</v>
      </c>
      <c r="B2729" s="6" t="s">
        <v>2744</v>
      </c>
      <c r="C2729">
        <v>124701</v>
      </c>
      <c r="D2729" s="9" t="s">
        <v>3980</v>
      </c>
      <c r="E2729" s="2">
        <v>2510.4</v>
      </c>
      <c r="F2729" s="11">
        <v>42969</v>
      </c>
      <c r="G2729" s="2">
        <v>2510.4</v>
      </c>
      <c r="H2729" s="13">
        <f>Tabla1[[#This Row],[Importe]]-Tabla1[[#This Row],[Pagado]]</f>
        <v>0</v>
      </c>
      <c r="I2729" s="1" t="s">
        <v>4090</v>
      </c>
    </row>
    <row r="2730" spans="1:9" x14ac:dyDescent="0.25">
      <c r="A2730" s="3">
        <v>42969</v>
      </c>
      <c r="B2730" s="6" t="s">
        <v>2745</v>
      </c>
      <c r="C2730">
        <v>124702</v>
      </c>
      <c r="D2730" s="9" t="s">
        <v>3928</v>
      </c>
      <c r="E2730" s="2">
        <v>3534.2</v>
      </c>
      <c r="F2730" s="11">
        <v>42969</v>
      </c>
      <c r="G2730" s="2">
        <v>3534.2</v>
      </c>
      <c r="H2730" s="13">
        <f>Tabla1[[#This Row],[Importe]]-Tabla1[[#This Row],[Pagado]]</f>
        <v>0</v>
      </c>
      <c r="I2730" s="1" t="s">
        <v>4090</v>
      </c>
    </row>
    <row r="2731" spans="1:9" x14ac:dyDescent="0.25">
      <c r="A2731" s="3">
        <v>42969</v>
      </c>
      <c r="B2731" s="6" t="s">
        <v>2746</v>
      </c>
      <c r="C2731">
        <v>124703</v>
      </c>
      <c r="D2731" s="9" t="s">
        <v>4026</v>
      </c>
      <c r="E2731" s="2">
        <v>1052.5999999999999</v>
      </c>
      <c r="F2731" s="11">
        <v>42969</v>
      </c>
      <c r="G2731" s="2">
        <v>1052.5999999999999</v>
      </c>
      <c r="H2731" s="13">
        <f>Tabla1[[#This Row],[Importe]]-Tabla1[[#This Row],[Pagado]]</f>
        <v>0</v>
      </c>
      <c r="I2731" s="1" t="s">
        <v>4090</v>
      </c>
    </row>
    <row r="2732" spans="1:9" x14ac:dyDescent="0.25">
      <c r="A2732" s="3">
        <v>42969</v>
      </c>
      <c r="B2732" s="6" t="s">
        <v>2747</v>
      </c>
      <c r="C2732">
        <v>124704</v>
      </c>
      <c r="D2732" s="9" t="s">
        <v>3860</v>
      </c>
      <c r="E2732" s="2">
        <v>1029.5999999999999</v>
      </c>
      <c r="F2732" s="11">
        <v>42969</v>
      </c>
      <c r="G2732" s="2">
        <v>1029.5999999999999</v>
      </c>
      <c r="H2732" s="13">
        <f>Tabla1[[#This Row],[Importe]]-Tabla1[[#This Row],[Pagado]]</f>
        <v>0</v>
      </c>
      <c r="I2732" s="1" t="s">
        <v>4090</v>
      </c>
    </row>
    <row r="2733" spans="1:9" x14ac:dyDescent="0.25">
      <c r="A2733" s="3">
        <v>42969</v>
      </c>
      <c r="B2733" s="6" t="s">
        <v>2748</v>
      </c>
      <c r="C2733">
        <v>124705</v>
      </c>
      <c r="D2733" s="9" t="s">
        <v>3860</v>
      </c>
      <c r="E2733" s="2">
        <v>390</v>
      </c>
      <c r="F2733" s="11">
        <v>42969</v>
      </c>
      <c r="G2733" s="2">
        <v>390</v>
      </c>
      <c r="H2733" s="13">
        <f>Tabla1[[#This Row],[Importe]]-Tabla1[[#This Row],[Pagado]]</f>
        <v>0</v>
      </c>
      <c r="I2733" s="1" t="s">
        <v>4090</v>
      </c>
    </row>
    <row r="2734" spans="1:9" x14ac:dyDescent="0.25">
      <c r="A2734" s="3">
        <v>42969</v>
      </c>
      <c r="B2734" s="6" t="s">
        <v>2749</v>
      </c>
      <c r="C2734">
        <v>124706</v>
      </c>
      <c r="D2734" s="9" t="s">
        <v>3822</v>
      </c>
      <c r="E2734" s="2">
        <v>1382.4</v>
      </c>
      <c r="F2734" s="11">
        <v>42975</v>
      </c>
      <c r="G2734" s="2">
        <v>1382.4</v>
      </c>
      <c r="H2734" s="13">
        <f>Tabla1[[#This Row],[Importe]]-Tabla1[[#This Row],[Pagado]]</f>
        <v>0</v>
      </c>
      <c r="I2734" s="1" t="s">
        <v>4090</v>
      </c>
    </row>
    <row r="2735" spans="1:9" x14ac:dyDescent="0.25">
      <c r="A2735" s="3">
        <v>42969</v>
      </c>
      <c r="B2735" s="6" t="s">
        <v>2750</v>
      </c>
      <c r="C2735">
        <v>124707</v>
      </c>
      <c r="D2735" s="9" t="s">
        <v>3878</v>
      </c>
      <c r="E2735" s="2">
        <v>1410</v>
      </c>
      <c r="F2735" s="11">
        <v>42969</v>
      </c>
      <c r="G2735" s="2">
        <v>1410</v>
      </c>
      <c r="H2735" s="13">
        <f>Tabla1[[#This Row],[Importe]]-Tabla1[[#This Row],[Pagado]]</f>
        <v>0</v>
      </c>
      <c r="I2735" s="1" t="s">
        <v>4090</v>
      </c>
    </row>
    <row r="2736" spans="1:9" x14ac:dyDescent="0.25">
      <c r="A2736" s="3">
        <v>42969</v>
      </c>
      <c r="B2736" s="6" t="s">
        <v>2751</v>
      </c>
      <c r="C2736">
        <v>124708</v>
      </c>
      <c r="D2736" s="9" t="s">
        <v>3868</v>
      </c>
      <c r="E2736" s="2">
        <v>15822</v>
      </c>
      <c r="F2736" s="11">
        <v>42977</v>
      </c>
      <c r="G2736" s="2">
        <v>15822</v>
      </c>
      <c r="H2736" s="13">
        <f>Tabla1[[#This Row],[Importe]]-Tabla1[[#This Row],[Pagado]]</f>
        <v>0</v>
      </c>
      <c r="I2736" s="1" t="s">
        <v>4090</v>
      </c>
    </row>
    <row r="2737" spans="1:9" x14ac:dyDescent="0.25">
      <c r="A2737" s="3">
        <v>42969</v>
      </c>
      <c r="B2737" s="6" t="s">
        <v>2752</v>
      </c>
      <c r="C2737">
        <v>124709</v>
      </c>
      <c r="D2737" s="9" t="s">
        <v>3871</v>
      </c>
      <c r="E2737" s="2">
        <v>2246.8000000000002</v>
      </c>
      <c r="F2737" s="11">
        <v>42969</v>
      </c>
      <c r="G2737" s="2">
        <v>2246.8000000000002</v>
      </c>
      <c r="H2737" s="13">
        <f>Tabla1[[#This Row],[Importe]]-Tabla1[[#This Row],[Pagado]]</f>
        <v>0</v>
      </c>
      <c r="I2737" s="1" t="s">
        <v>4090</v>
      </c>
    </row>
    <row r="2738" spans="1:9" x14ac:dyDescent="0.25">
      <c r="A2738" s="3">
        <v>42969</v>
      </c>
      <c r="B2738" s="6" t="s">
        <v>2753</v>
      </c>
      <c r="C2738">
        <v>124710</v>
      </c>
      <c r="D2738" s="9" t="s">
        <v>3848</v>
      </c>
      <c r="E2738" s="2">
        <v>695.8</v>
      </c>
      <c r="F2738" s="11">
        <v>42969</v>
      </c>
      <c r="G2738" s="2">
        <v>695.8</v>
      </c>
      <c r="H2738" s="13">
        <f>Tabla1[[#This Row],[Importe]]-Tabla1[[#This Row],[Pagado]]</f>
        <v>0</v>
      </c>
      <c r="I2738" s="1" t="s">
        <v>4090</v>
      </c>
    </row>
    <row r="2739" spans="1:9" x14ac:dyDescent="0.25">
      <c r="A2739" s="3">
        <v>42969</v>
      </c>
      <c r="B2739" s="6" t="s">
        <v>2754</v>
      </c>
      <c r="C2739">
        <v>124711</v>
      </c>
      <c r="D2739" s="9" t="s">
        <v>3936</v>
      </c>
      <c r="E2739" s="2">
        <v>2847.4</v>
      </c>
      <c r="F2739" s="11">
        <v>42969</v>
      </c>
      <c r="G2739" s="2">
        <v>2847.4</v>
      </c>
      <c r="H2739" s="13">
        <f>Tabla1[[#This Row],[Importe]]-Tabla1[[#This Row],[Pagado]]</f>
        <v>0</v>
      </c>
      <c r="I2739" s="1" t="s">
        <v>4090</v>
      </c>
    </row>
    <row r="2740" spans="1:9" x14ac:dyDescent="0.25">
      <c r="A2740" s="3">
        <v>42969</v>
      </c>
      <c r="B2740" s="6" t="s">
        <v>2755</v>
      </c>
      <c r="C2740">
        <v>124712</v>
      </c>
      <c r="D2740" s="9" t="s">
        <v>3949</v>
      </c>
      <c r="E2740" s="2">
        <v>984</v>
      </c>
      <c r="F2740" s="11">
        <v>42969</v>
      </c>
      <c r="G2740" s="2">
        <v>984</v>
      </c>
      <c r="H2740" s="13">
        <f>Tabla1[[#This Row],[Importe]]-Tabla1[[#This Row],[Pagado]]</f>
        <v>0</v>
      </c>
      <c r="I2740" s="1" t="s">
        <v>4090</v>
      </c>
    </row>
    <row r="2741" spans="1:9" x14ac:dyDescent="0.25">
      <c r="A2741" s="3">
        <v>42969</v>
      </c>
      <c r="B2741" s="6" t="s">
        <v>2756</v>
      </c>
      <c r="C2741">
        <v>124713</v>
      </c>
      <c r="D2741" s="9" t="s">
        <v>3880</v>
      </c>
      <c r="E2741" s="2">
        <v>3130.4</v>
      </c>
      <c r="F2741" s="11">
        <v>42969</v>
      </c>
      <c r="G2741" s="2">
        <v>3130.4</v>
      </c>
      <c r="H2741" s="13">
        <f>Tabla1[[#This Row],[Importe]]-Tabla1[[#This Row],[Pagado]]</f>
        <v>0</v>
      </c>
      <c r="I2741" s="1" t="s">
        <v>4090</v>
      </c>
    </row>
    <row r="2742" spans="1:9" x14ac:dyDescent="0.25">
      <c r="A2742" s="3">
        <v>42969</v>
      </c>
      <c r="B2742" s="6" t="s">
        <v>2757</v>
      </c>
      <c r="C2742">
        <v>124714</v>
      </c>
      <c r="D2742" s="9" t="s">
        <v>4047</v>
      </c>
      <c r="E2742" s="2">
        <v>2656</v>
      </c>
      <c r="F2742" s="11">
        <v>42969</v>
      </c>
      <c r="G2742" s="2">
        <v>2656</v>
      </c>
      <c r="H2742" s="13">
        <f>Tabla1[[#This Row],[Importe]]-Tabla1[[#This Row],[Pagado]]</f>
        <v>0</v>
      </c>
      <c r="I2742" s="1" t="s">
        <v>4090</v>
      </c>
    </row>
    <row r="2743" spans="1:9" x14ac:dyDescent="0.25">
      <c r="A2743" s="3">
        <v>42969</v>
      </c>
      <c r="B2743" s="6" t="s">
        <v>2758</v>
      </c>
      <c r="C2743">
        <v>124715</v>
      </c>
      <c r="D2743" s="9" t="s">
        <v>3860</v>
      </c>
      <c r="E2743" s="2">
        <v>6395.4</v>
      </c>
      <c r="F2743" s="11">
        <v>42969</v>
      </c>
      <c r="G2743" s="2">
        <v>6395.4</v>
      </c>
      <c r="H2743" s="13">
        <f>Tabla1[[#This Row],[Importe]]-Tabla1[[#This Row],[Pagado]]</f>
        <v>0</v>
      </c>
      <c r="I2743" s="1" t="s">
        <v>4090</v>
      </c>
    </row>
    <row r="2744" spans="1:9" x14ac:dyDescent="0.25">
      <c r="A2744" s="3">
        <v>42969</v>
      </c>
      <c r="B2744" s="6" t="s">
        <v>2759</v>
      </c>
      <c r="C2744">
        <v>124716</v>
      </c>
      <c r="D2744" s="9" t="s">
        <v>4054</v>
      </c>
      <c r="E2744" s="2">
        <v>4701</v>
      </c>
      <c r="F2744" s="11">
        <v>42969</v>
      </c>
      <c r="G2744" s="2">
        <v>4701</v>
      </c>
      <c r="H2744" s="13">
        <f>Tabla1[[#This Row],[Importe]]-Tabla1[[#This Row],[Pagado]]</f>
        <v>0</v>
      </c>
      <c r="I2744" s="1" t="s">
        <v>4090</v>
      </c>
    </row>
    <row r="2745" spans="1:9" x14ac:dyDescent="0.25">
      <c r="A2745" s="3">
        <v>42969</v>
      </c>
      <c r="B2745" s="6" t="s">
        <v>2760</v>
      </c>
      <c r="C2745">
        <v>124717</v>
      </c>
      <c r="D2745" s="9" t="s">
        <v>3937</v>
      </c>
      <c r="E2745" s="2">
        <v>2702.4</v>
      </c>
      <c r="F2745" s="11">
        <v>42969</v>
      </c>
      <c r="G2745" s="2">
        <v>2702.4</v>
      </c>
      <c r="H2745" s="13">
        <f>Tabla1[[#This Row],[Importe]]-Tabla1[[#This Row],[Pagado]]</f>
        <v>0</v>
      </c>
      <c r="I2745" s="1" t="s">
        <v>4090</v>
      </c>
    </row>
    <row r="2746" spans="1:9" x14ac:dyDescent="0.25">
      <c r="A2746" s="3">
        <v>42969</v>
      </c>
      <c r="B2746" s="6" t="s">
        <v>2761</v>
      </c>
      <c r="C2746">
        <v>124718</v>
      </c>
      <c r="D2746" s="9" t="s">
        <v>3866</v>
      </c>
      <c r="E2746" s="2">
        <v>3338.4</v>
      </c>
      <c r="F2746" s="11">
        <v>42969</v>
      </c>
      <c r="G2746" s="2">
        <v>3338.4</v>
      </c>
      <c r="H2746" s="13">
        <f>Tabla1[[#This Row],[Importe]]-Tabla1[[#This Row],[Pagado]]</f>
        <v>0</v>
      </c>
      <c r="I2746" s="1" t="s">
        <v>4090</v>
      </c>
    </row>
    <row r="2747" spans="1:9" ht="15.75" x14ac:dyDescent="0.25">
      <c r="A2747" s="3">
        <v>42969</v>
      </c>
      <c r="B2747" s="6" t="s">
        <v>2762</v>
      </c>
      <c r="C2747">
        <v>124719</v>
      </c>
      <c r="D2747" s="7" t="s">
        <v>4091</v>
      </c>
      <c r="E2747" s="2">
        <v>0</v>
      </c>
      <c r="F2747" s="17" t="s">
        <v>4091</v>
      </c>
      <c r="G2747" s="2">
        <v>0</v>
      </c>
      <c r="H2747" s="13">
        <f>Tabla1[[#This Row],[Importe]]-Tabla1[[#This Row],[Pagado]]</f>
        <v>0</v>
      </c>
      <c r="I2747" s="1" t="s">
        <v>4091</v>
      </c>
    </row>
    <row r="2748" spans="1:9" ht="30" x14ac:dyDescent="0.25">
      <c r="A2748" s="3">
        <v>42969</v>
      </c>
      <c r="B2748" s="6" t="s">
        <v>2763</v>
      </c>
      <c r="C2748">
        <v>124720</v>
      </c>
      <c r="D2748" s="9" t="s">
        <v>3957</v>
      </c>
      <c r="E2748" s="2">
        <v>30657.8</v>
      </c>
      <c r="F2748" s="11" t="s">
        <v>4179</v>
      </c>
      <c r="G2748" s="19">
        <f>10657.8+20000</f>
        <v>30657.8</v>
      </c>
      <c r="H2748" s="20">
        <f>Tabla1[[#This Row],[Importe]]-Tabla1[[#This Row],[Pagado]]</f>
        <v>0</v>
      </c>
      <c r="I2748" s="1" t="s">
        <v>4090</v>
      </c>
    </row>
    <row r="2749" spans="1:9" x14ac:dyDescent="0.25">
      <c r="A2749" s="3">
        <v>42969</v>
      </c>
      <c r="B2749" s="6" t="s">
        <v>2764</v>
      </c>
      <c r="C2749">
        <v>124721</v>
      </c>
      <c r="D2749" s="9" t="s">
        <v>3847</v>
      </c>
      <c r="E2749" s="2">
        <v>40536.94</v>
      </c>
      <c r="F2749" s="11">
        <v>42978</v>
      </c>
      <c r="G2749" s="2">
        <v>40536.94</v>
      </c>
      <c r="H2749" s="13">
        <f>Tabla1[[#This Row],[Importe]]-Tabla1[[#This Row],[Pagado]]</f>
        <v>0</v>
      </c>
      <c r="I2749" s="1" t="s">
        <v>4090</v>
      </c>
    </row>
    <row r="2750" spans="1:9" x14ac:dyDescent="0.25">
      <c r="A2750" s="3">
        <v>42969</v>
      </c>
      <c r="B2750" s="6" t="s">
        <v>2765</v>
      </c>
      <c r="C2750">
        <v>124722</v>
      </c>
      <c r="D2750" s="9" t="s">
        <v>3832</v>
      </c>
      <c r="E2750" s="2">
        <v>145935.44</v>
      </c>
      <c r="F2750" s="11">
        <v>42972</v>
      </c>
      <c r="G2750" s="2">
        <v>145935.44</v>
      </c>
      <c r="H2750" s="13">
        <f>Tabla1[[#This Row],[Importe]]-Tabla1[[#This Row],[Pagado]]</f>
        <v>0</v>
      </c>
      <c r="I2750" s="1" t="s">
        <v>4090</v>
      </c>
    </row>
    <row r="2751" spans="1:9" x14ac:dyDescent="0.25">
      <c r="A2751" s="3">
        <v>42969</v>
      </c>
      <c r="B2751" s="6" t="s">
        <v>2766</v>
      </c>
      <c r="C2751">
        <v>124723</v>
      </c>
      <c r="D2751" s="9" t="s">
        <v>3932</v>
      </c>
      <c r="E2751" s="2">
        <v>7776</v>
      </c>
      <c r="F2751" s="11">
        <v>42969</v>
      </c>
      <c r="G2751" s="2">
        <v>7776</v>
      </c>
      <c r="H2751" s="13">
        <f>Tabla1[[#This Row],[Importe]]-Tabla1[[#This Row],[Pagado]]</f>
        <v>0</v>
      </c>
      <c r="I2751" s="1" t="s">
        <v>4090</v>
      </c>
    </row>
    <row r="2752" spans="1:9" x14ac:dyDescent="0.25">
      <c r="A2752" s="3">
        <v>42969</v>
      </c>
      <c r="B2752" s="6" t="s">
        <v>2767</v>
      </c>
      <c r="C2752">
        <v>124724</v>
      </c>
      <c r="D2752" s="9" t="s">
        <v>3888</v>
      </c>
      <c r="E2752" s="2">
        <v>270015</v>
      </c>
      <c r="F2752" s="11">
        <v>42972</v>
      </c>
      <c r="G2752" s="2">
        <v>270015</v>
      </c>
      <c r="H2752" s="13">
        <f>Tabla1[[#This Row],[Importe]]-Tabla1[[#This Row],[Pagado]]</f>
        <v>0</v>
      </c>
      <c r="I2752" s="1" t="s">
        <v>4090</v>
      </c>
    </row>
    <row r="2753" spans="1:9" x14ac:dyDescent="0.25">
      <c r="A2753" s="3">
        <v>42969</v>
      </c>
      <c r="B2753" s="6" t="s">
        <v>2768</v>
      </c>
      <c r="C2753">
        <v>124725</v>
      </c>
      <c r="D2753" s="9" t="s">
        <v>3886</v>
      </c>
      <c r="E2753" s="2">
        <v>2991</v>
      </c>
      <c r="F2753" s="11">
        <v>42971</v>
      </c>
      <c r="G2753" s="2">
        <v>2991</v>
      </c>
      <c r="H2753" s="13">
        <f>Tabla1[[#This Row],[Importe]]-Tabla1[[#This Row],[Pagado]]</f>
        <v>0</v>
      </c>
      <c r="I2753" s="1" t="s">
        <v>4090</v>
      </c>
    </row>
    <row r="2754" spans="1:9" x14ac:dyDescent="0.25">
      <c r="A2754" s="3">
        <v>42969</v>
      </c>
      <c r="B2754" s="6" t="s">
        <v>2769</v>
      </c>
      <c r="C2754">
        <v>124726</v>
      </c>
      <c r="D2754" s="9" t="s">
        <v>3860</v>
      </c>
      <c r="E2754" s="2">
        <v>2380.44</v>
      </c>
      <c r="F2754" s="11">
        <v>42969</v>
      </c>
      <c r="G2754" s="2">
        <v>2380.44</v>
      </c>
      <c r="H2754" s="13">
        <f>Tabla1[[#This Row],[Importe]]-Tabla1[[#This Row],[Pagado]]</f>
        <v>0</v>
      </c>
      <c r="I2754" s="1" t="s">
        <v>4090</v>
      </c>
    </row>
    <row r="2755" spans="1:9" x14ac:dyDescent="0.25">
      <c r="A2755" s="3">
        <v>42969</v>
      </c>
      <c r="B2755" s="6" t="s">
        <v>2770</v>
      </c>
      <c r="C2755">
        <v>124727</v>
      </c>
      <c r="D2755" s="9" t="s">
        <v>3832</v>
      </c>
      <c r="E2755" s="2">
        <v>61333.3</v>
      </c>
      <c r="F2755" s="11">
        <v>42972</v>
      </c>
      <c r="G2755" s="2">
        <v>61333.3</v>
      </c>
      <c r="H2755" s="13">
        <f>Tabla1[[#This Row],[Importe]]-Tabla1[[#This Row],[Pagado]]</f>
        <v>0</v>
      </c>
      <c r="I2755" s="1" t="s">
        <v>4090</v>
      </c>
    </row>
    <row r="2756" spans="1:9" x14ac:dyDescent="0.25">
      <c r="A2756" s="3">
        <v>42969</v>
      </c>
      <c r="B2756" s="6" t="s">
        <v>2771</v>
      </c>
      <c r="C2756">
        <v>124728</v>
      </c>
      <c r="D2756" s="9" t="s">
        <v>3933</v>
      </c>
      <c r="E2756" s="2">
        <v>17931.599999999999</v>
      </c>
      <c r="F2756" s="11">
        <v>42969</v>
      </c>
      <c r="G2756" s="2">
        <v>17931.599999999999</v>
      </c>
      <c r="H2756" s="13">
        <f>Tabla1[[#This Row],[Importe]]-Tabla1[[#This Row],[Pagado]]</f>
        <v>0</v>
      </c>
      <c r="I2756" s="1" t="s">
        <v>4090</v>
      </c>
    </row>
    <row r="2757" spans="1:9" x14ac:dyDescent="0.25">
      <c r="A2757" s="3">
        <v>42969</v>
      </c>
      <c r="B2757" s="6" t="s">
        <v>2772</v>
      </c>
      <c r="C2757">
        <v>124729</v>
      </c>
      <c r="D2757" s="9" t="s">
        <v>3962</v>
      </c>
      <c r="E2757" s="2">
        <v>1188</v>
      </c>
      <c r="F2757" s="11">
        <v>42969</v>
      </c>
      <c r="G2757" s="2">
        <v>1188</v>
      </c>
      <c r="H2757" s="13">
        <f>Tabla1[[#This Row],[Importe]]-Tabla1[[#This Row],[Pagado]]</f>
        <v>0</v>
      </c>
      <c r="I2757" s="1" t="s">
        <v>4090</v>
      </c>
    </row>
    <row r="2758" spans="1:9" x14ac:dyDescent="0.25">
      <c r="A2758" s="3">
        <v>42969</v>
      </c>
      <c r="B2758" s="6" t="s">
        <v>2773</v>
      </c>
      <c r="C2758">
        <v>124730</v>
      </c>
      <c r="D2758" s="9" t="s">
        <v>3940</v>
      </c>
      <c r="E2758" s="2">
        <v>8308.7999999999993</v>
      </c>
      <c r="F2758" s="11">
        <v>42969</v>
      </c>
      <c r="G2758" s="2">
        <v>8308.7999999999993</v>
      </c>
      <c r="H2758" s="13">
        <f>Tabla1[[#This Row],[Importe]]-Tabla1[[#This Row],[Pagado]]</f>
        <v>0</v>
      </c>
      <c r="I2758" s="1" t="s">
        <v>4090</v>
      </c>
    </row>
    <row r="2759" spans="1:9" x14ac:dyDescent="0.25">
      <c r="A2759" s="3">
        <v>42969</v>
      </c>
      <c r="B2759" s="6" t="s">
        <v>2774</v>
      </c>
      <c r="C2759">
        <v>124731</v>
      </c>
      <c r="D2759" s="9" t="s">
        <v>3891</v>
      </c>
      <c r="E2759" s="2">
        <v>4882.5</v>
      </c>
      <c r="F2759" s="11">
        <v>42969</v>
      </c>
      <c r="G2759" s="2">
        <v>4882.5</v>
      </c>
      <c r="H2759" s="13">
        <f>Tabla1[[#This Row],[Importe]]-Tabla1[[#This Row],[Pagado]]</f>
        <v>0</v>
      </c>
      <c r="I2759" s="1" t="s">
        <v>4090</v>
      </c>
    </row>
    <row r="2760" spans="1:9" ht="30" x14ac:dyDescent="0.25">
      <c r="A2760" s="3">
        <v>42969</v>
      </c>
      <c r="B2760" s="6" t="s">
        <v>2775</v>
      </c>
      <c r="C2760">
        <v>124732</v>
      </c>
      <c r="D2760" s="9" t="s">
        <v>3832</v>
      </c>
      <c r="E2760" s="2">
        <v>181440.66</v>
      </c>
      <c r="F2760" s="11" t="s">
        <v>4188</v>
      </c>
      <c r="G2760" s="19">
        <f>2182.25+179258.41</f>
        <v>181440.66</v>
      </c>
      <c r="H2760" s="20">
        <f>Tabla1[[#This Row],[Importe]]-Tabla1[[#This Row],[Pagado]]</f>
        <v>0</v>
      </c>
      <c r="I2760" s="1" t="s">
        <v>4090</v>
      </c>
    </row>
    <row r="2761" spans="1:9" x14ac:dyDescent="0.25">
      <c r="A2761" s="3">
        <v>42970</v>
      </c>
      <c r="B2761" s="6" t="s">
        <v>2776</v>
      </c>
      <c r="C2761">
        <v>124733</v>
      </c>
      <c r="D2761" s="9" t="s">
        <v>3808</v>
      </c>
      <c r="E2761" s="2">
        <v>470</v>
      </c>
      <c r="F2761" s="11">
        <v>42970</v>
      </c>
      <c r="G2761" s="2">
        <v>470</v>
      </c>
      <c r="H2761" s="13">
        <f>Tabla1[[#This Row],[Importe]]-Tabla1[[#This Row],[Pagado]]</f>
        <v>0</v>
      </c>
      <c r="I2761" s="1" t="s">
        <v>4090</v>
      </c>
    </row>
    <row r="2762" spans="1:9" x14ac:dyDescent="0.25">
      <c r="A2762" s="3">
        <v>42970</v>
      </c>
      <c r="B2762" s="6" t="s">
        <v>2777</v>
      </c>
      <c r="C2762">
        <v>124734</v>
      </c>
      <c r="D2762" s="9" t="s">
        <v>3805</v>
      </c>
      <c r="E2762" s="2">
        <v>9895.2000000000007</v>
      </c>
      <c r="F2762" s="11">
        <v>42971</v>
      </c>
      <c r="G2762" s="2">
        <v>9895.2000000000007</v>
      </c>
      <c r="H2762" s="13">
        <f>Tabla1[[#This Row],[Importe]]-Tabla1[[#This Row],[Pagado]]</f>
        <v>0</v>
      </c>
      <c r="I2762" s="1" t="s">
        <v>4090</v>
      </c>
    </row>
    <row r="2763" spans="1:9" x14ac:dyDescent="0.25">
      <c r="A2763" s="3">
        <v>42970</v>
      </c>
      <c r="B2763" s="6" t="s">
        <v>2778</v>
      </c>
      <c r="C2763">
        <v>124735</v>
      </c>
      <c r="D2763" s="9" t="s">
        <v>3806</v>
      </c>
      <c r="E2763" s="2">
        <v>43806</v>
      </c>
      <c r="F2763" s="11">
        <v>42971</v>
      </c>
      <c r="G2763" s="2">
        <v>43806</v>
      </c>
      <c r="H2763" s="13">
        <f>Tabla1[[#This Row],[Importe]]-Tabla1[[#This Row],[Pagado]]</f>
        <v>0</v>
      </c>
      <c r="I2763" s="1" t="s">
        <v>4090</v>
      </c>
    </row>
    <row r="2764" spans="1:9" x14ac:dyDescent="0.25">
      <c r="A2764" s="3">
        <v>42970</v>
      </c>
      <c r="B2764" s="6" t="s">
        <v>2779</v>
      </c>
      <c r="C2764">
        <v>124736</v>
      </c>
      <c r="D2764" s="9" t="s">
        <v>3816</v>
      </c>
      <c r="E2764" s="2">
        <v>3406</v>
      </c>
      <c r="F2764" s="11">
        <v>42970</v>
      </c>
      <c r="G2764" s="2">
        <v>3406</v>
      </c>
      <c r="H2764" s="13">
        <f>Tabla1[[#This Row],[Importe]]-Tabla1[[#This Row],[Pagado]]</f>
        <v>0</v>
      </c>
      <c r="I2764" s="1" t="s">
        <v>4090</v>
      </c>
    </row>
    <row r="2765" spans="1:9" x14ac:dyDescent="0.25">
      <c r="A2765" s="3">
        <v>42970</v>
      </c>
      <c r="B2765" s="6" t="s">
        <v>2780</v>
      </c>
      <c r="C2765">
        <v>124737</v>
      </c>
      <c r="D2765" s="9" t="s">
        <v>3877</v>
      </c>
      <c r="E2765" s="2">
        <v>627.9</v>
      </c>
      <c r="F2765" s="11">
        <v>42970</v>
      </c>
      <c r="G2765" s="2">
        <v>627.9</v>
      </c>
      <c r="H2765" s="13">
        <f>Tabla1[[#This Row],[Importe]]-Tabla1[[#This Row],[Pagado]]</f>
        <v>0</v>
      </c>
      <c r="I2765" s="1" t="s">
        <v>4090</v>
      </c>
    </row>
    <row r="2766" spans="1:9" x14ac:dyDescent="0.25">
      <c r="A2766" s="3">
        <v>42970</v>
      </c>
      <c r="B2766" s="6" t="s">
        <v>2781</v>
      </c>
      <c r="C2766">
        <v>124738</v>
      </c>
      <c r="D2766" s="9" t="s">
        <v>3809</v>
      </c>
      <c r="E2766" s="2">
        <v>1023.3</v>
      </c>
      <c r="F2766" s="11">
        <v>42970</v>
      </c>
      <c r="G2766" s="2">
        <v>1023.3</v>
      </c>
      <c r="H2766" s="13">
        <f>Tabla1[[#This Row],[Importe]]-Tabla1[[#This Row],[Pagado]]</f>
        <v>0</v>
      </c>
      <c r="I2766" s="1" t="s">
        <v>4090</v>
      </c>
    </row>
    <row r="2767" spans="1:9" x14ac:dyDescent="0.25">
      <c r="A2767" s="3">
        <v>42970</v>
      </c>
      <c r="B2767" s="6" t="s">
        <v>2782</v>
      </c>
      <c r="C2767">
        <v>124739</v>
      </c>
      <c r="D2767" s="9" t="s">
        <v>3819</v>
      </c>
      <c r="E2767" s="2">
        <v>21840.6</v>
      </c>
      <c r="F2767" s="11">
        <v>42970</v>
      </c>
      <c r="G2767" s="2">
        <v>21840.6</v>
      </c>
      <c r="H2767" s="13">
        <f>Tabla1[[#This Row],[Importe]]-Tabla1[[#This Row],[Pagado]]</f>
        <v>0</v>
      </c>
      <c r="I2767" s="1" t="s">
        <v>4090</v>
      </c>
    </row>
    <row r="2768" spans="1:9" x14ac:dyDescent="0.25">
      <c r="A2768" s="3">
        <v>42970</v>
      </c>
      <c r="B2768" s="6" t="s">
        <v>2783</v>
      </c>
      <c r="C2768">
        <v>124740</v>
      </c>
      <c r="D2768" s="9" t="s">
        <v>3814</v>
      </c>
      <c r="E2768" s="2">
        <v>10455</v>
      </c>
      <c r="F2768" s="11">
        <v>42972</v>
      </c>
      <c r="G2768" s="2">
        <v>10455</v>
      </c>
      <c r="H2768" s="13">
        <f>Tabla1[[#This Row],[Importe]]-Tabla1[[#This Row],[Pagado]]</f>
        <v>0</v>
      </c>
      <c r="I2768" s="1" t="s">
        <v>4090</v>
      </c>
    </row>
    <row r="2769" spans="1:9" x14ac:dyDescent="0.25">
      <c r="A2769" s="3">
        <v>42970</v>
      </c>
      <c r="B2769" s="6" t="s">
        <v>2784</v>
      </c>
      <c r="C2769">
        <v>124741</v>
      </c>
      <c r="D2769" s="9" t="s">
        <v>3812</v>
      </c>
      <c r="E2769" s="2">
        <v>6980.4</v>
      </c>
      <c r="F2769" s="11">
        <v>42973</v>
      </c>
      <c r="G2769" s="2">
        <v>6980.4</v>
      </c>
      <c r="H2769" s="13">
        <f>Tabla1[[#This Row],[Importe]]-Tabla1[[#This Row],[Pagado]]</f>
        <v>0</v>
      </c>
      <c r="I2769" s="1" t="s">
        <v>4090</v>
      </c>
    </row>
    <row r="2770" spans="1:9" x14ac:dyDescent="0.25">
      <c r="A2770" s="3">
        <v>42970</v>
      </c>
      <c r="B2770" s="6" t="s">
        <v>2785</v>
      </c>
      <c r="C2770">
        <v>124742</v>
      </c>
      <c r="D2770" s="9" t="s">
        <v>3807</v>
      </c>
      <c r="E2770" s="2">
        <v>1175</v>
      </c>
      <c r="F2770" s="11">
        <v>42970</v>
      </c>
      <c r="G2770" s="2">
        <v>1175</v>
      </c>
      <c r="H2770" s="13">
        <f>Tabla1[[#This Row],[Importe]]-Tabla1[[#This Row],[Pagado]]</f>
        <v>0</v>
      </c>
      <c r="I2770" s="1" t="s">
        <v>4090</v>
      </c>
    </row>
    <row r="2771" spans="1:9" x14ac:dyDescent="0.25">
      <c r="A2771" s="3">
        <v>42970</v>
      </c>
      <c r="B2771" s="6" t="s">
        <v>2786</v>
      </c>
      <c r="C2771">
        <v>124743</v>
      </c>
      <c r="D2771" s="9" t="s">
        <v>3889</v>
      </c>
      <c r="E2771" s="2">
        <v>5881.2</v>
      </c>
      <c r="F2771" s="11">
        <v>42970</v>
      </c>
      <c r="G2771" s="2">
        <v>5881.2</v>
      </c>
      <c r="H2771" s="13">
        <f>Tabla1[[#This Row],[Importe]]-Tabla1[[#This Row],[Pagado]]</f>
        <v>0</v>
      </c>
      <c r="I2771" s="1" t="s">
        <v>4090</v>
      </c>
    </row>
    <row r="2772" spans="1:9" x14ac:dyDescent="0.25">
      <c r="A2772" s="3">
        <v>42970</v>
      </c>
      <c r="B2772" s="6" t="s">
        <v>2787</v>
      </c>
      <c r="C2772">
        <v>124744</v>
      </c>
      <c r="D2772" s="9" t="s">
        <v>3867</v>
      </c>
      <c r="E2772" s="2">
        <v>1068.2</v>
      </c>
      <c r="F2772" s="11">
        <v>42970</v>
      </c>
      <c r="G2772" s="2">
        <v>1068.2</v>
      </c>
      <c r="H2772" s="13">
        <f>Tabla1[[#This Row],[Importe]]-Tabla1[[#This Row],[Pagado]]</f>
        <v>0</v>
      </c>
      <c r="I2772" s="1" t="s">
        <v>4090</v>
      </c>
    </row>
    <row r="2773" spans="1:9" x14ac:dyDescent="0.25">
      <c r="A2773" s="3">
        <v>42970</v>
      </c>
      <c r="B2773" s="6" t="s">
        <v>2788</v>
      </c>
      <c r="C2773">
        <v>124745</v>
      </c>
      <c r="D2773" s="9" t="s">
        <v>3883</v>
      </c>
      <c r="E2773" s="2">
        <v>3869.1</v>
      </c>
      <c r="F2773" s="11">
        <v>42972</v>
      </c>
      <c r="G2773" s="2">
        <v>3869.1</v>
      </c>
      <c r="H2773" s="13">
        <f>Tabla1[[#This Row],[Importe]]-Tabla1[[#This Row],[Pagado]]</f>
        <v>0</v>
      </c>
      <c r="I2773" s="1" t="s">
        <v>4090</v>
      </c>
    </row>
    <row r="2774" spans="1:9" x14ac:dyDescent="0.25">
      <c r="A2774" s="3">
        <v>42970</v>
      </c>
      <c r="B2774" s="6" t="s">
        <v>2789</v>
      </c>
      <c r="C2774">
        <v>124746</v>
      </c>
      <c r="D2774" s="9" t="s">
        <v>3941</v>
      </c>
      <c r="E2774" s="2">
        <v>624.20000000000005</v>
      </c>
      <c r="F2774" s="11">
        <v>42970</v>
      </c>
      <c r="G2774" s="2">
        <v>624.20000000000005</v>
      </c>
      <c r="H2774" s="13">
        <f>Tabla1[[#This Row],[Importe]]-Tabla1[[#This Row],[Pagado]]</f>
        <v>0</v>
      </c>
      <c r="I2774" s="1" t="s">
        <v>4090</v>
      </c>
    </row>
    <row r="2775" spans="1:9" x14ac:dyDescent="0.25">
      <c r="A2775" s="3">
        <v>42970</v>
      </c>
      <c r="B2775" s="6" t="s">
        <v>2790</v>
      </c>
      <c r="C2775">
        <v>124747</v>
      </c>
      <c r="D2775" s="9" t="s">
        <v>3944</v>
      </c>
      <c r="E2775" s="2">
        <v>30268.5</v>
      </c>
      <c r="F2775" s="11">
        <v>42970</v>
      </c>
      <c r="G2775" s="2">
        <v>30268.5</v>
      </c>
      <c r="H2775" s="13">
        <f>Tabla1[[#This Row],[Importe]]-Tabla1[[#This Row],[Pagado]]</f>
        <v>0</v>
      </c>
      <c r="I2775" s="1" t="s">
        <v>4090</v>
      </c>
    </row>
    <row r="2776" spans="1:9" x14ac:dyDescent="0.25">
      <c r="A2776" s="3">
        <v>42970</v>
      </c>
      <c r="B2776" s="6" t="s">
        <v>2791</v>
      </c>
      <c r="C2776">
        <v>124748</v>
      </c>
      <c r="D2776" s="9" t="s">
        <v>3813</v>
      </c>
      <c r="E2776" s="2">
        <v>7052</v>
      </c>
      <c r="F2776" s="11">
        <v>42971</v>
      </c>
      <c r="G2776" s="2">
        <v>7052</v>
      </c>
      <c r="H2776" s="13">
        <f>Tabla1[[#This Row],[Importe]]-Tabla1[[#This Row],[Pagado]]</f>
        <v>0</v>
      </c>
      <c r="I2776" s="1" t="s">
        <v>4090</v>
      </c>
    </row>
    <row r="2777" spans="1:9" ht="30" x14ac:dyDescent="0.25">
      <c r="A2777" s="3">
        <v>42970</v>
      </c>
      <c r="B2777" s="6" t="s">
        <v>2792</v>
      </c>
      <c r="C2777">
        <v>124749</v>
      </c>
      <c r="D2777" s="9" t="s">
        <v>3817</v>
      </c>
      <c r="E2777" s="2">
        <v>3362</v>
      </c>
      <c r="F2777" s="11" t="s">
        <v>4173</v>
      </c>
      <c r="G2777" s="19">
        <f>3000+362</f>
        <v>3362</v>
      </c>
      <c r="H2777" s="20">
        <f>Tabla1[[#This Row],[Importe]]-Tabla1[[#This Row],[Pagado]]</f>
        <v>0</v>
      </c>
      <c r="I2777" s="1" t="s">
        <v>4090</v>
      </c>
    </row>
    <row r="2778" spans="1:9" x14ac:dyDescent="0.25">
      <c r="A2778" s="3">
        <v>42970</v>
      </c>
      <c r="B2778" s="6" t="s">
        <v>2793</v>
      </c>
      <c r="C2778">
        <v>124750</v>
      </c>
      <c r="D2778" s="9" t="s">
        <v>3811</v>
      </c>
      <c r="E2778" s="2">
        <v>3911.4</v>
      </c>
      <c r="F2778" s="11">
        <v>42977</v>
      </c>
      <c r="G2778" s="2">
        <v>3911.4</v>
      </c>
      <c r="H2778" s="13">
        <f>Tabla1[[#This Row],[Importe]]-Tabla1[[#This Row],[Pagado]]</f>
        <v>0</v>
      </c>
      <c r="I2778" s="1" t="s">
        <v>4090</v>
      </c>
    </row>
    <row r="2779" spans="1:9" x14ac:dyDescent="0.25">
      <c r="A2779" s="3">
        <v>42970</v>
      </c>
      <c r="B2779" s="6" t="s">
        <v>2794</v>
      </c>
      <c r="C2779">
        <v>124751</v>
      </c>
      <c r="D2779" s="9" t="s">
        <v>3828</v>
      </c>
      <c r="E2779" s="2">
        <v>2000</v>
      </c>
      <c r="F2779" s="11">
        <v>42970</v>
      </c>
      <c r="G2779" s="2">
        <v>2000</v>
      </c>
      <c r="H2779" s="13">
        <f>Tabla1[[#This Row],[Importe]]-Tabla1[[#This Row],[Pagado]]</f>
        <v>0</v>
      </c>
      <c r="I2779" s="1" t="s">
        <v>4090</v>
      </c>
    </row>
    <row r="2780" spans="1:9" ht="15.75" x14ac:dyDescent="0.25">
      <c r="A2780" s="3">
        <v>42970</v>
      </c>
      <c r="B2780" s="6" t="s">
        <v>2795</v>
      </c>
      <c r="C2780">
        <v>124752</v>
      </c>
      <c r="D2780" s="7" t="s">
        <v>4091</v>
      </c>
      <c r="E2780" s="2">
        <v>0</v>
      </c>
      <c r="F2780" s="17" t="s">
        <v>4091</v>
      </c>
      <c r="G2780" s="2">
        <v>0</v>
      </c>
      <c r="H2780" s="13">
        <f>Tabla1[[#This Row],[Importe]]-Tabla1[[#This Row],[Pagado]]</f>
        <v>0</v>
      </c>
      <c r="I2780" s="1" t="s">
        <v>4091</v>
      </c>
    </row>
    <row r="2781" spans="1:9" x14ac:dyDescent="0.25">
      <c r="A2781" s="3">
        <v>42970</v>
      </c>
      <c r="B2781" s="6" t="s">
        <v>2796</v>
      </c>
      <c r="C2781">
        <v>124753</v>
      </c>
      <c r="D2781" s="9" t="s">
        <v>4041</v>
      </c>
      <c r="E2781" s="2">
        <v>1077.5999999999999</v>
      </c>
      <c r="F2781" s="11">
        <v>42970</v>
      </c>
      <c r="G2781" s="2">
        <v>1077.5999999999999</v>
      </c>
      <c r="H2781" s="13">
        <f>Tabla1[[#This Row],[Importe]]-Tabla1[[#This Row],[Pagado]]</f>
        <v>0</v>
      </c>
      <c r="I2781" s="1" t="s">
        <v>4090</v>
      </c>
    </row>
    <row r="2782" spans="1:9" x14ac:dyDescent="0.25">
      <c r="A2782" s="3">
        <v>42970</v>
      </c>
      <c r="B2782" s="6" t="s">
        <v>2797</v>
      </c>
      <c r="C2782">
        <v>124754</v>
      </c>
      <c r="D2782" s="9" t="s">
        <v>3842</v>
      </c>
      <c r="E2782" s="2">
        <v>2860</v>
      </c>
      <c r="F2782" s="11">
        <v>42970</v>
      </c>
      <c r="G2782" s="2">
        <v>2860</v>
      </c>
      <c r="H2782" s="13">
        <f>Tabla1[[#This Row],[Importe]]-Tabla1[[#This Row],[Pagado]]</f>
        <v>0</v>
      </c>
      <c r="I2782" s="1" t="s">
        <v>4090</v>
      </c>
    </row>
    <row r="2783" spans="1:9" ht="30" x14ac:dyDescent="0.25">
      <c r="A2783" s="3">
        <v>42970</v>
      </c>
      <c r="B2783" s="6" t="s">
        <v>2798</v>
      </c>
      <c r="C2783">
        <v>124755</v>
      </c>
      <c r="D2783" s="9" t="s">
        <v>3829</v>
      </c>
      <c r="E2783" s="2">
        <v>4208</v>
      </c>
      <c r="F2783" s="11" t="s">
        <v>4178</v>
      </c>
      <c r="G2783" s="19">
        <f>300+3908</f>
        <v>4208</v>
      </c>
      <c r="H2783" s="20">
        <f>Tabla1[[#This Row],[Importe]]-Tabla1[[#This Row],[Pagado]]</f>
        <v>0</v>
      </c>
      <c r="I2783" s="1" t="s">
        <v>4090</v>
      </c>
    </row>
    <row r="2784" spans="1:9" x14ac:dyDescent="0.25">
      <c r="A2784" s="3">
        <v>42970</v>
      </c>
      <c r="B2784" s="6" t="s">
        <v>2799</v>
      </c>
      <c r="C2784">
        <v>124756</v>
      </c>
      <c r="D2784" s="9" t="s">
        <v>3810</v>
      </c>
      <c r="E2784" s="2">
        <v>5476.16</v>
      </c>
      <c r="F2784" s="11">
        <v>42976</v>
      </c>
      <c r="G2784" s="2">
        <v>5476.16</v>
      </c>
      <c r="H2784" s="13">
        <f>Tabla1[[#This Row],[Importe]]-Tabla1[[#This Row],[Pagado]]</f>
        <v>0</v>
      </c>
      <c r="I2784" s="1" t="s">
        <v>4090</v>
      </c>
    </row>
    <row r="2785" spans="1:9" ht="30" x14ac:dyDescent="0.25">
      <c r="A2785" s="3">
        <v>42970</v>
      </c>
      <c r="B2785" s="6" t="s">
        <v>2800</v>
      </c>
      <c r="C2785">
        <v>124757</v>
      </c>
      <c r="D2785" s="9" t="s">
        <v>3818</v>
      </c>
      <c r="E2785" s="2">
        <v>5912.4</v>
      </c>
      <c r="F2785" s="11" t="s">
        <v>4173</v>
      </c>
      <c r="G2785" s="19">
        <f>2000+3912.4</f>
        <v>5912.4</v>
      </c>
      <c r="H2785" s="20">
        <f>Tabla1[[#This Row],[Importe]]-Tabla1[[#This Row],[Pagado]]</f>
        <v>0</v>
      </c>
      <c r="I2785" s="1" t="s">
        <v>4090</v>
      </c>
    </row>
    <row r="2786" spans="1:9" x14ac:dyDescent="0.25">
      <c r="A2786" s="3">
        <v>42970</v>
      </c>
      <c r="B2786" s="6" t="s">
        <v>2801</v>
      </c>
      <c r="C2786">
        <v>124758</v>
      </c>
      <c r="D2786" s="9" t="s">
        <v>3822</v>
      </c>
      <c r="E2786" s="2">
        <v>2049.6</v>
      </c>
      <c r="F2786" s="11">
        <v>42972</v>
      </c>
      <c r="G2786" s="2">
        <v>2049.6</v>
      </c>
      <c r="H2786" s="13">
        <f>Tabla1[[#This Row],[Importe]]-Tabla1[[#This Row],[Pagado]]</f>
        <v>0</v>
      </c>
      <c r="I2786" s="1" t="s">
        <v>4090</v>
      </c>
    </row>
    <row r="2787" spans="1:9" x14ac:dyDescent="0.25">
      <c r="A2787" s="3">
        <v>42970</v>
      </c>
      <c r="B2787" s="6" t="s">
        <v>2802</v>
      </c>
      <c r="C2787">
        <v>124759</v>
      </c>
      <c r="D2787" s="9" t="s">
        <v>3894</v>
      </c>
      <c r="E2787" s="2">
        <v>2217.6</v>
      </c>
      <c r="F2787" s="11">
        <v>42970</v>
      </c>
      <c r="G2787" s="2">
        <v>2217.6</v>
      </c>
      <c r="H2787" s="13">
        <f>Tabla1[[#This Row],[Importe]]-Tabla1[[#This Row],[Pagado]]</f>
        <v>0</v>
      </c>
      <c r="I2787" s="1" t="s">
        <v>4090</v>
      </c>
    </row>
    <row r="2788" spans="1:9" x14ac:dyDescent="0.25">
      <c r="A2788" s="3">
        <v>42970</v>
      </c>
      <c r="B2788" s="6" t="s">
        <v>2803</v>
      </c>
      <c r="C2788">
        <v>124760</v>
      </c>
      <c r="D2788" s="9" t="s">
        <v>3845</v>
      </c>
      <c r="E2788" s="2">
        <v>50001.599999999999</v>
      </c>
      <c r="F2788" s="11" t="s">
        <v>4078</v>
      </c>
      <c r="G2788" s="2">
        <v>50001.599999999999</v>
      </c>
      <c r="H2788" s="13">
        <f>Tabla1[[#This Row],[Importe]]-Tabla1[[#This Row],[Pagado]]</f>
        <v>0</v>
      </c>
      <c r="I2788" s="1" t="s">
        <v>4090</v>
      </c>
    </row>
    <row r="2789" spans="1:9" x14ac:dyDescent="0.25">
      <c r="A2789" s="3">
        <v>42970</v>
      </c>
      <c r="B2789" s="6" t="s">
        <v>2804</v>
      </c>
      <c r="C2789">
        <v>124761</v>
      </c>
      <c r="D2789" s="9" t="s">
        <v>3820</v>
      </c>
      <c r="E2789" s="2">
        <v>6201.7</v>
      </c>
      <c r="F2789" s="11">
        <v>42978</v>
      </c>
      <c r="G2789" s="2">
        <v>6201.7</v>
      </c>
      <c r="H2789" s="13">
        <f>Tabla1[[#This Row],[Importe]]-Tabla1[[#This Row],[Pagado]]</f>
        <v>0</v>
      </c>
      <c r="I2789" s="1" t="s">
        <v>4090</v>
      </c>
    </row>
    <row r="2790" spans="1:9" x14ac:dyDescent="0.25">
      <c r="A2790" s="3">
        <v>42970</v>
      </c>
      <c r="B2790" s="6" t="s">
        <v>2805</v>
      </c>
      <c r="C2790">
        <v>124762</v>
      </c>
      <c r="D2790" s="9" t="s">
        <v>3847</v>
      </c>
      <c r="E2790" s="2">
        <v>65823.44</v>
      </c>
      <c r="F2790" s="11">
        <v>42978</v>
      </c>
      <c r="G2790" s="2">
        <v>65823.44</v>
      </c>
      <c r="H2790" s="13">
        <f>Tabla1[[#This Row],[Importe]]-Tabla1[[#This Row],[Pagado]]</f>
        <v>0</v>
      </c>
      <c r="I2790" s="1" t="s">
        <v>4090</v>
      </c>
    </row>
    <row r="2791" spans="1:9" x14ac:dyDescent="0.25">
      <c r="A2791" s="3">
        <v>42970</v>
      </c>
      <c r="B2791" s="6" t="s">
        <v>2806</v>
      </c>
      <c r="C2791">
        <v>124763</v>
      </c>
      <c r="D2791" s="9" t="s">
        <v>3899</v>
      </c>
      <c r="E2791" s="2">
        <v>15736.3</v>
      </c>
      <c r="F2791" s="11">
        <v>42970</v>
      </c>
      <c r="G2791" s="2">
        <v>15736.3</v>
      </c>
      <c r="H2791" s="13">
        <f>Tabla1[[#This Row],[Importe]]-Tabla1[[#This Row],[Pagado]]</f>
        <v>0</v>
      </c>
      <c r="I2791" s="1" t="s">
        <v>4090</v>
      </c>
    </row>
    <row r="2792" spans="1:9" x14ac:dyDescent="0.25">
      <c r="A2792" s="3">
        <v>42970</v>
      </c>
      <c r="B2792" s="6" t="s">
        <v>2807</v>
      </c>
      <c r="C2792">
        <v>124764</v>
      </c>
      <c r="D2792" s="9" t="s">
        <v>3844</v>
      </c>
      <c r="E2792" s="2">
        <v>1795.08</v>
      </c>
      <c r="F2792" s="11">
        <v>42970</v>
      </c>
      <c r="G2792" s="2">
        <v>1795.08</v>
      </c>
      <c r="H2792" s="13">
        <f>Tabla1[[#This Row],[Importe]]-Tabla1[[#This Row],[Pagado]]</f>
        <v>0</v>
      </c>
      <c r="I2792" s="1" t="s">
        <v>4090</v>
      </c>
    </row>
    <row r="2793" spans="1:9" x14ac:dyDescent="0.25">
      <c r="A2793" s="3">
        <v>42970</v>
      </c>
      <c r="B2793" s="6" t="s">
        <v>2808</v>
      </c>
      <c r="C2793">
        <v>124765</v>
      </c>
      <c r="D2793" s="9" t="s">
        <v>3918</v>
      </c>
      <c r="E2793" s="2">
        <v>1565</v>
      </c>
      <c r="F2793" s="11">
        <v>42970</v>
      </c>
      <c r="G2793" s="2">
        <v>1565</v>
      </c>
      <c r="H2793" s="13">
        <f>Tabla1[[#This Row],[Importe]]-Tabla1[[#This Row],[Pagado]]</f>
        <v>0</v>
      </c>
      <c r="I2793" s="1" t="s">
        <v>4090</v>
      </c>
    </row>
    <row r="2794" spans="1:9" x14ac:dyDescent="0.25">
      <c r="A2794" s="3">
        <v>42970</v>
      </c>
      <c r="B2794" s="6" t="s">
        <v>2809</v>
      </c>
      <c r="C2794">
        <v>124766</v>
      </c>
      <c r="D2794" s="9" t="s">
        <v>3897</v>
      </c>
      <c r="E2794" s="2">
        <v>6474</v>
      </c>
      <c r="F2794" s="11">
        <v>42970</v>
      </c>
      <c r="G2794" s="2">
        <v>6474</v>
      </c>
      <c r="H2794" s="13">
        <f>Tabla1[[#This Row],[Importe]]-Tabla1[[#This Row],[Pagado]]</f>
        <v>0</v>
      </c>
      <c r="I2794" s="1" t="s">
        <v>4090</v>
      </c>
    </row>
    <row r="2795" spans="1:9" x14ac:dyDescent="0.25">
      <c r="A2795" s="3">
        <v>42970</v>
      </c>
      <c r="B2795" s="6" t="s">
        <v>2810</v>
      </c>
      <c r="C2795">
        <v>124767</v>
      </c>
      <c r="D2795" s="9" t="s">
        <v>4009</v>
      </c>
      <c r="E2795" s="2">
        <v>12329.6</v>
      </c>
      <c r="F2795" s="11">
        <v>42976</v>
      </c>
      <c r="G2795" s="2">
        <v>12329.6</v>
      </c>
      <c r="H2795" s="13">
        <f>Tabla1[[#This Row],[Importe]]-Tabla1[[#This Row],[Pagado]]</f>
        <v>0</v>
      </c>
      <c r="I2795" s="1" t="s">
        <v>4090</v>
      </c>
    </row>
    <row r="2796" spans="1:9" x14ac:dyDescent="0.25">
      <c r="A2796" s="3">
        <v>42970</v>
      </c>
      <c r="B2796" s="6" t="s">
        <v>2811</v>
      </c>
      <c r="C2796">
        <v>124768</v>
      </c>
      <c r="D2796" s="9" t="s">
        <v>3876</v>
      </c>
      <c r="E2796" s="2">
        <v>424.8</v>
      </c>
      <c r="F2796" s="11">
        <v>42970</v>
      </c>
      <c r="G2796" s="2">
        <v>424.8</v>
      </c>
      <c r="H2796" s="13">
        <f>Tabla1[[#This Row],[Importe]]-Tabla1[[#This Row],[Pagado]]</f>
        <v>0</v>
      </c>
      <c r="I2796" s="1" t="s">
        <v>4090</v>
      </c>
    </row>
    <row r="2797" spans="1:9" ht="15.75" x14ac:dyDescent="0.25">
      <c r="A2797" s="3">
        <v>42970</v>
      </c>
      <c r="B2797" s="6" t="s">
        <v>2812</v>
      </c>
      <c r="C2797">
        <v>124769</v>
      </c>
      <c r="D2797" s="7" t="s">
        <v>4091</v>
      </c>
      <c r="E2797" s="2">
        <v>0</v>
      </c>
      <c r="F2797" s="17" t="s">
        <v>4091</v>
      </c>
      <c r="G2797" s="2">
        <v>0</v>
      </c>
      <c r="H2797" s="13">
        <f>Tabla1[[#This Row],[Importe]]-Tabla1[[#This Row],[Pagado]]</f>
        <v>0</v>
      </c>
      <c r="I2797" s="1" t="s">
        <v>4091</v>
      </c>
    </row>
    <row r="2798" spans="1:9" x14ac:dyDescent="0.25">
      <c r="A2798" s="3">
        <v>42970</v>
      </c>
      <c r="B2798" s="6" t="s">
        <v>2813</v>
      </c>
      <c r="C2798">
        <v>124770</v>
      </c>
      <c r="D2798" s="9" t="s">
        <v>3881</v>
      </c>
      <c r="E2798" s="2">
        <v>1591.2</v>
      </c>
      <c r="F2798" s="11">
        <v>42970</v>
      </c>
      <c r="G2798" s="2">
        <v>1591.2</v>
      </c>
      <c r="H2798" s="13">
        <f>Tabla1[[#This Row],[Importe]]-Tabla1[[#This Row],[Pagado]]</f>
        <v>0</v>
      </c>
      <c r="I2798" s="1" t="s">
        <v>4090</v>
      </c>
    </row>
    <row r="2799" spans="1:9" x14ac:dyDescent="0.25">
      <c r="A2799" s="3">
        <v>42970</v>
      </c>
      <c r="B2799" s="6" t="s">
        <v>2814</v>
      </c>
      <c r="C2799">
        <v>124771</v>
      </c>
      <c r="D2799" s="9" t="s">
        <v>3906</v>
      </c>
      <c r="E2799" s="2">
        <v>16866</v>
      </c>
      <c r="F2799" s="11">
        <v>42973</v>
      </c>
      <c r="G2799" s="2">
        <v>16866</v>
      </c>
      <c r="H2799" s="13">
        <f>Tabla1[[#This Row],[Importe]]-Tabla1[[#This Row],[Pagado]]</f>
        <v>0</v>
      </c>
      <c r="I2799" s="1" t="s">
        <v>4090</v>
      </c>
    </row>
    <row r="2800" spans="1:9" x14ac:dyDescent="0.25">
      <c r="A2800" s="3">
        <v>42970</v>
      </c>
      <c r="B2800" s="6" t="s">
        <v>2815</v>
      </c>
      <c r="C2800">
        <v>124772</v>
      </c>
      <c r="D2800" s="9" t="s">
        <v>3840</v>
      </c>
      <c r="E2800" s="2">
        <v>7072.6</v>
      </c>
      <c r="F2800" s="11">
        <v>42970</v>
      </c>
      <c r="G2800" s="2">
        <v>7072.6</v>
      </c>
      <c r="H2800" s="13">
        <f>Tabla1[[#This Row],[Importe]]-Tabla1[[#This Row],[Pagado]]</f>
        <v>0</v>
      </c>
      <c r="I2800" s="1" t="s">
        <v>4090</v>
      </c>
    </row>
    <row r="2801" spans="1:9" x14ac:dyDescent="0.25">
      <c r="A2801" s="3">
        <v>42970</v>
      </c>
      <c r="B2801" s="6" t="s">
        <v>2816</v>
      </c>
      <c r="C2801">
        <v>124773</v>
      </c>
      <c r="D2801" s="9" t="s">
        <v>3911</v>
      </c>
      <c r="E2801" s="2">
        <v>23770.6</v>
      </c>
      <c r="F2801" s="11" t="s">
        <v>4080</v>
      </c>
      <c r="G2801" s="2">
        <v>23770.6</v>
      </c>
      <c r="H2801" s="13">
        <f>Tabla1[[#This Row],[Importe]]-Tabla1[[#This Row],[Pagado]]</f>
        <v>0</v>
      </c>
      <c r="I2801" s="1" t="s">
        <v>4090</v>
      </c>
    </row>
    <row r="2802" spans="1:9" x14ac:dyDescent="0.25">
      <c r="A2802" s="3">
        <v>42970</v>
      </c>
      <c r="B2802" s="6" t="s">
        <v>2817</v>
      </c>
      <c r="C2802">
        <v>124774</v>
      </c>
      <c r="D2802" s="9" t="s">
        <v>3914</v>
      </c>
      <c r="E2802" s="2">
        <v>12149.9</v>
      </c>
      <c r="F2802" s="11" t="s">
        <v>4068</v>
      </c>
      <c r="G2802" s="2">
        <v>12149.9</v>
      </c>
      <c r="H2802" s="13">
        <f>Tabla1[[#This Row],[Importe]]-Tabla1[[#This Row],[Pagado]]</f>
        <v>0</v>
      </c>
      <c r="I2802" s="1" t="s">
        <v>4090</v>
      </c>
    </row>
    <row r="2803" spans="1:9" x14ac:dyDescent="0.25">
      <c r="A2803" s="3">
        <v>42970</v>
      </c>
      <c r="B2803" s="6" t="s">
        <v>2818</v>
      </c>
      <c r="C2803">
        <v>124775</v>
      </c>
      <c r="D2803" s="9" t="s">
        <v>3915</v>
      </c>
      <c r="E2803" s="2">
        <v>11755.8</v>
      </c>
      <c r="F2803" s="11" t="s">
        <v>4068</v>
      </c>
      <c r="G2803" s="2">
        <v>11755.8</v>
      </c>
      <c r="H2803" s="13">
        <f>Tabla1[[#This Row],[Importe]]-Tabla1[[#This Row],[Pagado]]</f>
        <v>0</v>
      </c>
      <c r="I2803" s="1" t="s">
        <v>4090</v>
      </c>
    </row>
    <row r="2804" spans="1:9" x14ac:dyDescent="0.25">
      <c r="A2804" s="3">
        <v>42970</v>
      </c>
      <c r="B2804" s="6" t="s">
        <v>2819</v>
      </c>
      <c r="C2804">
        <v>124776</v>
      </c>
      <c r="D2804" s="9" t="s">
        <v>3905</v>
      </c>
      <c r="E2804" s="2">
        <v>23982.6</v>
      </c>
      <c r="F2804" s="11" t="s">
        <v>4068</v>
      </c>
      <c r="G2804" s="2">
        <v>23982.6</v>
      </c>
      <c r="H2804" s="13">
        <f>Tabla1[[#This Row],[Importe]]-Tabla1[[#This Row],[Pagado]]</f>
        <v>0</v>
      </c>
      <c r="I2804" s="1" t="s">
        <v>4090</v>
      </c>
    </row>
    <row r="2805" spans="1:9" x14ac:dyDescent="0.25">
      <c r="A2805" s="3">
        <v>42970</v>
      </c>
      <c r="B2805" s="6" t="s">
        <v>2820</v>
      </c>
      <c r="C2805">
        <v>124777</v>
      </c>
      <c r="D2805" s="9" t="s">
        <v>3910</v>
      </c>
      <c r="E2805" s="2">
        <v>5842.3</v>
      </c>
      <c r="F2805" s="11">
        <v>42970</v>
      </c>
      <c r="G2805" s="2">
        <v>5842.3</v>
      </c>
      <c r="H2805" s="13">
        <f>Tabla1[[#This Row],[Importe]]-Tabla1[[#This Row],[Pagado]]</f>
        <v>0</v>
      </c>
      <c r="I2805" s="1" t="s">
        <v>4090</v>
      </c>
    </row>
    <row r="2806" spans="1:9" x14ac:dyDescent="0.25">
      <c r="A2806" s="3">
        <v>42970</v>
      </c>
      <c r="B2806" s="6" t="s">
        <v>2821</v>
      </c>
      <c r="C2806">
        <v>124778</v>
      </c>
      <c r="D2806" s="9" t="s">
        <v>3823</v>
      </c>
      <c r="E2806" s="2">
        <v>16947.400000000001</v>
      </c>
      <c r="F2806" s="11">
        <v>42970</v>
      </c>
      <c r="G2806" s="2">
        <v>16947.400000000001</v>
      </c>
      <c r="H2806" s="13">
        <f>Tabla1[[#This Row],[Importe]]-Tabla1[[#This Row],[Pagado]]</f>
        <v>0</v>
      </c>
      <c r="I2806" s="1" t="s">
        <v>4090</v>
      </c>
    </row>
    <row r="2807" spans="1:9" x14ac:dyDescent="0.25">
      <c r="A2807" s="3">
        <v>42970</v>
      </c>
      <c r="B2807" s="6" t="s">
        <v>2822</v>
      </c>
      <c r="C2807">
        <v>124779</v>
      </c>
      <c r="D2807" s="9" t="s">
        <v>3911</v>
      </c>
      <c r="E2807" s="2">
        <v>4488</v>
      </c>
      <c r="F2807" s="11" t="s">
        <v>4080</v>
      </c>
      <c r="G2807" s="2">
        <v>4488</v>
      </c>
      <c r="H2807" s="13">
        <f>Tabla1[[#This Row],[Importe]]-Tabla1[[#This Row],[Pagado]]</f>
        <v>0</v>
      </c>
      <c r="I2807" s="1" t="s">
        <v>4090</v>
      </c>
    </row>
    <row r="2808" spans="1:9" x14ac:dyDescent="0.25">
      <c r="A2808" s="3">
        <v>42970</v>
      </c>
      <c r="B2808" s="6" t="s">
        <v>2823</v>
      </c>
      <c r="C2808">
        <v>124780</v>
      </c>
      <c r="D2808" s="9" t="s">
        <v>4059</v>
      </c>
      <c r="E2808" s="2">
        <v>7165.5</v>
      </c>
      <c r="F2808" s="11">
        <v>42970</v>
      </c>
      <c r="G2808" s="2">
        <v>7165.5</v>
      </c>
      <c r="H2808" s="13">
        <f>Tabla1[[#This Row],[Importe]]-Tabla1[[#This Row],[Pagado]]</f>
        <v>0</v>
      </c>
      <c r="I2808" s="1" t="s">
        <v>4090</v>
      </c>
    </row>
    <row r="2809" spans="1:9" x14ac:dyDescent="0.25">
      <c r="A2809" s="3">
        <v>42970</v>
      </c>
      <c r="B2809" s="6" t="s">
        <v>2824</v>
      </c>
      <c r="C2809">
        <v>124781</v>
      </c>
      <c r="D2809" s="9" t="s">
        <v>3943</v>
      </c>
      <c r="E2809" s="2">
        <v>2115</v>
      </c>
      <c r="F2809" s="11">
        <v>42970</v>
      </c>
      <c r="G2809" s="2">
        <v>2115</v>
      </c>
      <c r="H2809" s="13">
        <f>Tabla1[[#This Row],[Importe]]-Tabla1[[#This Row],[Pagado]]</f>
        <v>0</v>
      </c>
      <c r="I2809" s="1" t="s">
        <v>4090</v>
      </c>
    </row>
    <row r="2810" spans="1:9" x14ac:dyDescent="0.25">
      <c r="A2810" s="3">
        <v>42970</v>
      </c>
      <c r="B2810" s="6" t="s">
        <v>2825</v>
      </c>
      <c r="C2810">
        <v>124782</v>
      </c>
      <c r="D2810" s="9" t="s">
        <v>3892</v>
      </c>
      <c r="E2810" s="2">
        <v>1556.32</v>
      </c>
      <c r="F2810" s="11">
        <v>42970</v>
      </c>
      <c r="G2810" s="2">
        <v>1556.32</v>
      </c>
      <c r="H2810" s="13">
        <f>Tabla1[[#This Row],[Importe]]-Tabla1[[#This Row],[Pagado]]</f>
        <v>0</v>
      </c>
      <c r="I2810" s="1" t="s">
        <v>4090</v>
      </c>
    </row>
    <row r="2811" spans="1:9" x14ac:dyDescent="0.25">
      <c r="A2811" s="3">
        <v>42970</v>
      </c>
      <c r="B2811" s="6" t="s">
        <v>2826</v>
      </c>
      <c r="C2811">
        <v>124783</v>
      </c>
      <c r="D2811" s="9" t="s">
        <v>3908</v>
      </c>
      <c r="E2811" s="2">
        <v>3100.8</v>
      </c>
      <c r="F2811" s="11">
        <v>42973</v>
      </c>
      <c r="G2811" s="2">
        <v>3100.8</v>
      </c>
      <c r="H2811" s="13">
        <f>Tabla1[[#This Row],[Importe]]-Tabla1[[#This Row],[Pagado]]</f>
        <v>0</v>
      </c>
      <c r="I2811" s="1" t="s">
        <v>4090</v>
      </c>
    </row>
    <row r="2812" spans="1:9" x14ac:dyDescent="0.25">
      <c r="A2812" s="3">
        <v>42970</v>
      </c>
      <c r="B2812" s="6" t="s">
        <v>2827</v>
      </c>
      <c r="C2812">
        <v>124784</v>
      </c>
      <c r="D2812" s="9" t="s">
        <v>3916</v>
      </c>
      <c r="E2812" s="2">
        <v>940</v>
      </c>
      <c r="F2812" s="11">
        <v>42971</v>
      </c>
      <c r="G2812" s="2">
        <v>940</v>
      </c>
      <c r="H2812" s="13">
        <f>Tabla1[[#This Row],[Importe]]-Tabla1[[#This Row],[Pagado]]</f>
        <v>0</v>
      </c>
      <c r="I2812" s="1" t="s">
        <v>4090</v>
      </c>
    </row>
    <row r="2813" spans="1:9" x14ac:dyDescent="0.25">
      <c r="A2813" s="3">
        <v>42970</v>
      </c>
      <c r="B2813" s="6" t="s">
        <v>2828</v>
      </c>
      <c r="C2813">
        <v>124785</v>
      </c>
      <c r="D2813" s="9" t="s">
        <v>3934</v>
      </c>
      <c r="E2813" s="2">
        <v>7265.2</v>
      </c>
      <c r="F2813" s="11">
        <v>42976</v>
      </c>
      <c r="G2813" s="2">
        <v>7265.2</v>
      </c>
      <c r="H2813" s="13">
        <f>Tabla1[[#This Row],[Importe]]-Tabla1[[#This Row],[Pagado]]</f>
        <v>0</v>
      </c>
      <c r="I2813" s="1" t="s">
        <v>4090</v>
      </c>
    </row>
    <row r="2814" spans="1:9" x14ac:dyDescent="0.25">
      <c r="A2814" s="3">
        <v>42970</v>
      </c>
      <c r="B2814" s="6" t="s">
        <v>2829</v>
      </c>
      <c r="C2814">
        <v>124786</v>
      </c>
      <c r="D2814" s="9" t="s">
        <v>3879</v>
      </c>
      <c r="E2814" s="2">
        <v>1830.6</v>
      </c>
      <c r="F2814" s="11">
        <v>42970</v>
      </c>
      <c r="G2814" s="2">
        <v>1830.6</v>
      </c>
      <c r="H2814" s="13">
        <f>Tabla1[[#This Row],[Importe]]-Tabla1[[#This Row],[Pagado]]</f>
        <v>0</v>
      </c>
      <c r="I2814" s="1" t="s">
        <v>4090</v>
      </c>
    </row>
    <row r="2815" spans="1:9" x14ac:dyDescent="0.25">
      <c r="A2815" s="3">
        <v>42970</v>
      </c>
      <c r="B2815" s="6" t="s">
        <v>2830</v>
      </c>
      <c r="C2815">
        <v>124787</v>
      </c>
      <c r="D2815" s="9" t="s">
        <v>3988</v>
      </c>
      <c r="E2815" s="2">
        <v>6289.04</v>
      </c>
      <c r="F2815" s="11">
        <v>42970</v>
      </c>
      <c r="G2815" s="2">
        <v>6289.04</v>
      </c>
      <c r="H2815" s="13">
        <f>Tabla1[[#This Row],[Importe]]-Tabla1[[#This Row],[Pagado]]</f>
        <v>0</v>
      </c>
      <c r="I2815" s="1" t="s">
        <v>4090</v>
      </c>
    </row>
    <row r="2816" spans="1:9" x14ac:dyDescent="0.25">
      <c r="A2816" s="3">
        <v>42970</v>
      </c>
      <c r="B2816" s="6" t="s">
        <v>2831</v>
      </c>
      <c r="C2816">
        <v>124788</v>
      </c>
      <c r="D2816" s="9" t="s">
        <v>4035</v>
      </c>
      <c r="E2816" s="2">
        <v>1337.7</v>
      </c>
      <c r="F2816" s="11">
        <v>42971</v>
      </c>
      <c r="G2816" s="2">
        <v>1337.7</v>
      </c>
      <c r="H2816" s="13">
        <f>Tabla1[[#This Row],[Importe]]-Tabla1[[#This Row],[Pagado]]</f>
        <v>0</v>
      </c>
      <c r="I2816" s="1" t="s">
        <v>4090</v>
      </c>
    </row>
    <row r="2817" spans="1:9" x14ac:dyDescent="0.25">
      <c r="A2817" s="3">
        <v>42970</v>
      </c>
      <c r="B2817" s="6" t="s">
        <v>2832</v>
      </c>
      <c r="C2817">
        <v>124789</v>
      </c>
      <c r="D2817" s="9" t="s">
        <v>4010</v>
      </c>
      <c r="E2817" s="2">
        <v>880.2</v>
      </c>
      <c r="F2817" s="11">
        <v>42971</v>
      </c>
      <c r="G2817" s="2">
        <v>880.2</v>
      </c>
      <c r="H2817" s="13">
        <f>Tabla1[[#This Row],[Importe]]-Tabla1[[#This Row],[Pagado]]</f>
        <v>0</v>
      </c>
      <c r="I2817" s="1" t="s">
        <v>4090</v>
      </c>
    </row>
    <row r="2818" spans="1:9" x14ac:dyDescent="0.25">
      <c r="A2818" s="3">
        <v>42970</v>
      </c>
      <c r="B2818" s="6" t="s">
        <v>2833</v>
      </c>
      <c r="C2818">
        <v>124790</v>
      </c>
      <c r="D2818" s="9" t="s">
        <v>3912</v>
      </c>
      <c r="E2818" s="2">
        <v>885.6</v>
      </c>
      <c r="F2818" s="11">
        <v>42971</v>
      </c>
      <c r="G2818" s="2">
        <v>885.6</v>
      </c>
      <c r="H2818" s="13">
        <f>Tabla1[[#This Row],[Importe]]-Tabla1[[#This Row],[Pagado]]</f>
        <v>0</v>
      </c>
      <c r="I2818" s="1" t="s">
        <v>4090</v>
      </c>
    </row>
    <row r="2819" spans="1:9" x14ac:dyDescent="0.25">
      <c r="A2819" s="3">
        <v>42970</v>
      </c>
      <c r="B2819" s="6" t="s">
        <v>2834</v>
      </c>
      <c r="C2819">
        <v>124791</v>
      </c>
      <c r="D2819" s="9" t="s">
        <v>3853</v>
      </c>
      <c r="E2819" s="2">
        <v>2210.4</v>
      </c>
      <c r="F2819" s="11">
        <v>42971</v>
      </c>
      <c r="G2819" s="2">
        <v>2210.4</v>
      </c>
      <c r="H2819" s="13">
        <f>Tabla1[[#This Row],[Importe]]-Tabla1[[#This Row],[Pagado]]</f>
        <v>0</v>
      </c>
      <c r="I2819" s="1" t="s">
        <v>4090</v>
      </c>
    </row>
    <row r="2820" spans="1:9" ht="15.75" x14ac:dyDescent="0.25">
      <c r="A2820" s="3">
        <v>42970</v>
      </c>
      <c r="B2820" s="6" t="s">
        <v>2835</v>
      </c>
      <c r="C2820">
        <v>124792</v>
      </c>
      <c r="D2820" s="7" t="s">
        <v>4091</v>
      </c>
      <c r="E2820" s="2">
        <v>0</v>
      </c>
      <c r="F2820" s="17" t="s">
        <v>4091</v>
      </c>
      <c r="G2820" s="2">
        <v>0</v>
      </c>
      <c r="H2820" s="13">
        <f>Tabla1[[#This Row],[Importe]]-Tabla1[[#This Row],[Pagado]]</f>
        <v>0</v>
      </c>
      <c r="I2820" s="1" t="s">
        <v>4091</v>
      </c>
    </row>
    <row r="2821" spans="1:9" x14ac:dyDescent="0.25">
      <c r="A2821" s="3">
        <v>42970</v>
      </c>
      <c r="B2821" s="6" t="s">
        <v>2836</v>
      </c>
      <c r="C2821">
        <v>124793</v>
      </c>
      <c r="D2821" s="9" t="s">
        <v>4025</v>
      </c>
      <c r="E2821" s="2">
        <v>2196</v>
      </c>
      <c r="F2821" s="11">
        <v>42971</v>
      </c>
      <c r="G2821" s="2">
        <v>2196</v>
      </c>
      <c r="H2821" s="13">
        <f>Tabla1[[#This Row],[Importe]]-Tabla1[[#This Row],[Pagado]]</f>
        <v>0</v>
      </c>
      <c r="I2821" s="1" t="s">
        <v>4090</v>
      </c>
    </row>
    <row r="2822" spans="1:9" x14ac:dyDescent="0.25">
      <c r="A2822" s="3">
        <v>42970</v>
      </c>
      <c r="B2822" s="6" t="s">
        <v>2837</v>
      </c>
      <c r="C2822">
        <v>124794</v>
      </c>
      <c r="D2822" s="9" t="s">
        <v>3835</v>
      </c>
      <c r="E2822" s="2">
        <v>3941</v>
      </c>
      <c r="F2822" s="11">
        <v>42974</v>
      </c>
      <c r="G2822" s="2">
        <v>3941</v>
      </c>
      <c r="H2822" s="13">
        <f>Tabla1[[#This Row],[Importe]]-Tabla1[[#This Row],[Pagado]]</f>
        <v>0</v>
      </c>
      <c r="I2822" s="1" t="s">
        <v>4090</v>
      </c>
    </row>
    <row r="2823" spans="1:9" x14ac:dyDescent="0.25">
      <c r="A2823" s="3">
        <v>42970</v>
      </c>
      <c r="B2823" s="6" t="s">
        <v>2838</v>
      </c>
      <c r="C2823">
        <v>124795</v>
      </c>
      <c r="D2823" s="9" t="s">
        <v>4060</v>
      </c>
      <c r="E2823" s="2">
        <v>4042</v>
      </c>
      <c r="F2823" s="11">
        <v>42971</v>
      </c>
      <c r="G2823" s="2">
        <v>4042</v>
      </c>
      <c r="H2823" s="13">
        <f>Tabla1[[#This Row],[Importe]]-Tabla1[[#This Row],[Pagado]]</f>
        <v>0</v>
      </c>
      <c r="I2823" s="1" t="s">
        <v>4090</v>
      </c>
    </row>
    <row r="2824" spans="1:9" x14ac:dyDescent="0.25">
      <c r="A2824" s="3">
        <v>42970</v>
      </c>
      <c r="B2824" s="6" t="s">
        <v>2839</v>
      </c>
      <c r="C2824">
        <v>124796</v>
      </c>
      <c r="D2824" s="9" t="s">
        <v>3848</v>
      </c>
      <c r="E2824" s="2">
        <v>686.4</v>
      </c>
      <c r="F2824" s="11">
        <v>42970</v>
      </c>
      <c r="G2824" s="2">
        <v>686.4</v>
      </c>
      <c r="H2824" s="13">
        <f>Tabla1[[#This Row],[Importe]]-Tabla1[[#This Row],[Pagado]]</f>
        <v>0</v>
      </c>
      <c r="I2824" s="1" t="s">
        <v>4090</v>
      </c>
    </row>
    <row r="2825" spans="1:9" x14ac:dyDescent="0.25">
      <c r="A2825" s="3">
        <v>42970</v>
      </c>
      <c r="B2825" s="6" t="s">
        <v>2840</v>
      </c>
      <c r="C2825">
        <v>124797</v>
      </c>
      <c r="D2825" s="9" t="s">
        <v>3931</v>
      </c>
      <c r="E2825" s="2">
        <v>2223.4</v>
      </c>
      <c r="F2825" s="11">
        <v>42970</v>
      </c>
      <c r="G2825" s="2">
        <v>2223.4</v>
      </c>
      <c r="H2825" s="13">
        <f>Tabla1[[#This Row],[Importe]]-Tabla1[[#This Row],[Pagado]]</f>
        <v>0</v>
      </c>
      <c r="I2825" s="1" t="s">
        <v>4090</v>
      </c>
    </row>
    <row r="2826" spans="1:9" x14ac:dyDescent="0.25">
      <c r="A2826" s="3">
        <v>42970</v>
      </c>
      <c r="B2826" s="6" t="s">
        <v>2841</v>
      </c>
      <c r="C2826">
        <v>124798</v>
      </c>
      <c r="D2826" s="9" t="s">
        <v>3955</v>
      </c>
      <c r="E2826" s="2">
        <v>2986.6</v>
      </c>
      <c r="F2826" s="11">
        <v>42971</v>
      </c>
      <c r="G2826" s="2">
        <v>2986.6</v>
      </c>
      <c r="H2826" s="13">
        <f>Tabla1[[#This Row],[Importe]]-Tabla1[[#This Row],[Pagado]]</f>
        <v>0</v>
      </c>
      <c r="I2826" s="1" t="s">
        <v>4090</v>
      </c>
    </row>
    <row r="2827" spans="1:9" x14ac:dyDescent="0.25">
      <c r="A2827" s="3">
        <v>42970</v>
      </c>
      <c r="B2827" s="6" t="s">
        <v>2842</v>
      </c>
      <c r="C2827">
        <v>124799</v>
      </c>
      <c r="D2827" s="9" t="s">
        <v>3834</v>
      </c>
      <c r="E2827" s="2">
        <v>11683</v>
      </c>
      <c r="F2827" s="11">
        <v>42972</v>
      </c>
      <c r="G2827" s="2">
        <v>11683</v>
      </c>
      <c r="H2827" s="13">
        <f>Tabla1[[#This Row],[Importe]]-Tabla1[[#This Row],[Pagado]]</f>
        <v>0</v>
      </c>
      <c r="I2827" s="1" t="s">
        <v>4090</v>
      </c>
    </row>
    <row r="2828" spans="1:9" x14ac:dyDescent="0.25">
      <c r="A2828" s="3">
        <v>42970</v>
      </c>
      <c r="B2828" s="6" t="s">
        <v>2843</v>
      </c>
      <c r="C2828">
        <v>124800</v>
      </c>
      <c r="D2828" s="9" t="s">
        <v>3913</v>
      </c>
      <c r="E2828" s="2">
        <v>846</v>
      </c>
      <c r="F2828" s="11">
        <v>42971</v>
      </c>
      <c r="G2828" s="2">
        <v>846</v>
      </c>
      <c r="H2828" s="13">
        <f>Tabla1[[#This Row],[Importe]]-Tabla1[[#This Row],[Pagado]]</f>
        <v>0</v>
      </c>
      <c r="I2828" s="1" t="s">
        <v>4090</v>
      </c>
    </row>
    <row r="2829" spans="1:9" x14ac:dyDescent="0.25">
      <c r="A2829" s="3">
        <v>42970</v>
      </c>
      <c r="B2829" s="6" t="s">
        <v>2844</v>
      </c>
      <c r="C2829">
        <v>124801</v>
      </c>
      <c r="D2829" s="9" t="s">
        <v>3909</v>
      </c>
      <c r="E2829" s="2">
        <v>1629.3</v>
      </c>
      <c r="F2829" s="11">
        <v>42971</v>
      </c>
      <c r="G2829" s="2">
        <v>1629.3</v>
      </c>
      <c r="H2829" s="13">
        <f>Tabla1[[#This Row],[Importe]]-Tabla1[[#This Row],[Pagado]]</f>
        <v>0</v>
      </c>
      <c r="I2829" s="1" t="s">
        <v>4090</v>
      </c>
    </row>
    <row r="2830" spans="1:9" x14ac:dyDescent="0.25">
      <c r="A2830" s="3">
        <v>42970</v>
      </c>
      <c r="B2830" s="6" t="s">
        <v>2845</v>
      </c>
      <c r="C2830">
        <v>124802</v>
      </c>
      <c r="D2830" s="9" t="s">
        <v>4000</v>
      </c>
      <c r="E2830" s="2">
        <v>28753.200000000001</v>
      </c>
      <c r="F2830" s="11">
        <v>42971</v>
      </c>
      <c r="G2830" s="2">
        <v>28753.200000000001</v>
      </c>
      <c r="H2830" s="13">
        <f>Tabla1[[#This Row],[Importe]]-Tabla1[[#This Row],[Pagado]]</f>
        <v>0</v>
      </c>
      <c r="I2830" s="1" t="s">
        <v>4090</v>
      </c>
    </row>
    <row r="2831" spans="1:9" x14ac:dyDescent="0.25">
      <c r="A2831" s="3">
        <v>42970</v>
      </c>
      <c r="B2831" s="6" t="s">
        <v>2846</v>
      </c>
      <c r="C2831">
        <v>124803</v>
      </c>
      <c r="D2831" s="9" t="s">
        <v>3875</v>
      </c>
      <c r="E2831" s="2">
        <v>5386.12</v>
      </c>
      <c r="F2831" s="11">
        <v>42976</v>
      </c>
      <c r="G2831" s="2">
        <v>5386.12</v>
      </c>
      <c r="H2831" s="13">
        <f>Tabla1[[#This Row],[Importe]]-Tabla1[[#This Row],[Pagado]]</f>
        <v>0</v>
      </c>
      <c r="I2831" s="1" t="s">
        <v>4090</v>
      </c>
    </row>
    <row r="2832" spans="1:9" ht="15.75" x14ac:dyDescent="0.25">
      <c r="A2832" s="3">
        <v>42970</v>
      </c>
      <c r="B2832" s="6" t="s">
        <v>2847</v>
      </c>
      <c r="C2832">
        <v>124804</v>
      </c>
      <c r="D2832" s="7" t="s">
        <v>4091</v>
      </c>
      <c r="E2832" s="2">
        <v>0</v>
      </c>
      <c r="F2832" s="17" t="s">
        <v>4091</v>
      </c>
      <c r="G2832" s="2">
        <v>0</v>
      </c>
      <c r="H2832" s="13">
        <f>Tabla1[[#This Row],[Importe]]-Tabla1[[#This Row],[Pagado]]</f>
        <v>0</v>
      </c>
      <c r="I2832" s="1" t="s">
        <v>4091</v>
      </c>
    </row>
    <row r="2833" spans="1:9" x14ac:dyDescent="0.25">
      <c r="A2833" s="3">
        <v>42970</v>
      </c>
      <c r="B2833" s="6" t="s">
        <v>2848</v>
      </c>
      <c r="C2833">
        <v>124805</v>
      </c>
      <c r="D2833" s="9" t="s">
        <v>3875</v>
      </c>
      <c r="E2833" s="2">
        <v>12629.4</v>
      </c>
      <c r="F2833" s="11">
        <v>42977</v>
      </c>
      <c r="G2833" s="2">
        <v>12629.4</v>
      </c>
      <c r="H2833" s="13">
        <f>Tabla1[[#This Row],[Importe]]-Tabla1[[#This Row],[Pagado]]</f>
        <v>0</v>
      </c>
      <c r="I2833" s="1" t="s">
        <v>4090</v>
      </c>
    </row>
    <row r="2834" spans="1:9" x14ac:dyDescent="0.25">
      <c r="A2834" s="3">
        <v>42970</v>
      </c>
      <c r="B2834" s="6" t="s">
        <v>2849</v>
      </c>
      <c r="C2834">
        <v>124806</v>
      </c>
      <c r="D2834" s="9" t="s">
        <v>3928</v>
      </c>
      <c r="E2834" s="2">
        <v>13504.2</v>
      </c>
      <c r="F2834" s="11">
        <v>42970</v>
      </c>
      <c r="G2834" s="2">
        <v>13504.2</v>
      </c>
      <c r="H2834" s="13">
        <f>Tabla1[[#This Row],[Importe]]-Tabla1[[#This Row],[Pagado]]</f>
        <v>0</v>
      </c>
      <c r="I2834" s="1" t="s">
        <v>4090</v>
      </c>
    </row>
    <row r="2835" spans="1:9" x14ac:dyDescent="0.25">
      <c r="A2835" s="3">
        <v>42970</v>
      </c>
      <c r="B2835" s="6" t="s">
        <v>2850</v>
      </c>
      <c r="C2835">
        <v>124807</v>
      </c>
      <c r="D2835" s="9" t="s">
        <v>3870</v>
      </c>
      <c r="E2835" s="2">
        <v>1841.4</v>
      </c>
      <c r="F2835" s="11">
        <v>42970</v>
      </c>
      <c r="G2835" s="2">
        <v>1841.4</v>
      </c>
      <c r="H2835" s="13">
        <f>Tabla1[[#This Row],[Importe]]-Tabla1[[#This Row],[Pagado]]</f>
        <v>0</v>
      </c>
      <c r="I2835" s="1" t="s">
        <v>4090</v>
      </c>
    </row>
    <row r="2836" spans="1:9" x14ac:dyDescent="0.25">
      <c r="A2836" s="3">
        <v>42970</v>
      </c>
      <c r="B2836" s="6" t="s">
        <v>2851</v>
      </c>
      <c r="C2836">
        <v>124808</v>
      </c>
      <c r="D2836" s="9" t="s">
        <v>3920</v>
      </c>
      <c r="E2836" s="2">
        <v>4697.4399999999996</v>
      </c>
      <c r="F2836" s="11">
        <v>42973</v>
      </c>
      <c r="G2836" s="2">
        <v>4697.4399999999996</v>
      </c>
      <c r="H2836" s="13">
        <f>Tabla1[[#This Row],[Importe]]-Tabla1[[#This Row],[Pagado]]</f>
        <v>0</v>
      </c>
      <c r="I2836" s="1" t="s">
        <v>4090</v>
      </c>
    </row>
    <row r="2837" spans="1:9" x14ac:dyDescent="0.25">
      <c r="A2837" s="3">
        <v>42970</v>
      </c>
      <c r="B2837" s="6" t="s">
        <v>2852</v>
      </c>
      <c r="C2837">
        <v>124809</v>
      </c>
      <c r="D2837" s="9" t="s">
        <v>3860</v>
      </c>
      <c r="E2837" s="2">
        <v>736.4</v>
      </c>
      <c r="F2837" s="11">
        <v>42970</v>
      </c>
      <c r="G2837" s="2">
        <v>736.4</v>
      </c>
      <c r="H2837" s="13">
        <f>Tabla1[[#This Row],[Importe]]-Tabla1[[#This Row],[Pagado]]</f>
        <v>0</v>
      </c>
      <c r="I2837" s="1" t="s">
        <v>4090</v>
      </c>
    </row>
    <row r="2838" spans="1:9" x14ac:dyDescent="0.25">
      <c r="A2838" s="3">
        <v>42970</v>
      </c>
      <c r="B2838" s="6" t="s">
        <v>2853</v>
      </c>
      <c r="C2838">
        <v>124810</v>
      </c>
      <c r="D2838" s="9" t="s">
        <v>3904</v>
      </c>
      <c r="E2838" s="2">
        <v>1112</v>
      </c>
      <c r="F2838" s="11">
        <v>42977</v>
      </c>
      <c r="G2838" s="2">
        <v>1112</v>
      </c>
      <c r="H2838" s="13">
        <f>Tabla1[[#This Row],[Importe]]-Tabla1[[#This Row],[Pagado]]</f>
        <v>0</v>
      </c>
      <c r="I2838" s="1" t="s">
        <v>4090</v>
      </c>
    </row>
    <row r="2839" spans="1:9" x14ac:dyDescent="0.25">
      <c r="A2839" s="3">
        <v>42970</v>
      </c>
      <c r="B2839" s="6" t="s">
        <v>2854</v>
      </c>
      <c r="C2839">
        <v>124811</v>
      </c>
      <c r="D2839" s="9" t="s">
        <v>3869</v>
      </c>
      <c r="E2839" s="2">
        <v>6433</v>
      </c>
      <c r="F2839" s="11">
        <v>42972</v>
      </c>
      <c r="G2839" s="2">
        <v>6433</v>
      </c>
      <c r="H2839" s="13">
        <f>Tabla1[[#This Row],[Importe]]-Tabla1[[#This Row],[Pagado]]</f>
        <v>0</v>
      </c>
      <c r="I2839" s="1" t="s">
        <v>4090</v>
      </c>
    </row>
    <row r="2840" spans="1:9" x14ac:dyDescent="0.25">
      <c r="A2840" s="3">
        <v>42970</v>
      </c>
      <c r="B2840" s="6" t="s">
        <v>2855</v>
      </c>
      <c r="C2840">
        <v>124812</v>
      </c>
      <c r="D2840" s="9" t="s">
        <v>3964</v>
      </c>
      <c r="E2840" s="2">
        <v>3633.6</v>
      </c>
      <c r="F2840" s="11">
        <v>42970</v>
      </c>
      <c r="G2840" s="2">
        <v>3633.6</v>
      </c>
      <c r="H2840" s="13">
        <f>Tabla1[[#This Row],[Importe]]-Tabla1[[#This Row],[Pagado]]</f>
        <v>0</v>
      </c>
      <c r="I2840" s="1" t="s">
        <v>4090</v>
      </c>
    </row>
    <row r="2841" spans="1:9" x14ac:dyDescent="0.25">
      <c r="A2841" s="3">
        <v>42970</v>
      </c>
      <c r="B2841" s="6" t="s">
        <v>2856</v>
      </c>
      <c r="C2841">
        <v>124813</v>
      </c>
      <c r="D2841" s="9" t="s">
        <v>3945</v>
      </c>
      <c r="E2841" s="2">
        <v>2078.3000000000002</v>
      </c>
      <c r="F2841" s="11">
        <v>42970</v>
      </c>
      <c r="G2841" s="2">
        <v>2078.3000000000002</v>
      </c>
      <c r="H2841" s="13">
        <f>Tabla1[[#This Row],[Importe]]-Tabla1[[#This Row],[Pagado]]</f>
        <v>0</v>
      </c>
      <c r="I2841" s="1" t="s">
        <v>4090</v>
      </c>
    </row>
    <row r="2842" spans="1:9" x14ac:dyDescent="0.25">
      <c r="A2842" s="3">
        <v>42970</v>
      </c>
      <c r="B2842" s="6" t="s">
        <v>2857</v>
      </c>
      <c r="C2842">
        <v>124814</v>
      </c>
      <c r="D2842" s="9" t="s">
        <v>3947</v>
      </c>
      <c r="E2842" s="2">
        <v>1784.4</v>
      </c>
      <c r="F2842" s="11">
        <v>42970</v>
      </c>
      <c r="G2842" s="2">
        <v>1784.4</v>
      </c>
      <c r="H2842" s="13">
        <f>Tabla1[[#This Row],[Importe]]-Tabla1[[#This Row],[Pagado]]</f>
        <v>0</v>
      </c>
      <c r="I2842" s="1" t="s">
        <v>4090</v>
      </c>
    </row>
    <row r="2843" spans="1:9" x14ac:dyDescent="0.25">
      <c r="A2843" s="3">
        <v>42970</v>
      </c>
      <c r="B2843" s="6" t="s">
        <v>2858</v>
      </c>
      <c r="C2843">
        <v>124815</v>
      </c>
      <c r="D2843" s="9" t="s">
        <v>3825</v>
      </c>
      <c r="E2843" s="2">
        <v>3577</v>
      </c>
      <c r="F2843" s="11">
        <v>42970</v>
      </c>
      <c r="G2843" s="2">
        <v>3577</v>
      </c>
      <c r="H2843" s="13">
        <f>Tabla1[[#This Row],[Importe]]-Tabla1[[#This Row],[Pagado]]</f>
        <v>0</v>
      </c>
      <c r="I2843" s="1" t="s">
        <v>4090</v>
      </c>
    </row>
    <row r="2844" spans="1:9" x14ac:dyDescent="0.25">
      <c r="A2844" s="3">
        <v>42970</v>
      </c>
      <c r="B2844" s="6" t="s">
        <v>2859</v>
      </c>
      <c r="C2844">
        <v>124816</v>
      </c>
      <c r="D2844" s="9" t="s">
        <v>3922</v>
      </c>
      <c r="E2844" s="2">
        <v>2131.36</v>
      </c>
      <c r="F2844" s="11">
        <v>42970</v>
      </c>
      <c r="G2844" s="2">
        <v>2131.36</v>
      </c>
      <c r="H2844" s="13">
        <f>Tabla1[[#This Row],[Importe]]-Tabla1[[#This Row],[Pagado]]</f>
        <v>0</v>
      </c>
      <c r="I2844" s="1" t="s">
        <v>4090</v>
      </c>
    </row>
    <row r="2845" spans="1:9" x14ac:dyDescent="0.25">
      <c r="A2845" s="3">
        <v>42970</v>
      </c>
      <c r="B2845" s="6" t="s">
        <v>2860</v>
      </c>
      <c r="C2845">
        <v>124817</v>
      </c>
      <c r="D2845" s="9" t="s">
        <v>3896</v>
      </c>
      <c r="E2845" s="2">
        <v>4816.2</v>
      </c>
      <c r="F2845" s="11">
        <v>42970</v>
      </c>
      <c r="G2845" s="2">
        <v>4816.2</v>
      </c>
      <c r="H2845" s="13">
        <f>Tabla1[[#This Row],[Importe]]-Tabla1[[#This Row],[Pagado]]</f>
        <v>0</v>
      </c>
      <c r="I2845" s="1" t="s">
        <v>4090</v>
      </c>
    </row>
    <row r="2846" spans="1:9" x14ac:dyDescent="0.25">
      <c r="A2846" s="3">
        <v>42970</v>
      </c>
      <c r="B2846" s="6" t="s">
        <v>2861</v>
      </c>
      <c r="C2846">
        <v>124818</v>
      </c>
      <c r="D2846" s="9" t="s">
        <v>3882</v>
      </c>
      <c r="E2846" s="2">
        <v>10731</v>
      </c>
      <c r="F2846" s="11">
        <v>42970</v>
      </c>
      <c r="G2846" s="2">
        <v>10731</v>
      </c>
      <c r="H2846" s="13">
        <f>Tabla1[[#This Row],[Importe]]-Tabla1[[#This Row],[Pagado]]</f>
        <v>0</v>
      </c>
      <c r="I2846" s="1" t="s">
        <v>4090</v>
      </c>
    </row>
    <row r="2847" spans="1:9" x14ac:dyDescent="0.25">
      <c r="A2847" s="3">
        <v>42970</v>
      </c>
      <c r="B2847" s="6" t="s">
        <v>2862</v>
      </c>
      <c r="C2847">
        <v>124819</v>
      </c>
      <c r="D2847" s="9" t="s">
        <v>3855</v>
      </c>
      <c r="E2847" s="2">
        <v>3632.6</v>
      </c>
      <c r="F2847" s="11">
        <v>42977</v>
      </c>
      <c r="G2847" s="2">
        <v>3632.6</v>
      </c>
      <c r="H2847" s="13">
        <f>Tabla1[[#This Row],[Importe]]-Tabla1[[#This Row],[Pagado]]</f>
        <v>0</v>
      </c>
      <c r="I2847" s="1" t="s">
        <v>4090</v>
      </c>
    </row>
    <row r="2848" spans="1:9" x14ac:dyDescent="0.25">
      <c r="A2848" s="3">
        <v>42970</v>
      </c>
      <c r="B2848" s="6" t="s">
        <v>2863</v>
      </c>
      <c r="C2848">
        <v>124820</v>
      </c>
      <c r="D2848" s="9" t="s">
        <v>3967</v>
      </c>
      <c r="E2848" s="2">
        <v>36636.949999999997</v>
      </c>
      <c r="F2848" s="11">
        <v>42971</v>
      </c>
      <c r="G2848" s="2">
        <v>36636.949999999997</v>
      </c>
      <c r="H2848" s="13">
        <f>Tabla1[[#This Row],[Importe]]-Tabla1[[#This Row],[Pagado]]</f>
        <v>0</v>
      </c>
      <c r="I2848" s="1" t="s">
        <v>4090</v>
      </c>
    </row>
    <row r="2849" spans="1:9" x14ac:dyDescent="0.25">
      <c r="A2849" s="3">
        <v>42970</v>
      </c>
      <c r="B2849" s="6" t="s">
        <v>2864</v>
      </c>
      <c r="C2849">
        <v>124821</v>
      </c>
      <c r="D2849" s="9" t="s">
        <v>3927</v>
      </c>
      <c r="E2849" s="2">
        <v>8650.4</v>
      </c>
      <c r="F2849" s="11">
        <v>42978</v>
      </c>
      <c r="G2849" s="2">
        <v>8650.4</v>
      </c>
      <c r="H2849" s="13">
        <f>Tabla1[[#This Row],[Importe]]-Tabla1[[#This Row],[Pagado]]</f>
        <v>0</v>
      </c>
      <c r="I2849" s="1" t="s">
        <v>4090</v>
      </c>
    </row>
    <row r="2850" spans="1:9" x14ac:dyDescent="0.25">
      <c r="A2850" s="3">
        <v>42970</v>
      </c>
      <c r="B2850" s="6" t="s">
        <v>2865</v>
      </c>
      <c r="C2850">
        <v>124822</v>
      </c>
      <c r="D2850" s="9" t="s">
        <v>3926</v>
      </c>
      <c r="E2850" s="2">
        <v>20770.400000000001</v>
      </c>
      <c r="F2850" s="11">
        <v>42974</v>
      </c>
      <c r="G2850" s="2">
        <v>20770.400000000001</v>
      </c>
      <c r="H2850" s="13">
        <f>Tabla1[[#This Row],[Importe]]-Tabla1[[#This Row],[Pagado]]</f>
        <v>0</v>
      </c>
      <c r="I2850" s="1" t="s">
        <v>4090</v>
      </c>
    </row>
    <row r="2851" spans="1:9" x14ac:dyDescent="0.25">
      <c r="A2851" s="3">
        <v>42970</v>
      </c>
      <c r="B2851" s="6" t="s">
        <v>2866</v>
      </c>
      <c r="C2851">
        <v>124823</v>
      </c>
      <c r="D2851" s="9" t="s">
        <v>3858</v>
      </c>
      <c r="E2851" s="2">
        <v>15727.6</v>
      </c>
      <c r="F2851" s="11">
        <v>42977</v>
      </c>
      <c r="G2851" s="2">
        <v>15727.6</v>
      </c>
      <c r="H2851" s="13">
        <f>Tabla1[[#This Row],[Importe]]-Tabla1[[#This Row],[Pagado]]</f>
        <v>0</v>
      </c>
      <c r="I2851" s="1" t="s">
        <v>4090</v>
      </c>
    </row>
    <row r="2852" spans="1:9" x14ac:dyDescent="0.25">
      <c r="A2852" s="3">
        <v>42970</v>
      </c>
      <c r="B2852" s="6" t="s">
        <v>2867</v>
      </c>
      <c r="C2852">
        <v>124824</v>
      </c>
      <c r="D2852" s="9" t="s">
        <v>3859</v>
      </c>
      <c r="E2852" s="2">
        <v>4325.3999999999996</v>
      </c>
      <c r="F2852" s="11" t="s">
        <v>4079</v>
      </c>
      <c r="G2852" s="2">
        <v>4325.3999999999996</v>
      </c>
      <c r="H2852" s="13">
        <f>Tabla1[[#This Row],[Importe]]-Tabla1[[#This Row],[Pagado]]</f>
        <v>0</v>
      </c>
      <c r="I2852" s="1" t="s">
        <v>4090</v>
      </c>
    </row>
    <row r="2853" spans="1:9" x14ac:dyDescent="0.25">
      <c r="A2853" s="3">
        <v>42970</v>
      </c>
      <c r="B2853" s="6" t="s">
        <v>2868</v>
      </c>
      <c r="C2853">
        <v>124825</v>
      </c>
      <c r="D2853" s="9" t="s">
        <v>3930</v>
      </c>
      <c r="E2853" s="2">
        <v>8870</v>
      </c>
      <c r="F2853" s="11">
        <v>42970</v>
      </c>
      <c r="G2853" s="2">
        <v>8870</v>
      </c>
      <c r="H2853" s="13">
        <f>Tabla1[[#This Row],[Importe]]-Tabla1[[#This Row],[Pagado]]</f>
        <v>0</v>
      </c>
      <c r="I2853" s="1" t="s">
        <v>4090</v>
      </c>
    </row>
    <row r="2854" spans="1:9" ht="15.75" x14ac:dyDescent="0.25">
      <c r="A2854" s="3">
        <v>42970</v>
      </c>
      <c r="B2854" s="6" t="s">
        <v>2869</v>
      </c>
      <c r="C2854">
        <v>124826</v>
      </c>
      <c r="D2854" s="7" t="s">
        <v>4091</v>
      </c>
      <c r="E2854" s="2">
        <v>0</v>
      </c>
      <c r="F2854" s="17" t="s">
        <v>4091</v>
      </c>
      <c r="G2854" s="2">
        <v>0</v>
      </c>
      <c r="H2854" s="13">
        <f>Tabla1[[#This Row],[Importe]]-Tabla1[[#This Row],[Pagado]]</f>
        <v>0</v>
      </c>
      <c r="I2854" s="1" t="s">
        <v>4091</v>
      </c>
    </row>
    <row r="2855" spans="1:9" x14ac:dyDescent="0.25">
      <c r="A2855" s="3">
        <v>42970</v>
      </c>
      <c r="B2855" s="6" t="s">
        <v>2870</v>
      </c>
      <c r="C2855">
        <v>124827</v>
      </c>
      <c r="D2855" s="9" t="s">
        <v>3839</v>
      </c>
      <c r="E2855" s="2">
        <v>2366.4</v>
      </c>
      <c r="F2855" s="11">
        <v>42970</v>
      </c>
      <c r="G2855" s="2">
        <v>2366.4</v>
      </c>
      <c r="H2855" s="13">
        <f>Tabla1[[#This Row],[Importe]]-Tabla1[[#This Row],[Pagado]]</f>
        <v>0</v>
      </c>
      <c r="I2855" s="1" t="s">
        <v>4090</v>
      </c>
    </row>
    <row r="2856" spans="1:9" x14ac:dyDescent="0.25">
      <c r="A2856" s="3">
        <v>42970</v>
      </c>
      <c r="B2856" s="6" t="s">
        <v>2871</v>
      </c>
      <c r="C2856">
        <v>124828</v>
      </c>
      <c r="D2856" s="9" t="s">
        <v>3843</v>
      </c>
      <c r="E2856" s="2">
        <v>2526.4</v>
      </c>
      <c r="F2856" s="11">
        <v>42974</v>
      </c>
      <c r="G2856" s="2">
        <v>2526.4</v>
      </c>
      <c r="H2856" s="13">
        <f>Tabla1[[#This Row],[Importe]]-Tabla1[[#This Row],[Pagado]]</f>
        <v>0</v>
      </c>
      <c r="I2856" s="1" t="s">
        <v>4090</v>
      </c>
    </row>
    <row r="2857" spans="1:9" x14ac:dyDescent="0.25">
      <c r="A2857" s="3">
        <v>42970</v>
      </c>
      <c r="B2857" s="6" t="s">
        <v>2872</v>
      </c>
      <c r="C2857">
        <v>124829</v>
      </c>
      <c r="D2857" s="9" t="s">
        <v>3878</v>
      </c>
      <c r="E2857" s="2">
        <v>1410</v>
      </c>
      <c r="F2857" s="11">
        <v>42970</v>
      </c>
      <c r="G2857" s="2">
        <v>1410</v>
      </c>
      <c r="H2857" s="13">
        <f>Tabla1[[#This Row],[Importe]]-Tabla1[[#This Row],[Pagado]]</f>
        <v>0</v>
      </c>
      <c r="I2857" s="1" t="s">
        <v>4090</v>
      </c>
    </row>
    <row r="2858" spans="1:9" x14ac:dyDescent="0.25">
      <c r="A2858" s="3">
        <v>42970</v>
      </c>
      <c r="B2858" s="6" t="s">
        <v>2873</v>
      </c>
      <c r="C2858">
        <v>124830</v>
      </c>
      <c r="D2858" s="9" t="s">
        <v>3984</v>
      </c>
      <c r="E2858" s="2">
        <v>2585</v>
      </c>
      <c r="F2858" s="11">
        <v>42970</v>
      </c>
      <c r="G2858" s="2">
        <v>2585</v>
      </c>
      <c r="H2858" s="13">
        <f>Tabla1[[#This Row],[Importe]]-Tabla1[[#This Row],[Pagado]]</f>
        <v>0</v>
      </c>
      <c r="I2858" s="1" t="s">
        <v>4090</v>
      </c>
    </row>
    <row r="2859" spans="1:9" x14ac:dyDescent="0.25">
      <c r="A2859" s="3">
        <v>42970</v>
      </c>
      <c r="B2859" s="6" t="s">
        <v>2874</v>
      </c>
      <c r="C2859">
        <v>124831</v>
      </c>
      <c r="D2859" s="9" t="s">
        <v>3870</v>
      </c>
      <c r="E2859" s="2">
        <v>605</v>
      </c>
      <c r="F2859" s="11">
        <v>42970</v>
      </c>
      <c r="G2859" s="2">
        <v>605</v>
      </c>
      <c r="H2859" s="13">
        <f>Tabla1[[#This Row],[Importe]]-Tabla1[[#This Row],[Pagado]]</f>
        <v>0</v>
      </c>
      <c r="I2859" s="1" t="s">
        <v>4090</v>
      </c>
    </row>
    <row r="2860" spans="1:9" x14ac:dyDescent="0.25">
      <c r="A2860" s="3">
        <v>42970</v>
      </c>
      <c r="B2860" s="6" t="s">
        <v>2875</v>
      </c>
      <c r="C2860">
        <v>124832</v>
      </c>
      <c r="D2860" s="9" t="s">
        <v>3822</v>
      </c>
      <c r="E2860" s="2">
        <v>1723.2</v>
      </c>
      <c r="F2860" s="11">
        <v>42975</v>
      </c>
      <c r="G2860" s="2">
        <v>1723.2</v>
      </c>
      <c r="H2860" s="13">
        <f>Tabla1[[#This Row],[Importe]]-Tabla1[[#This Row],[Pagado]]</f>
        <v>0</v>
      </c>
      <c r="I2860" s="1" t="s">
        <v>4090</v>
      </c>
    </row>
    <row r="2861" spans="1:9" x14ac:dyDescent="0.25">
      <c r="A2861" s="3">
        <v>42970</v>
      </c>
      <c r="B2861" s="6" t="s">
        <v>2876</v>
      </c>
      <c r="C2861">
        <v>124833</v>
      </c>
      <c r="D2861" s="9" t="s">
        <v>3880</v>
      </c>
      <c r="E2861" s="2">
        <v>859.8</v>
      </c>
      <c r="F2861" s="11">
        <v>42970</v>
      </c>
      <c r="G2861" s="2">
        <v>859.8</v>
      </c>
      <c r="H2861" s="13">
        <f>Tabla1[[#This Row],[Importe]]-Tabla1[[#This Row],[Pagado]]</f>
        <v>0</v>
      </c>
      <c r="I2861" s="1" t="s">
        <v>4090</v>
      </c>
    </row>
    <row r="2862" spans="1:9" x14ac:dyDescent="0.25">
      <c r="A2862" s="3">
        <v>42970</v>
      </c>
      <c r="B2862" s="6" t="s">
        <v>2877</v>
      </c>
      <c r="C2862">
        <v>124834</v>
      </c>
      <c r="D2862" s="9" t="s">
        <v>3806</v>
      </c>
      <c r="E2862" s="2">
        <v>6686.4</v>
      </c>
      <c r="F2862" s="11">
        <v>42972</v>
      </c>
      <c r="G2862" s="2">
        <v>6686.4</v>
      </c>
      <c r="H2862" s="13">
        <f>Tabla1[[#This Row],[Importe]]-Tabla1[[#This Row],[Pagado]]</f>
        <v>0</v>
      </c>
      <c r="I2862" s="1" t="s">
        <v>4090</v>
      </c>
    </row>
    <row r="2863" spans="1:9" x14ac:dyDescent="0.25">
      <c r="A2863" s="3">
        <v>42970</v>
      </c>
      <c r="B2863" s="6" t="s">
        <v>2878</v>
      </c>
      <c r="C2863">
        <v>124835</v>
      </c>
      <c r="D2863" s="9" t="s">
        <v>3844</v>
      </c>
      <c r="E2863" s="2">
        <v>597.79999999999995</v>
      </c>
      <c r="F2863" s="11">
        <v>42970</v>
      </c>
      <c r="G2863" s="2">
        <v>597.79999999999995</v>
      </c>
      <c r="H2863" s="13">
        <f>Tabla1[[#This Row],[Importe]]-Tabla1[[#This Row],[Pagado]]</f>
        <v>0</v>
      </c>
      <c r="I2863" s="1" t="s">
        <v>4090</v>
      </c>
    </row>
    <row r="2864" spans="1:9" x14ac:dyDescent="0.25">
      <c r="A2864" s="3">
        <v>42970</v>
      </c>
      <c r="B2864" s="6" t="s">
        <v>2879</v>
      </c>
      <c r="C2864">
        <v>124836</v>
      </c>
      <c r="D2864" s="9" t="s">
        <v>3937</v>
      </c>
      <c r="E2864" s="2">
        <v>2700</v>
      </c>
      <c r="F2864" s="11">
        <v>42970</v>
      </c>
      <c r="G2864" s="2">
        <v>2700</v>
      </c>
      <c r="H2864" s="13">
        <f>Tabla1[[#This Row],[Importe]]-Tabla1[[#This Row],[Pagado]]</f>
        <v>0</v>
      </c>
      <c r="I2864" s="1" t="s">
        <v>4090</v>
      </c>
    </row>
    <row r="2865" spans="1:9" x14ac:dyDescent="0.25">
      <c r="A2865" s="3">
        <v>42970</v>
      </c>
      <c r="B2865" s="6" t="s">
        <v>2880</v>
      </c>
      <c r="C2865">
        <v>124837</v>
      </c>
      <c r="D2865" s="9" t="s">
        <v>3936</v>
      </c>
      <c r="E2865" s="2">
        <v>819.1</v>
      </c>
      <c r="F2865" s="11">
        <v>42970</v>
      </c>
      <c r="G2865" s="2">
        <v>819.1</v>
      </c>
      <c r="H2865" s="13">
        <f>Tabla1[[#This Row],[Importe]]-Tabla1[[#This Row],[Pagado]]</f>
        <v>0</v>
      </c>
      <c r="I2865" s="1" t="s">
        <v>4090</v>
      </c>
    </row>
    <row r="2866" spans="1:9" x14ac:dyDescent="0.25">
      <c r="A2866" s="3">
        <v>42970</v>
      </c>
      <c r="B2866" s="6" t="s">
        <v>2881</v>
      </c>
      <c r="C2866">
        <v>124838</v>
      </c>
      <c r="D2866" s="9" t="s">
        <v>3904</v>
      </c>
      <c r="E2866" s="2">
        <v>5826.6</v>
      </c>
      <c r="F2866" s="11">
        <v>42977</v>
      </c>
      <c r="G2866" s="2">
        <v>5826.6</v>
      </c>
      <c r="H2866" s="13">
        <f>Tabla1[[#This Row],[Importe]]-Tabla1[[#This Row],[Pagado]]</f>
        <v>0</v>
      </c>
      <c r="I2866" s="1" t="s">
        <v>4090</v>
      </c>
    </row>
    <row r="2867" spans="1:9" x14ac:dyDescent="0.25">
      <c r="A2867" s="3">
        <v>42970</v>
      </c>
      <c r="B2867" s="6" t="s">
        <v>2882</v>
      </c>
      <c r="C2867">
        <v>124839</v>
      </c>
      <c r="D2867" s="9" t="s">
        <v>3884</v>
      </c>
      <c r="E2867" s="2">
        <v>3028.2</v>
      </c>
      <c r="F2867" s="11">
        <v>42970</v>
      </c>
      <c r="G2867" s="2">
        <v>3028.2</v>
      </c>
      <c r="H2867" s="13">
        <f>Tabla1[[#This Row],[Importe]]-Tabla1[[#This Row],[Pagado]]</f>
        <v>0</v>
      </c>
      <c r="I2867" s="1" t="s">
        <v>4090</v>
      </c>
    </row>
    <row r="2868" spans="1:9" x14ac:dyDescent="0.25">
      <c r="A2868" s="3">
        <v>42970</v>
      </c>
      <c r="B2868" s="6" t="s">
        <v>2883</v>
      </c>
      <c r="C2868">
        <v>124840</v>
      </c>
      <c r="D2868" s="9" t="s">
        <v>4013</v>
      </c>
      <c r="E2868" s="2">
        <v>3887.6</v>
      </c>
      <c r="F2868" s="11">
        <v>42970</v>
      </c>
      <c r="G2868" s="2">
        <v>3887.6</v>
      </c>
      <c r="H2868" s="13">
        <f>Tabla1[[#This Row],[Importe]]-Tabla1[[#This Row],[Pagado]]</f>
        <v>0</v>
      </c>
      <c r="I2868" s="1" t="s">
        <v>4090</v>
      </c>
    </row>
    <row r="2869" spans="1:9" x14ac:dyDescent="0.25">
      <c r="A2869" s="3">
        <v>42970</v>
      </c>
      <c r="B2869" s="6" t="s">
        <v>2884</v>
      </c>
      <c r="C2869">
        <v>124841</v>
      </c>
      <c r="D2869" s="9" t="s">
        <v>3888</v>
      </c>
      <c r="E2869" s="2">
        <v>235378.5</v>
      </c>
      <c r="F2869" s="11" t="s">
        <v>4068</v>
      </c>
      <c r="G2869" s="2">
        <v>235378.5</v>
      </c>
      <c r="H2869" s="13">
        <f>Tabla1[[#This Row],[Importe]]-Tabla1[[#This Row],[Pagado]]</f>
        <v>0</v>
      </c>
      <c r="I2869" s="1" t="s">
        <v>4090</v>
      </c>
    </row>
    <row r="2870" spans="1:9" x14ac:dyDescent="0.25">
      <c r="A2870" s="3">
        <v>42970</v>
      </c>
      <c r="B2870" s="6" t="s">
        <v>2885</v>
      </c>
      <c r="C2870">
        <v>124842</v>
      </c>
      <c r="D2870" s="9" t="s">
        <v>3962</v>
      </c>
      <c r="E2870" s="2">
        <v>1347.5</v>
      </c>
      <c r="F2870" s="11">
        <v>42970</v>
      </c>
      <c r="G2870" s="2">
        <v>1347.5</v>
      </c>
      <c r="H2870" s="13">
        <f>Tabla1[[#This Row],[Importe]]-Tabla1[[#This Row],[Pagado]]</f>
        <v>0</v>
      </c>
      <c r="I2870" s="1" t="s">
        <v>4090</v>
      </c>
    </row>
    <row r="2871" spans="1:9" x14ac:dyDescent="0.25">
      <c r="A2871" s="3">
        <v>42970</v>
      </c>
      <c r="B2871" s="6" t="s">
        <v>2886</v>
      </c>
      <c r="C2871">
        <v>124843</v>
      </c>
      <c r="D2871" s="9" t="s">
        <v>4034</v>
      </c>
      <c r="E2871" s="2">
        <v>382.8</v>
      </c>
      <c r="F2871" s="11">
        <v>42970</v>
      </c>
      <c r="G2871" s="2">
        <v>382.8</v>
      </c>
      <c r="H2871" s="13">
        <f>Tabla1[[#This Row],[Importe]]-Tabla1[[#This Row],[Pagado]]</f>
        <v>0</v>
      </c>
      <c r="I2871" s="1" t="s">
        <v>4090</v>
      </c>
    </row>
    <row r="2872" spans="1:9" x14ac:dyDescent="0.25">
      <c r="A2872" s="3">
        <v>42970</v>
      </c>
      <c r="B2872" s="6" t="s">
        <v>2887</v>
      </c>
      <c r="C2872">
        <v>124844</v>
      </c>
      <c r="D2872" s="9" t="s">
        <v>3844</v>
      </c>
      <c r="E2872" s="2">
        <v>795.2</v>
      </c>
      <c r="F2872" s="11">
        <v>42970</v>
      </c>
      <c r="G2872" s="2">
        <v>795.2</v>
      </c>
      <c r="H2872" s="13">
        <f>Tabla1[[#This Row],[Importe]]-Tabla1[[#This Row],[Pagado]]</f>
        <v>0</v>
      </c>
      <c r="I2872" s="1" t="s">
        <v>4090</v>
      </c>
    </row>
    <row r="2873" spans="1:9" x14ac:dyDescent="0.25">
      <c r="A2873" s="3">
        <v>42970</v>
      </c>
      <c r="B2873" s="6" t="s">
        <v>2888</v>
      </c>
      <c r="C2873">
        <v>124845</v>
      </c>
      <c r="D2873" s="9" t="s">
        <v>4022</v>
      </c>
      <c r="E2873" s="2">
        <v>37044</v>
      </c>
      <c r="F2873" s="11">
        <v>42970</v>
      </c>
      <c r="G2873" s="2">
        <v>37044</v>
      </c>
      <c r="H2873" s="13">
        <f>Tabla1[[#This Row],[Importe]]-Tabla1[[#This Row],[Pagado]]</f>
        <v>0</v>
      </c>
      <c r="I2873" s="1" t="s">
        <v>4090</v>
      </c>
    </row>
    <row r="2874" spans="1:9" x14ac:dyDescent="0.25">
      <c r="A2874" s="3">
        <v>42970</v>
      </c>
      <c r="B2874" s="6" t="s">
        <v>2889</v>
      </c>
      <c r="C2874">
        <v>124846</v>
      </c>
      <c r="D2874" s="9" t="s">
        <v>4014</v>
      </c>
      <c r="E2874" s="2">
        <v>1759.3</v>
      </c>
      <c r="F2874" s="11">
        <v>42973</v>
      </c>
      <c r="G2874" s="2">
        <v>1759.3</v>
      </c>
      <c r="H2874" s="13">
        <f>Tabla1[[#This Row],[Importe]]-Tabla1[[#This Row],[Pagado]]</f>
        <v>0</v>
      </c>
      <c r="I2874" s="1" t="s">
        <v>4090</v>
      </c>
    </row>
    <row r="2875" spans="1:9" x14ac:dyDescent="0.25">
      <c r="A2875" s="3">
        <v>42970</v>
      </c>
      <c r="B2875" s="6" t="s">
        <v>2890</v>
      </c>
      <c r="C2875">
        <v>124847</v>
      </c>
      <c r="D2875" s="9" t="s">
        <v>3935</v>
      </c>
      <c r="E2875" s="2">
        <v>17742.2</v>
      </c>
      <c r="F2875" s="11">
        <v>42977</v>
      </c>
      <c r="G2875" s="2">
        <v>17742.2</v>
      </c>
      <c r="H2875" s="13">
        <f>Tabla1[[#This Row],[Importe]]-Tabla1[[#This Row],[Pagado]]</f>
        <v>0</v>
      </c>
      <c r="I2875" s="1" t="s">
        <v>4090</v>
      </c>
    </row>
    <row r="2876" spans="1:9" x14ac:dyDescent="0.25">
      <c r="A2876" s="3">
        <v>42970</v>
      </c>
      <c r="B2876" s="6" t="s">
        <v>2891</v>
      </c>
      <c r="C2876">
        <v>124848</v>
      </c>
      <c r="D2876" s="9" t="s">
        <v>3832</v>
      </c>
      <c r="E2876" s="2">
        <v>380832.35</v>
      </c>
      <c r="F2876" s="11">
        <v>42976</v>
      </c>
      <c r="G2876" s="2">
        <v>380832.35</v>
      </c>
      <c r="H2876" s="13">
        <f>Tabla1[[#This Row],[Importe]]-Tabla1[[#This Row],[Pagado]]</f>
        <v>0</v>
      </c>
      <c r="I2876" s="1" t="s">
        <v>4090</v>
      </c>
    </row>
    <row r="2877" spans="1:9" ht="30" x14ac:dyDescent="0.25">
      <c r="A2877" s="3">
        <v>42970</v>
      </c>
      <c r="B2877" s="6" t="s">
        <v>2892</v>
      </c>
      <c r="C2877">
        <v>124849</v>
      </c>
      <c r="D2877" s="9" t="s">
        <v>3832</v>
      </c>
      <c r="E2877" s="2">
        <v>103390.32</v>
      </c>
      <c r="F2877" s="11" t="s">
        <v>4193</v>
      </c>
      <c r="G2877" s="19">
        <f>13119.24+90271.08</f>
        <v>103390.32</v>
      </c>
      <c r="H2877" s="20">
        <f>Tabla1[[#This Row],[Importe]]-Tabla1[[#This Row],[Pagado]]</f>
        <v>0</v>
      </c>
      <c r="I2877" s="1" t="s">
        <v>4090</v>
      </c>
    </row>
    <row r="2878" spans="1:9" x14ac:dyDescent="0.25">
      <c r="A2878" s="3">
        <v>42970</v>
      </c>
      <c r="B2878" s="6" t="s">
        <v>2893</v>
      </c>
      <c r="C2878">
        <v>124850</v>
      </c>
      <c r="D2878" s="9" t="s">
        <v>3940</v>
      </c>
      <c r="E2878" s="2">
        <v>7822.8</v>
      </c>
      <c r="F2878" s="11">
        <v>42970</v>
      </c>
      <c r="G2878" s="2">
        <v>7822.8</v>
      </c>
      <c r="H2878" s="13">
        <f>Tabla1[[#This Row],[Importe]]-Tabla1[[#This Row],[Pagado]]</f>
        <v>0</v>
      </c>
      <c r="I2878" s="1" t="s">
        <v>4090</v>
      </c>
    </row>
    <row r="2879" spans="1:9" x14ac:dyDescent="0.25">
      <c r="A2879" s="3">
        <v>42970</v>
      </c>
      <c r="B2879" s="6" t="s">
        <v>2894</v>
      </c>
      <c r="C2879">
        <v>124851</v>
      </c>
      <c r="D2879" s="9" t="s">
        <v>3891</v>
      </c>
      <c r="E2879" s="2">
        <v>6394.5</v>
      </c>
      <c r="F2879" s="11">
        <v>42971</v>
      </c>
      <c r="G2879" s="2">
        <v>6394.5</v>
      </c>
      <c r="H2879" s="13">
        <f>Tabla1[[#This Row],[Importe]]-Tabla1[[#This Row],[Pagado]]</f>
        <v>0</v>
      </c>
      <c r="I2879" s="1" t="s">
        <v>4090</v>
      </c>
    </row>
    <row r="2880" spans="1:9" x14ac:dyDescent="0.25">
      <c r="A2880" s="3">
        <v>42971</v>
      </c>
      <c r="B2880" s="6" t="s">
        <v>2895</v>
      </c>
      <c r="C2880">
        <v>124852</v>
      </c>
      <c r="D2880" s="9" t="s">
        <v>3805</v>
      </c>
      <c r="E2880" s="2">
        <v>9823.7999999999993</v>
      </c>
      <c r="F2880" s="11">
        <v>42971</v>
      </c>
      <c r="G2880" s="2">
        <v>9823.7999999999993</v>
      </c>
      <c r="H2880" s="13">
        <f>Tabla1[[#This Row],[Importe]]-Tabla1[[#This Row],[Pagado]]</f>
        <v>0</v>
      </c>
      <c r="I2880" s="1" t="s">
        <v>4090</v>
      </c>
    </row>
    <row r="2881" spans="1:9" ht="15.75" x14ac:dyDescent="0.25">
      <c r="A2881" s="3">
        <v>42971</v>
      </c>
      <c r="B2881" s="6" t="s">
        <v>2896</v>
      </c>
      <c r="C2881">
        <v>124853</v>
      </c>
      <c r="D2881" s="7" t="s">
        <v>4091</v>
      </c>
      <c r="E2881" s="2">
        <v>0</v>
      </c>
      <c r="F2881" s="27" t="s">
        <v>4091</v>
      </c>
      <c r="G2881" s="2">
        <v>0</v>
      </c>
      <c r="H2881" s="13">
        <f>Tabla1[[#This Row],[Importe]]-Tabla1[[#This Row],[Pagado]]</f>
        <v>0</v>
      </c>
      <c r="I2881" s="15" t="s">
        <v>4140</v>
      </c>
    </row>
    <row r="2882" spans="1:9" x14ac:dyDescent="0.25">
      <c r="A2882" s="3">
        <v>42971</v>
      </c>
      <c r="B2882" s="6" t="s">
        <v>2897</v>
      </c>
      <c r="C2882">
        <v>124854</v>
      </c>
      <c r="D2882" s="9" t="s">
        <v>3806</v>
      </c>
      <c r="E2882" s="2">
        <v>45522.3</v>
      </c>
      <c r="F2882" s="11">
        <v>42972</v>
      </c>
      <c r="G2882" s="2">
        <v>45522.3</v>
      </c>
      <c r="H2882" s="13">
        <f>Tabla1[[#This Row],[Importe]]-Tabla1[[#This Row],[Pagado]]</f>
        <v>0</v>
      </c>
      <c r="I2882" s="1" t="s">
        <v>4090</v>
      </c>
    </row>
    <row r="2883" spans="1:9" x14ac:dyDescent="0.25">
      <c r="A2883" s="3">
        <v>42971</v>
      </c>
      <c r="B2883" s="6" t="s">
        <v>2898</v>
      </c>
      <c r="C2883">
        <v>124855</v>
      </c>
      <c r="D2883" s="9" t="s">
        <v>3877</v>
      </c>
      <c r="E2883" s="2">
        <v>663.6</v>
      </c>
      <c r="F2883" s="11">
        <v>42971</v>
      </c>
      <c r="G2883" s="2">
        <v>663.6</v>
      </c>
      <c r="H2883" s="13">
        <f>Tabla1[[#This Row],[Importe]]-Tabla1[[#This Row],[Pagado]]</f>
        <v>0</v>
      </c>
      <c r="I2883" s="1" t="s">
        <v>4090</v>
      </c>
    </row>
    <row r="2884" spans="1:9" x14ac:dyDescent="0.25">
      <c r="A2884" s="3">
        <v>42971</v>
      </c>
      <c r="B2884" s="6" t="s">
        <v>2899</v>
      </c>
      <c r="C2884">
        <v>124856</v>
      </c>
      <c r="D2884" s="9" t="s">
        <v>3822</v>
      </c>
      <c r="E2884" s="2">
        <v>2227.1999999999998</v>
      </c>
      <c r="F2884" s="11">
        <v>42972</v>
      </c>
      <c r="G2884" s="2">
        <v>2227.1999999999998</v>
      </c>
      <c r="H2884" s="13">
        <f>Tabla1[[#This Row],[Importe]]-Tabla1[[#This Row],[Pagado]]</f>
        <v>0</v>
      </c>
      <c r="I2884" s="1" t="s">
        <v>4090</v>
      </c>
    </row>
    <row r="2885" spans="1:9" x14ac:dyDescent="0.25">
      <c r="A2885" s="3">
        <v>42971</v>
      </c>
      <c r="B2885" s="6" t="s">
        <v>2900</v>
      </c>
      <c r="C2885">
        <v>124857</v>
      </c>
      <c r="D2885" s="9" t="s">
        <v>3807</v>
      </c>
      <c r="E2885" s="2">
        <v>2350</v>
      </c>
      <c r="F2885" s="11">
        <v>42971</v>
      </c>
      <c r="G2885" s="2">
        <v>2350</v>
      </c>
      <c r="H2885" s="13">
        <f>Tabla1[[#This Row],[Importe]]-Tabla1[[#This Row],[Pagado]]</f>
        <v>0</v>
      </c>
      <c r="I2885" s="1" t="s">
        <v>4090</v>
      </c>
    </row>
    <row r="2886" spans="1:9" x14ac:dyDescent="0.25">
      <c r="A2886" s="3">
        <v>42971</v>
      </c>
      <c r="B2886" s="6" t="s">
        <v>2901</v>
      </c>
      <c r="C2886">
        <v>124858</v>
      </c>
      <c r="D2886" s="9" t="s">
        <v>3814</v>
      </c>
      <c r="E2886" s="2">
        <v>18373.2</v>
      </c>
      <c r="F2886" s="11">
        <v>42975</v>
      </c>
      <c r="G2886" s="2">
        <v>18373.2</v>
      </c>
      <c r="H2886" s="13">
        <f>Tabla1[[#This Row],[Importe]]-Tabla1[[#This Row],[Pagado]]</f>
        <v>0</v>
      </c>
      <c r="I2886" s="1" t="s">
        <v>4090</v>
      </c>
    </row>
    <row r="2887" spans="1:9" x14ac:dyDescent="0.25">
      <c r="A2887" s="3">
        <v>42971</v>
      </c>
      <c r="B2887" s="6" t="s">
        <v>2902</v>
      </c>
      <c r="C2887">
        <v>124859</v>
      </c>
      <c r="D2887" s="9" t="s">
        <v>3812</v>
      </c>
      <c r="E2887" s="2">
        <v>6549.6</v>
      </c>
      <c r="F2887" s="11">
        <v>42973</v>
      </c>
      <c r="G2887" s="2">
        <v>6549.6</v>
      </c>
      <c r="H2887" s="13">
        <f>Tabla1[[#This Row],[Importe]]-Tabla1[[#This Row],[Pagado]]</f>
        <v>0</v>
      </c>
      <c r="I2887" s="1" t="s">
        <v>4090</v>
      </c>
    </row>
    <row r="2888" spans="1:9" x14ac:dyDescent="0.25">
      <c r="A2888" s="3">
        <v>42971</v>
      </c>
      <c r="B2888" s="6" t="s">
        <v>2903</v>
      </c>
      <c r="C2888">
        <v>124860</v>
      </c>
      <c r="D2888" s="9" t="s">
        <v>3823</v>
      </c>
      <c r="E2888" s="2">
        <v>13795.8</v>
      </c>
      <c r="F2888" s="11">
        <v>42971</v>
      </c>
      <c r="G2888" s="2">
        <v>13795.8</v>
      </c>
      <c r="H2888" s="13">
        <f>Tabla1[[#This Row],[Importe]]-Tabla1[[#This Row],[Pagado]]</f>
        <v>0</v>
      </c>
      <c r="I2888" s="1" t="s">
        <v>4090</v>
      </c>
    </row>
    <row r="2889" spans="1:9" x14ac:dyDescent="0.25">
      <c r="A2889" s="3">
        <v>42971</v>
      </c>
      <c r="B2889" s="6" t="s">
        <v>2904</v>
      </c>
      <c r="C2889">
        <v>124861</v>
      </c>
      <c r="D2889" s="9" t="s">
        <v>3820</v>
      </c>
      <c r="E2889" s="2">
        <v>6963.6</v>
      </c>
      <c r="F2889" s="11">
        <v>42978</v>
      </c>
      <c r="G2889" s="2">
        <v>6963.6</v>
      </c>
      <c r="H2889" s="13">
        <f>Tabla1[[#This Row],[Importe]]-Tabla1[[#This Row],[Pagado]]</f>
        <v>0</v>
      </c>
      <c r="I2889" s="1" t="s">
        <v>4090</v>
      </c>
    </row>
    <row r="2890" spans="1:9" x14ac:dyDescent="0.25">
      <c r="A2890" s="3">
        <v>42971</v>
      </c>
      <c r="B2890" s="6" t="s">
        <v>2905</v>
      </c>
      <c r="C2890">
        <v>124862</v>
      </c>
      <c r="D2890" s="9" t="s">
        <v>3836</v>
      </c>
      <c r="E2890" s="2">
        <v>3420.9</v>
      </c>
      <c r="F2890" s="11">
        <v>42973</v>
      </c>
      <c r="G2890" s="2">
        <v>3420.9</v>
      </c>
      <c r="H2890" s="13">
        <f>Tabla1[[#This Row],[Importe]]-Tabla1[[#This Row],[Pagado]]</f>
        <v>0</v>
      </c>
      <c r="I2890" s="1" t="s">
        <v>4090</v>
      </c>
    </row>
    <row r="2891" spans="1:9" x14ac:dyDescent="0.25">
      <c r="A2891" s="3">
        <v>42971</v>
      </c>
      <c r="B2891" s="6" t="s">
        <v>2906</v>
      </c>
      <c r="C2891">
        <v>124863</v>
      </c>
      <c r="D2891" s="9" t="s">
        <v>3883</v>
      </c>
      <c r="E2891" s="2">
        <v>3406.8</v>
      </c>
      <c r="F2891" s="11">
        <v>42972</v>
      </c>
      <c r="G2891" s="2">
        <v>3406.8</v>
      </c>
      <c r="H2891" s="13">
        <f>Tabla1[[#This Row],[Importe]]-Tabla1[[#This Row],[Pagado]]</f>
        <v>0</v>
      </c>
      <c r="I2891" s="1" t="s">
        <v>4090</v>
      </c>
    </row>
    <row r="2892" spans="1:9" ht="15.75" x14ac:dyDescent="0.25">
      <c r="A2892" s="3">
        <v>42971</v>
      </c>
      <c r="B2892" s="6" t="s">
        <v>2907</v>
      </c>
      <c r="C2892">
        <v>124864</v>
      </c>
      <c r="D2892" s="7" t="s">
        <v>4091</v>
      </c>
      <c r="E2892" s="2">
        <v>0</v>
      </c>
      <c r="F2892" s="17" t="s">
        <v>4091</v>
      </c>
      <c r="G2892" s="2">
        <v>0</v>
      </c>
      <c r="H2892" s="13">
        <f>Tabla1[[#This Row],[Importe]]-Tabla1[[#This Row],[Pagado]]</f>
        <v>0</v>
      </c>
      <c r="I2892" s="1" t="s">
        <v>4091</v>
      </c>
    </row>
    <row r="2893" spans="1:9" x14ac:dyDescent="0.25">
      <c r="A2893" s="3">
        <v>42971</v>
      </c>
      <c r="B2893" s="6" t="s">
        <v>2908</v>
      </c>
      <c r="C2893">
        <v>124865</v>
      </c>
      <c r="D2893" s="9" t="s">
        <v>3819</v>
      </c>
      <c r="E2893" s="2">
        <v>15927.6</v>
      </c>
      <c r="F2893" s="11">
        <v>42971</v>
      </c>
      <c r="G2893" s="2">
        <v>15927.6</v>
      </c>
      <c r="H2893" s="13">
        <f>Tabla1[[#This Row],[Importe]]-Tabla1[[#This Row],[Pagado]]</f>
        <v>0</v>
      </c>
      <c r="I2893" s="1" t="s">
        <v>4090</v>
      </c>
    </row>
    <row r="2894" spans="1:9" x14ac:dyDescent="0.25">
      <c r="A2894" s="3">
        <v>42971</v>
      </c>
      <c r="B2894" s="6" t="s">
        <v>2909</v>
      </c>
      <c r="C2894">
        <v>124866</v>
      </c>
      <c r="D2894" s="9" t="s">
        <v>3950</v>
      </c>
      <c r="E2894" s="2">
        <v>28089.599999999999</v>
      </c>
      <c r="F2894" s="11">
        <v>42977</v>
      </c>
      <c r="G2894" s="2">
        <v>28089.599999999999</v>
      </c>
      <c r="H2894" s="13">
        <f>Tabla1[[#This Row],[Importe]]-Tabla1[[#This Row],[Pagado]]</f>
        <v>0</v>
      </c>
      <c r="I2894" s="1" t="s">
        <v>4090</v>
      </c>
    </row>
    <row r="2895" spans="1:9" ht="15.75" x14ac:dyDescent="0.25">
      <c r="A2895" s="3">
        <v>42971</v>
      </c>
      <c r="B2895" s="6" t="s">
        <v>2910</v>
      </c>
      <c r="C2895">
        <v>124867</v>
      </c>
      <c r="D2895" s="7" t="s">
        <v>4091</v>
      </c>
      <c r="E2895" s="2">
        <v>0</v>
      </c>
      <c r="F2895" s="17" t="s">
        <v>4091</v>
      </c>
      <c r="G2895" s="2">
        <v>0</v>
      </c>
      <c r="H2895" s="13">
        <f>Tabla1[[#This Row],[Importe]]-Tabla1[[#This Row],[Pagado]]</f>
        <v>0</v>
      </c>
      <c r="I2895" s="1" t="s">
        <v>4091</v>
      </c>
    </row>
    <row r="2896" spans="1:9" x14ac:dyDescent="0.25">
      <c r="A2896" s="3">
        <v>42971</v>
      </c>
      <c r="B2896" s="6" t="s">
        <v>2911</v>
      </c>
      <c r="C2896">
        <v>124868</v>
      </c>
      <c r="D2896" s="9" t="s">
        <v>3847</v>
      </c>
      <c r="E2896" s="2">
        <v>37882.5</v>
      </c>
      <c r="F2896" s="11">
        <v>42978</v>
      </c>
      <c r="G2896" s="2">
        <v>37882.5</v>
      </c>
      <c r="H2896" s="13">
        <f>Tabla1[[#This Row],[Importe]]-Tabla1[[#This Row],[Pagado]]</f>
        <v>0</v>
      </c>
      <c r="I2896" s="1" t="s">
        <v>4090</v>
      </c>
    </row>
    <row r="2897" spans="1:9" x14ac:dyDescent="0.25">
      <c r="A2897" s="3">
        <v>42971</v>
      </c>
      <c r="B2897" s="6" t="s">
        <v>2912</v>
      </c>
      <c r="C2897">
        <v>124869</v>
      </c>
      <c r="D2897" s="9" t="s">
        <v>3817</v>
      </c>
      <c r="E2897" s="2">
        <v>3419.4</v>
      </c>
      <c r="F2897" s="11">
        <v>42972</v>
      </c>
      <c r="G2897" s="2">
        <v>3419.4</v>
      </c>
      <c r="H2897" s="13">
        <f>Tabla1[[#This Row],[Importe]]-Tabla1[[#This Row],[Pagado]]</f>
        <v>0</v>
      </c>
      <c r="I2897" s="1" t="s">
        <v>4090</v>
      </c>
    </row>
    <row r="2898" spans="1:9" x14ac:dyDescent="0.25">
      <c r="A2898" s="3">
        <v>42971</v>
      </c>
      <c r="B2898" s="6" t="s">
        <v>2913</v>
      </c>
      <c r="C2898">
        <v>124870</v>
      </c>
      <c r="D2898" s="9" t="s">
        <v>3811</v>
      </c>
      <c r="E2898" s="2">
        <v>3353.8</v>
      </c>
      <c r="F2898" s="11">
        <v>42973</v>
      </c>
      <c r="G2898" s="2">
        <v>3353.8</v>
      </c>
      <c r="H2898" s="13">
        <f>Tabla1[[#This Row],[Importe]]-Tabla1[[#This Row],[Pagado]]</f>
        <v>0</v>
      </c>
      <c r="I2898" s="1" t="s">
        <v>4090</v>
      </c>
    </row>
    <row r="2899" spans="1:9" x14ac:dyDescent="0.25">
      <c r="A2899" s="3">
        <v>42971</v>
      </c>
      <c r="B2899" s="6" t="s">
        <v>2914</v>
      </c>
      <c r="C2899">
        <v>124871</v>
      </c>
      <c r="D2899" s="9" t="s">
        <v>3972</v>
      </c>
      <c r="E2899" s="2">
        <v>7565.52</v>
      </c>
      <c r="F2899" s="11">
        <v>42972</v>
      </c>
      <c r="G2899" s="2">
        <v>7565.52</v>
      </c>
      <c r="H2899" s="13">
        <f>Tabla1[[#This Row],[Importe]]-Tabla1[[#This Row],[Pagado]]</f>
        <v>0</v>
      </c>
      <c r="I2899" s="1" t="s">
        <v>4090</v>
      </c>
    </row>
    <row r="2900" spans="1:9" x14ac:dyDescent="0.25">
      <c r="A2900" s="3">
        <v>42971</v>
      </c>
      <c r="B2900" s="6" t="s">
        <v>2915</v>
      </c>
      <c r="C2900">
        <v>124872</v>
      </c>
      <c r="D2900" s="9" t="s">
        <v>3917</v>
      </c>
      <c r="E2900" s="2">
        <v>940</v>
      </c>
      <c r="F2900" s="11">
        <v>42971</v>
      </c>
      <c r="G2900" s="2">
        <v>940</v>
      </c>
      <c r="H2900" s="13">
        <f>Tabla1[[#This Row],[Importe]]-Tabla1[[#This Row],[Pagado]]</f>
        <v>0</v>
      </c>
      <c r="I2900" s="1" t="s">
        <v>4090</v>
      </c>
    </row>
    <row r="2901" spans="1:9" x14ac:dyDescent="0.25">
      <c r="A2901" s="3">
        <v>42971</v>
      </c>
      <c r="B2901" s="6" t="s">
        <v>2916</v>
      </c>
      <c r="C2901">
        <v>124873</v>
      </c>
      <c r="D2901" s="9" t="s">
        <v>3965</v>
      </c>
      <c r="E2901" s="2">
        <v>13300.8</v>
      </c>
      <c r="F2901" s="11">
        <v>42971</v>
      </c>
      <c r="G2901" s="2">
        <v>13300.8</v>
      </c>
      <c r="H2901" s="13">
        <f>Tabla1[[#This Row],[Importe]]-Tabla1[[#This Row],[Pagado]]</f>
        <v>0</v>
      </c>
      <c r="I2901" s="1" t="s">
        <v>4090</v>
      </c>
    </row>
    <row r="2902" spans="1:9" x14ac:dyDescent="0.25">
      <c r="A2902" s="3">
        <v>42971</v>
      </c>
      <c r="B2902" s="6" t="s">
        <v>2917</v>
      </c>
      <c r="C2902">
        <v>124874</v>
      </c>
      <c r="D2902" s="9" t="s">
        <v>3813</v>
      </c>
      <c r="E2902" s="2">
        <v>11340.6</v>
      </c>
      <c r="F2902" s="11">
        <v>42975</v>
      </c>
      <c r="G2902" s="2">
        <v>11340.6</v>
      </c>
      <c r="H2902" s="13">
        <f>Tabla1[[#This Row],[Importe]]-Tabla1[[#This Row],[Pagado]]</f>
        <v>0</v>
      </c>
      <c r="I2902" s="1" t="s">
        <v>4090</v>
      </c>
    </row>
    <row r="2903" spans="1:9" x14ac:dyDescent="0.25">
      <c r="A2903" s="3">
        <v>42971</v>
      </c>
      <c r="B2903" s="6" t="s">
        <v>2918</v>
      </c>
      <c r="C2903">
        <v>124875</v>
      </c>
      <c r="D2903" s="9" t="s">
        <v>3860</v>
      </c>
      <c r="E2903" s="2">
        <v>11848.4</v>
      </c>
      <c r="F2903" s="11">
        <v>42977</v>
      </c>
      <c r="G2903" s="2">
        <v>11848.4</v>
      </c>
      <c r="H2903" s="13">
        <f>Tabla1[[#This Row],[Importe]]-Tabla1[[#This Row],[Pagado]]</f>
        <v>0</v>
      </c>
      <c r="I2903" s="1" t="s">
        <v>4090</v>
      </c>
    </row>
    <row r="2904" spans="1:9" x14ac:dyDescent="0.25">
      <c r="A2904" s="3">
        <v>42971</v>
      </c>
      <c r="B2904" s="6" t="s">
        <v>2919</v>
      </c>
      <c r="C2904">
        <v>124876</v>
      </c>
      <c r="D2904" s="9" t="s">
        <v>3845</v>
      </c>
      <c r="E2904" s="2">
        <v>47982</v>
      </c>
      <c r="F2904" s="11" t="s">
        <v>4081</v>
      </c>
      <c r="G2904" s="2">
        <v>47982</v>
      </c>
      <c r="H2904" s="13">
        <f>Tabla1[[#This Row],[Importe]]-Tabla1[[#This Row],[Pagado]]</f>
        <v>0</v>
      </c>
      <c r="I2904" s="1" t="s">
        <v>4090</v>
      </c>
    </row>
    <row r="2905" spans="1:9" x14ac:dyDescent="0.25">
      <c r="A2905" s="3">
        <v>42971</v>
      </c>
      <c r="B2905" s="6" t="s">
        <v>2920</v>
      </c>
      <c r="C2905">
        <v>124877</v>
      </c>
      <c r="D2905" s="9" t="s">
        <v>3834</v>
      </c>
      <c r="E2905" s="2">
        <v>13359.8</v>
      </c>
      <c r="F2905" s="11">
        <v>42973</v>
      </c>
      <c r="G2905" s="2">
        <v>13359.8</v>
      </c>
      <c r="H2905" s="13">
        <f>Tabla1[[#This Row],[Importe]]-Tabla1[[#This Row],[Pagado]]</f>
        <v>0</v>
      </c>
      <c r="I2905" s="1" t="s">
        <v>4090</v>
      </c>
    </row>
    <row r="2906" spans="1:9" x14ac:dyDescent="0.25">
      <c r="A2906" s="3">
        <v>42971</v>
      </c>
      <c r="B2906" s="6" t="s">
        <v>2921</v>
      </c>
      <c r="C2906">
        <v>124878</v>
      </c>
      <c r="D2906" s="9" t="s">
        <v>3962</v>
      </c>
      <c r="E2906" s="2">
        <v>7080</v>
      </c>
      <c r="F2906" s="11">
        <v>42971</v>
      </c>
      <c r="G2906" s="2">
        <v>7080</v>
      </c>
      <c r="H2906" s="13">
        <f>Tabla1[[#This Row],[Importe]]-Tabla1[[#This Row],[Pagado]]</f>
        <v>0</v>
      </c>
      <c r="I2906" s="1" t="s">
        <v>4090</v>
      </c>
    </row>
    <row r="2907" spans="1:9" ht="15.75" x14ac:dyDescent="0.25">
      <c r="A2907" s="3">
        <v>42971</v>
      </c>
      <c r="B2907" s="6" t="s">
        <v>2922</v>
      </c>
      <c r="C2907">
        <v>124879</v>
      </c>
      <c r="D2907" s="7" t="s">
        <v>4091</v>
      </c>
      <c r="E2907" s="2">
        <v>0</v>
      </c>
      <c r="F2907" s="17" t="s">
        <v>4091</v>
      </c>
      <c r="G2907" s="2">
        <v>0</v>
      </c>
      <c r="H2907" s="13">
        <f>Tabla1[[#This Row],[Importe]]-Tabla1[[#This Row],[Pagado]]</f>
        <v>0</v>
      </c>
      <c r="I2907" s="1" t="s">
        <v>4091</v>
      </c>
    </row>
    <row r="2908" spans="1:9" x14ac:dyDescent="0.25">
      <c r="A2908" s="3">
        <v>42971</v>
      </c>
      <c r="B2908" s="6" t="s">
        <v>2923</v>
      </c>
      <c r="C2908">
        <v>124880</v>
      </c>
      <c r="D2908" s="9" t="s">
        <v>3810</v>
      </c>
      <c r="E2908" s="2">
        <v>37063.21</v>
      </c>
      <c r="F2908" s="11">
        <v>42976</v>
      </c>
      <c r="G2908" s="2">
        <v>37063.21</v>
      </c>
      <c r="H2908" s="13">
        <f>Tabla1[[#This Row],[Importe]]-Tabla1[[#This Row],[Pagado]]</f>
        <v>0</v>
      </c>
      <c r="I2908" s="1" t="s">
        <v>4090</v>
      </c>
    </row>
    <row r="2909" spans="1:9" x14ac:dyDescent="0.25">
      <c r="A2909" s="3">
        <v>42971</v>
      </c>
      <c r="B2909" s="6" t="s">
        <v>2924</v>
      </c>
      <c r="C2909">
        <v>124881</v>
      </c>
      <c r="D2909" s="9" t="s">
        <v>3866</v>
      </c>
      <c r="E2909" s="2">
        <v>3400.8</v>
      </c>
      <c r="F2909" s="11">
        <v>42971</v>
      </c>
      <c r="G2909" s="2">
        <v>3400.8</v>
      </c>
      <c r="H2909" s="13">
        <f>Tabla1[[#This Row],[Importe]]-Tabla1[[#This Row],[Pagado]]</f>
        <v>0</v>
      </c>
      <c r="I2909" s="1" t="s">
        <v>4090</v>
      </c>
    </row>
    <row r="2910" spans="1:9" x14ac:dyDescent="0.25">
      <c r="A2910" s="3">
        <v>42971</v>
      </c>
      <c r="B2910" s="6" t="s">
        <v>2925</v>
      </c>
      <c r="C2910">
        <v>124882</v>
      </c>
      <c r="D2910" s="9" t="s">
        <v>3844</v>
      </c>
      <c r="E2910" s="2">
        <v>1063.3</v>
      </c>
      <c r="F2910" s="11">
        <v>42971</v>
      </c>
      <c r="G2910" s="2">
        <v>1063.3</v>
      </c>
      <c r="H2910" s="13">
        <f>Tabla1[[#This Row],[Importe]]-Tabla1[[#This Row],[Pagado]]</f>
        <v>0</v>
      </c>
      <c r="I2910" s="1" t="s">
        <v>4090</v>
      </c>
    </row>
    <row r="2911" spans="1:9" x14ac:dyDescent="0.25">
      <c r="A2911" s="3">
        <v>42971</v>
      </c>
      <c r="B2911" s="6" t="s">
        <v>2926</v>
      </c>
      <c r="C2911">
        <v>124883</v>
      </c>
      <c r="D2911" s="9" t="s">
        <v>3995</v>
      </c>
      <c r="E2911" s="2">
        <v>3498</v>
      </c>
      <c r="F2911" s="11">
        <v>42971</v>
      </c>
      <c r="G2911" s="2">
        <v>3498</v>
      </c>
      <c r="H2911" s="13">
        <f>Tabla1[[#This Row],[Importe]]-Tabla1[[#This Row],[Pagado]]</f>
        <v>0</v>
      </c>
      <c r="I2911" s="1" t="s">
        <v>4090</v>
      </c>
    </row>
    <row r="2912" spans="1:9" x14ac:dyDescent="0.25">
      <c r="A2912" s="3">
        <v>42971</v>
      </c>
      <c r="B2912" s="6" t="s">
        <v>2927</v>
      </c>
      <c r="C2912">
        <v>124884</v>
      </c>
      <c r="D2912" s="9" t="s">
        <v>3918</v>
      </c>
      <c r="E2912" s="2">
        <v>4528.6000000000004</v>
      </c>
      <c r="F2912" s="11">
        <v>42971</v>
      </c>
      <c r="G2912" s="2">
        <v>4528.6000000000004</v>
      </c>
      <c r="H2912" s="13">
        <f>Tabla1[[#This Row],[Importe]]-Tabla1[[#This Row],[Pagado]]</f>
        <v>0</v>
      </c>
      <c r="I2912" s="1" t="s">
        <v>4090</v>
      </c>
    </row>
    <row r="2913" spans="1:9" x14ac:dyDescent="0.25">
      <c r="A2913" s="3">
        <v>42971</v>
      </c>
      <c r="B2913" s="6" t="s">
        <v>2928</v>
      </c>
      <c r="C2913">
        <v>124885</v>
      </c>
      <c r="D2913" s="9" t="s">
        <v>3874</v>
      </c>
      <c r="E2913" s="2">
        <v>2661.6</v>
      </c>
      <c r="F2913" s="11">
        <v>42971</v>
      </c>
      <c r="G2913" s="2">
        <v>2661.6</v>
      </c>
      <c r="H2913" s="13">
        <f>Tabla1[[#This Row],[Importe]]-Tabla1[[#This Row],[Pagado]]</f>
        <v>0</v>
      </c>
      <c r="I2913" s="1" t="s">
        <v>4090</v>
      </c>
    </row>
    <row r="2914" spans="1:9" x14ac:dyDescent="0.25">
      <c r="A2914" s="3">
        <v>42971</v>
      </c>
      <c r="B2914" s="6" t="s">
        <v>2929</v>
      </c>
      <c r="C2914">
        <v>124886</v>
      </c>
      <c r="D2914" s="9" t="s">
        <v>3828</v>
      </c>
      <c r="E2914" s="2">
        <v>2470</v>
      </c>
      <c r="F2914" s="11">
        <v>42971</v>
      </c>
      <c r="G2914" s="2">
        <v>2470</v>
      </c>
      <c r="H2914" s="13">
        <f>Tabla1[[#This Row],[Importe]]-Tabla1[[#This Row],[Pagado]]</f>
        <v>0</v>
      </c>
      <c r="I2914" s="1" t="s">
        <v>4090</v>
      </c>
    </row>
    <row r="2915" spans="1:9" x14ac:dyDescent="0.25">
      <c r="A2915" s="3">
        <v>42971</v>
      </c>
      <c r="B2915" s="6" t="s">
        <v>2930</v>
      </c>
      <c r="C2915">
        <v>124887</v>
      </c>
      <c r="D2915" s="9" t="s">
        <v>3832</v>
      </c>
      <c r="E2915" s="2">
        <v>7568.8</v>
      </c>
      <c r="F2915" s="11">
        <v>42977</v>
      </c>
      <c r="G2915" s="2">
        <v>7568.8</v>
      </c>
      <c r="H2915" s="13">
        <f>Tabla1[[#This Row],[Importe]]-Tabla1[[#This Row],[Pagado]]</f>
        <v>0</v>
      </c>
      <c r="I2915" s="1" t="s">
        <v>4090</v>
      </c>
    </row>
    <row r="2916" spans="1:9" ht="15.75" x14ac:dyDescent="0.25">
      <c r="A2916" s="3">
        <v>42971</v>
      </c>
      <c r="B2916" s="6" t="s">
        <v>2931</v>
      </c>
      <c r="C2916">
        <v>124888</v>
      </c>
      <c r="D2916" s="7" t="s">
        <v>4091</v>
      </c>
      <c r="E2916" s="2">
        <v>0</v>
      </c>
      <c r="F2916" s="17" t="s">
        <v>4091</v>
      </c>
      <c r="G2916" s="2">
        <v>0</v>
      </c>
      <c r="H2916" s="13">
        <f>Tabla1[[#This Row],[Importe]]-Tabla1[[#This Row],[Pagado]]</f>
        <v>0</v>
      </c>
      <c r="I2916" s="1" t="s">
        <v>4091</v>
      </c>
    </row>
    <row r="2917" spans="1:9" x14ac:dyDescent="0.25">
      <c r="A2917" s="3">
        <v>42971</v>
      </c>
      <c r="B2917" s="6" t="s">
        <v>2932</v>
      </c>
      <c r="C2917">
        <v>124889</v>
      </c>
      <c r="D2917" s="9" t="s">
        <v>3908</v>
      </c>
      <c r="E2917" s="2">
        <v>3386.4</v>
      </c>
      <c r="F2917" s="11">
        <v>42971</v>
      </c>
      <c r="G2917" s="2">
        <v>3386.4</v>
      </c>
      <c r="H2917" s="13">
        <f>Tabla1[[#This Row],[Importe]]-Tabla1[[#This Row],[Pagado]]</f>
        <v>0</v>
      </c>
      <c r="I2917" s="1" t="s">
        <v>4090</v>
      </c>
    </row>
    <row r="2918" spans="1:9" x14ac:dyDescent="0.25">
      <c r="A2918" s="3">
        <v>42971</v>
      </c>
      <c r="B2918" s="6" t="s">
        <v>2933</v>
      </c>
      <c r="C2918">
        <v>124890</v>
      </c>
      <c r="D2918" s="9" t="s">
        <v>3939</v>
      </c>
      <c r="E2918" s="2">
        <v>1296.5999999999999</v>
      </c>
      <c r="F2918" s="11">
        <v>42971</v>
      </c>
      <c r="G2918" s="2">
        <v>1296.5999999999999</v>
      </c>
      <c r="H2918" s="13">
        <f>Tabla1[[#This Row],[Importe]]-Tabla1[[#This Row],[Pagado]]</f>
        <v>0</v>
      </c>
      <c r="I2918" s="1" t="s">
        <v>4090</v>
      </c>
    </row>
    <row r="2919" spans="1:9" x14ac:dyDescent="0.25">
      <c r="A2919" s="3">
        <v>42971</v>
      </c>
      <c r="B2919" s="6" t="s">
        <v>2934</v>
      </c>
      <c r="C2919">
        <v>124891</v>
      </c>
      <c r="D2919" s="9" t="s">
        <v>3901</v>
      </c>
      <c r="E2919" s="2">
        <v>4229</v>
      </c>
      <c r="F2919" s="11">
        <v>42971</v>
      </c>
      <c r="G2919" s="2">
        <v>4229</v>
      </c>
      <c r="H2919" s="13">
        <f>Tabla1[[#This Row],[Importe]]-Tabla1[[#This Row],[Pagado]]</f>
        <v>0</v>
      </c>
      <c r="I2919" s="1" t="s">
        <v>4090</v>
      </c>
    </row>
    <row r="2920" spans="1:9" x14ac:dyDescent="0.25">
      <c r="A2920" s="3">
        <v>42971</v>
      </c>
      <c r="B2920" s="6" t="s">
        <v>2935</v>
      </c>
      <c r="C2920">
        <v>124892</v>
      </c>
      <c r="D2920" s="9" t="s">
        <v>3909</v>
      </c>
      <c r="E2920" s="2">
        <v>3860.8</v>
      </c>
      <c r="F2920" s="11">
        <v>42976</v>
      </c>
      <c r="G2920" s="2">
        <v>3860.8</v>
      </c>
      <c r="H2920" s="13">
        <f>Tabla1[[#This Row],[Importe]]-Tabla1[[#This Row],[Pagado]]</f>
        <v>0</v>
      </c>
      <c r="I2920" s="1" t="s">
        <v>4090</v>
      </c>
    </row>
    <row r="2921" spans="1:9" x14ac:dyDescent="0.25">
      <c r="A2921" s="3">
        <v>42971</v>
      </c>
      <c r="B2921" s="6" t="s">
        <v>2936</v>
      </c>
      <c r="C2921">
        <v>124893</v>
      </c>
      <c r="D2921" s="9" t="s">
        <v>4025</v>
      </c>
      <c r="E2921" s="2">
        <v>2223</v>
      </c>
      <c r="F2921" s="11">
        <v>42971</v>
      </c>
      <c r="G2921" s="2">
        <v>2223</v>
      </c>
      <c r="H2921" s="13">
        <f>Tabla1[[#This Row],[Importe]]-Tabla1[[#This Row],[Pagado]]</f>
        <v>0</v>
      </c>
      <c r="I2921" s="1" t="s">
        <v>4090</v>
      </c>
    </row>
    <row r="2922" spans="1:9" x14ac:dyDescent="0.25">
      <c r="A2922" s="3">
        <v>42971</v>
      </c>
      <c r="B2922" s="6" t="s">
        <v>2937</v>
      </c>
      <c r="C2922">
        <v>124894</v>
      </c>
      <c r="D2922" s="9" t="s">
        <v>3837</v>
      </c>
      <c r="E2922" s="2">
        <v>6077.7</v>
      </c>
      <c r="F2922" s="11">
        <v>42975</v>
      </c>
      <c r="G2922" s="2">
        <v>6077.7</v>
      </c>
      <c r="H2922" s="13">
        <f>Tabla1[[#This Row],[Importe]]-Tabla1[[#This Row],[Pagado]]</f>
        <v>0</v>
      </c>
      <c r="I2922" s="1" t="s">
        <v>4090</v>
      </c>
    </row>
    <row r="2923" spans="1:9" x14ac:dyDescent="0.25">
      <c r="A2923" s="3">
        <v>42971</v>
      </c>
      <c r="B2923" s="6" t="s">
        <v>2938</v>
      </c>
      <c r="C2923">
        <v>124895</v>
      </c>
      <c r="D2923" s="9" t="s">
        <v>4011</v>
      </c>
      <c r="E2923" s="2">
        <v>1462.8</v>
      </c>
      <c r="F2923" s="11">
        <v>42974</v>
      </c>
      <c r="G2923" s="2">
        <v>1462.8</v>
      </c>
      <c r="H2923" s="13">
        <f>Tabla1[[#This Row],[Importe]]-Tabla1[[#This Row],[Pagado]]</f>
        <v>0</v>
      </c>
      <c r="I2923" s="1" t="s">
        <v>4090</v>
      </c>
    </row>
    <row r="2924" spans="1:9" x14ac:dyDescent="0.25">
      <c r="A2924" s="3">
        <v>42971</v>
      </c>
      <c r="B2924" s="6" t="s">
        <v>2939</v>
      </c>
      <c r="C2924">
        <v>124896</v>
      </c>
      <c r="D2924" s="9" t="s">
        <v>3853</v>
      </c>
      <c r="E2924" s="2">
        <v>3310.2</v>
      </c>
      <c r="F2924" s="11">
        <v>42971</v>
      </c>
      <c r="G2924" s="2">
        <v>3310.2</v>
      </c>
      <c r="H2924" s="13">
        <f>Tabla1[[#This Row],[Importe]]-Tabla1[[#This Row],[Pagado]]</f>
        <v>0</v>
      </c>
      <c r="I2924" s="1" t="s">
        <v>4090</v>
      </c>
    </row>
    <row r="2925" spans="1:9" x14ac:dyDescent="0.25">
      <c r="A2925" s="3">
        <v>42971</v>
      </c>
      <c r="B2925" s="6" t="s">
        <v>2940</v>
      </c>
      <c r="C2925">
        <v>124897</v>
      </c>
      <c r="D2925" s="9" t="s">
        <v>3843</v>
      </c>
      <c r="E2925" s="2">
        <v>2242.6999999999998</v>
      </c>
      <c r="F2925" s="11">
        <v>42974</v>
      </c>
      <c r="G2925" s="2">
        <v>2242.6999999999998</v>
      </c>
      <c r="H2925" s="13">
        <f>Tabla1[[#This Row],[Importe]]-Tabla1[[#This Row],[Pagado]]</f>
        <v>0</v>
      </c>
      <c r="I2925" s="1" t="s">
        <v>4090</v>
      </c>
    </row>
    <row r="2926" spans="1:9" x14ac:dyDescent="0.25">
      <c r="A2926" s="3">
        <v>42971</v>
      </c>
      <c r="B2926" s="6" t="s">
        <v>2941</v>
      </c>
      <c r="C2926">
        <v>124898</v>
      </c>
      <c r="D2926" s="9" t="s">
        <v>3913</v>
      </c>
      <c r="E2926" s="2">
        <v>1264.3</v>
      </c>
      <c r="F2926" s="11">
        <v>42971</v>
      </c>
      <c r="G2926" s="2">
        <v>1264.3</v>
      </c>
      <c r="H2926" s="13">
        <f>Tabla1[[#This Row],[Importe]]-Tabla1[[#This Row],[Pagado]]</f>
        <v>0</v>
      </c>
      <c r="I2926" s="1" t="s">
        <v>4090</v>
      </c>
    </row>
    <row r="2927" spans="1:9" x14ac:dyDescent="0.25">
      <c r="A2927" s="3">
        <v>42971</v>
      </c>
      <c r="B2927" s="6" t="s">
        <v>2942</v>
      </c>
      <c r="C2927">
        <v>124899</v>
      </c>
      <c r="D2927" s="9" t="s">
        <v>3835</v>
      </c>
      <c r="E2927" s="2">
        <v>4420.8</v>
      </c>
      <c r="F2927" s="11">
        <v>42974</v>
      </c>
      <c r="G2927" s="2">
        <v>4420.8</v>
      </c>
      <c r="H2927" s="13">
        <f>Tabla1[[#This Row],[Importe]]-Tabla1[[#This Row],[Pagado]]</f>
        <v>0</v>
      </c>
      <c r="I2927" s="1" t="s">
        <v>4090</v>
      </c>
    </row>
    <row r="2928" spans="1:9" x14ac:dyDescent="0.25">
      <c r="A2928" s="3">
        <v>42971</v>
      </c>
      <c r="B2928" s="6" t="s">
        <v>2943</v>
      </c>
      <c r="C2928">
        <v>124900</v>
      </c>
      <c r="D2928" s="9" t="s">
        <v>4019</v>
      </c>
      <c r="E2928" s="2">
        <v>64058.400000000001</v>
      </c>
      <c r="F2928" s="11">
        <v>42978</v>
      </c>
      <c r="G2928" s="2">
        <v>64058.400000000001</v>
      </c>
      <c r="H2928" s="13">
        <f>Tabla1[[#This Row],[Importe]]-Tabla1[[#This Row],[Pagado]]</f>
        <v>0</v>
      </c>
      <c r="I2928" s="1" t="s">
        <v>4090</v>
      </c>
    </row>
    <row r="2929" spans="1:9" x14ac:dyDescent="0.25">
      <c r="A2929" s="3">
        <v>42971</v>
      </c>
      <c r="B2929" s="6" t="s">
        <v>2944</v>
      </c>
      <c r="C2929">
        <v>124901</v>
      </c>
      <c r="D2929" s="9" t="s">
        <v>3981</v>
      </c>
      <c r="E2929" s="2">
        <v>1029.5999999999999</v>
      </c>
      <c r="F2929" s="11" t="s">
        <v>4070</v>
      </c>
      <c r="G2929" s="2">
        <v>1029.5999999999999</v>
      </c>
      <c r="H2929" s="13">
        <f>Tabla1[[#This Row],[Importe]]-Tabla1[[#This Row],[Pagado]]</f>
        <v>0</v>
      </c>
      <c r="I2929" s="1" t="s">
        <v>4090</v>
      </c>
    </row>
    <row r="2930" spans="1:9" x14ac:dyDescent="0.25">
      <c r="A2930" s="3">
        <v>42971</v>
      </c>
      <c r="B2930" s="6" t="s">
        <v>2945</v>
      </c>
      <c r="C2930">
        <v>124902</v>
      </c>
      <c r="D2930" s="9" t="s">
        <v>3854</v>
      </c>
      <c r="E2930" s="2">
        <v>1519</v>
      </c>
      <c r="F2930" s="11">
        <v>42971</v>
      </c>
      <c r="G2930" s="2">
        <v>1519</v>
      </c>
      <c r="H2930" s="13">
        <f>Tabla1[[#This Row],[Importe]]-Tabla1[[#This Row],[Pagado]]</f>
        <v>0</v>
      </c>
      <c r="I2930" s="1" t="s">
        <v>4090</v>
      </c>
    </row>
    <row r="2931" spans="1:9" x14ac:dyDescent="0.25">
      <c r="A2931" s="3">
        <v>42971</v>
      </c>
      <c r="B2931" s="6" t="s">
        <v>2946</v>
      </c>
      <c r="C2931">
        <v>124903</v>
      </c>
      <c r="D2931" s="9" t="s">
        <v>3840</v>
      </c>
      <c r="E2931" s="2">
        <v>6552.4</v>
      </c>
      <c r="F2931" s="11">
        <v>42971</v>
      </c>
      <c r="G2931" s="2">
        <v>6552.4</v>
      </c>
      <c r="H2931" s="13">
        <f>Tabla1[[#This Row],[Importe]]-Tabla1[[#This Row],[Pagado]]</f>
        <v>0</v>
      </c>
      <c r="I2931" s="1" t="s">
        <v>4090</v>
      </c>
    </row>
    <row r="2932" spans="1:9" x14ac:dyDescent="0.25">
      <c r="A2932" s="3">
        <v>42971</v>
      </c>
      <c r="B2932" s="6" t="s">
        <v>2947</v>
      </c>
      <c r="C2932">
        <v>124904</v>
      </c>
      <c r="D2932" s="9" t="s">
        <v>3955</v>
      </c>
      <c r="E2932" s="2">
        <v>16280.6</v>
      </c>
      <c r="F2932" s="11">
        <v>42971</v>
      </c>
      <c r="G2932" s="2">
        <v>16280.6</v>
      </c>
      <c r="H2932" s="13">
        <f>Tabla1[[#This Row],[Importe]]-Tabla1[[#This Row],[Pagado]]</f>
        <v>0</v>
      </c>
      <c r="I2932" s="1" t="s">
        <v>4090</v>
      </c>
    </row>
    <row r="2933" spans="1:9" x14ac:dyDescent="0.25">
      <c r="A2933" s="3">
        <v>42971</v>
      </c>
      <c r="B2933" s="6" t="s">
        <v>2948</v>
      </c>
      <c r="C2933">
        <v>124905</v>
      </c>
      <c r="D2933" s="9" t="s">
        <v>3908</v>
      </c>
      <c r="E2933" s="2">
        <v>1869.8</v>
      </c>
      <c r="F2933" s="11">
        <v>42971</v>
      </c>
      <c r="G2933" s="2">
        <v>1869.8</v>
      </c>
      <c r="H2933" s="13">
        <f>Tabla1[[#This Row],[Importe]]-Tabla1[[#This Row],[Pagado]]</f>
        <v>0</v>
      </c>
      <c r="I2933" s="1" t="s">
        <v>4090</v>
      </c>
    </row>
    <row r="2934" spans="1:9" x14ac:dyDescent="0.25">
      <c r="A2934" s="3">
        <v>42971</v>
      </c>
      <c r="B2934" s="6" t="s">
        <v>2949</v>
      </c>
      <c r="C2934">
        <v>124906</v>
      </c>
      <c r="D2934" s="9" t="s">
        <v>3912</v>
      </c>
      <c r="E2934" s="2">
        <v>858.4</v>
      </c>
      <c r="F2934" s="11">
        <v>42971</v>
      </c>
      <c r="G2934" s="2">
        <v>858.4</v>
      </c>
      <c r="H2934" s="13">
        <f>Tabla1[[#This Row],[Importe]]-Tabla1[[#This Row],[Pagado]]</f>
        <v>0</v>
      </c>
      <c r="I2934" s="1" t="s">
        <v>4090</v>
      </c>
    </row>
    <row r="2935" spans="1:9" x14ac:dyDescent="0.25">
      <c r="A2935" s="3">
        <v>42971</v>
      </c>
      <c r="B2935" s="6" t="s">
        <v>2950</v>
      </c>
      <c r="C2935">
        <v>124907</v>
      </c>
      <c r="D2935" s="9" t="s">
        <v>3831</v>
      </c>
      <c r="E2935" s="2">
        <v>1454.4</v>
      </c>
      <c r="F2935" s="11">
        <v>42977</v>
      </c>
      <c r="G2935" s="2">
        <v>1454.4</v>
      </c>
      <c r="H2935" s="13">
        <f>Tabla1[[#This Row],[Importe]]-Tabla1[[#This Row],[Pagado]]</f>
        <v>0</v>
      </c>
      <c r="I2935" s="1" t="s">
        <v>4090</v>
      </c>
    </row>
    <row r="2936" spans="1:9" x14ac:dyDescent="0.25">
      <c r="A2936" s="3">
        <v>42971</v>
      </c>
      <c r="B2936" s="6" t="s">
        <v>2951</v>
      </c>
      <c r="C2936">
        <v>124908</v>
      </c>
      <c r="D2936" s="9" t="s">
        <v>3831</v>
      </c>
      <c r="E2936" s="2">
        <v>1254.4000000000001</v>
      </c>
      <c r="F2936" s="11">
        <v>42971</v>
      </c>
      <c r="G2936" s="2">
        <v>1254.4000000000001</v>
      </c>
      <c r="H2936" s="13">
        <f>Tabla1[[#This Row],[Importe]]-Tabla1[[#This Row],[Pagado]]</f>
        <v>0</v>
      </c>
      <c r="I2936" s="1" t="s">
        <v>4090</v>
      </c>
    </row>
    <row r="2937" spans="1:9" x14ac:dyDescent="0.25">
      <c r="A2937" s="3">
        <v>42971</v>
      </c>
      <c r="B2937" s="6" t="s">
        <v>2952</v>
      </c>
      <c r="C2937">
        <v>124909</v>
      </c>
      <c r="D2937" s="9" t="s">
        <v>3851</v>
      </c>
      <c r="E2937" s="2">
        <v>1965.6</v>
      </c>
      <c r="F2937" s="11">
        <v>42971</v>
      </c>
      <c r="G2937" s="2">
        <v>1965.6</v>
      </c>
      <c r="H2937" s="13">
        <f>Tabla1[[#This Row],[Importe]]-Tabla1[[#This Row],[Pagado]]</f>
        <v>0</v>
      </c>
      <c r="I2937" s="1" t="s">
        <v>4090</v>
      </c>
    </row>
    <row r="2938" spans="1:9" x14ac:dyDescent="0.25">
      <c r="A2938" s="3">
        <v>42971</v>
      </c>
      <c r="B2938" s="6" t="s">
        <v>2953</v>
      </c>
      <c r="C2938">
        <v>124910</v>
      </c>
      <c r="D2938" s="9" t="s">
        <v>3953</v>
      </c>
      <c r="E2938" s="2">
        <v>6696</v>
      </c>
      <c r="F2938" s="11">
        <v>42971</v>
      </c>
      <c r="G2938" s="2">
        <v>6696</v>
      </c>
      <c r="H2938" s="13">
        <f>Tabla1[[#This Row],[Importe]]-Tabla1[[#This Row],[Pagado]]</f>
        <v>0</v>
      </c>
      <c r="I2938" s="1" t="s">
        <v>4090</v>
      </c>
    </row>
    <row r="2939" spans="1:9" x14ac:dyDescent="0.25">
      <c r="A2939" s="3">
        <v>42971</v>
      </c>
      <c r="B2939" s="6" t="s">
        <v>2954</v>
      </c>
      <c r="C2939">
        <v>124911</v>
      </c>
      <c r="D2939" s="9" t="s">
        <v>3952</v>
      </c>
      <c r="E2939" s="2">
        <v>3489</v>
      </c>
      <c r="F2939" s="11">
        <v>42971</v>
      </c>
      <c r="G2939" s="2">
        <v>3489</v>
      </c>
      <c r="H2939" s="13">
        <f>Tabla1[[#This Row],[Importe]]-Tabla1[[#This Row],[Pagado]]</f>
        <v>0</v>
      </c>
      <c r="I2939" s="1" t="s">
        <v>4090</v>
      </c>
    </row>
    <row r="2940" spans="1:9" x14ac:dyDescent="0.25">
      <c r="A2940" s="3">
        <v>42971</v>
      </c>
      <c r="B2940" s="6" t="s">
        <v>2955</v>
      </c>
      <c r="C2940">
        <v>124912</v>
      </c>
      <c r="D2940" s="9" t="s">
        <v>3889</v>
      </c>
      <c r="E2940" s="2">
        <v>266</v>
      </c>
      <c r="F2940" s="11">
        <v>42971</v>
      </c>
      <c r="G2940" s="2">
        <v>266</v>
      </c>
      <c r="H2940" s="13">
        <f>Tabla1[[#This Row],[Importe]]-Tabla1[[#This Row],[Pagado]]</f>
        <v>0</v>
      </c>
      <c r="I2940" s="1" t="s">
        <v>4090</v>
      </c>
    </row>
    <row r="2941" spans="1:9" x14ac:dyDescent="0.25">
      <c r="A2941" s="3">
        <v>42971</v>
      </c>
      <c r="B2941" s="6" t="s">
        <v>2956</v>
      </c>
      <c r="C2941">
        <v>124913</v>
      </c>
      <c r="D2941" s="9" t="s">
        <v>3954</v>
      </c>
      <c r="E2941" s="2">
        <v>4496.8</v>
      </c>
      <c r="F2941" s="11">
        <v>42971</v>
      </c>
      <c r="G2941" s="2">
        <v>4496.8</v>
      </c>
      <c r="H2941" s="13">
        <f>Tabla1[[#This Row],[Importe]]-Tabla1[[#This Row],[Pagado]]</f>
        <v>0</v>
      </c>
      <c r="I2941" s="1" t="s">
        <v>4090</v>
      </c>
    </row>
    <row r="2942" spans="1:9" x14ac:dyDescent="0.25">
      <c r="A2942" s="3">
        <v>42971</v>
      </c>
      <c r="B2942" s="6" t="s">
        <v>2957</v>
      </c>
      <c r="C2942">
        <v>124914</v>
      </c>
      <c r="D2942" s="9" t="s">
        <v>3949</v>
      </c>
      <c r="E2942" s="2">
        <v>864</v>
      </c>
      <c r="F2942" s="11">
        <v>42971</v>
      </c>
      <c r="G2942" s="2">
        <v>864</v>
      </c>
      <c r="H2942" s="13">
        <f>Tabla1[[#This Row],[Importe]]-Tabla1[[#This Row],[Pagado]]</f>
        <v>0</v>
      </c>
      <c r="I2942" s="1" t="s">
        <v>4090</v>
      </c>
    </row>
    <row r="2943" spans="1:9" x14ac:dyDescent="0.25">
      <c r="A2943" s="3">
        <v>42971</v>
      </c>
      <c r="B2943" s="6" t="s">
        <v>2958</v>
      </c>
      <c r="C2943">
        <v>124915</v>
      </c>
      <c r="D2943" s="9" t="s">
        <v>3867</v>
      </c>
      <c r="E2943" s="2">
        <v>1029.4000000000001</v>
      </c>
      <c r="F2943" s="11">
        <v>42971</v>
      </c>
      <c r="G2943" s="2">
        <v>1029.4000000000001</v>
      </c>
      <c r="H2943" s="13">
        <f>Tabla1[[#This Row],[Importe]]-Tabla1[[#This Row],[Pagado]]</f>
        <v>0</v>
      </c>
      <c r="I2943" s="1" t="s">
        <v>4090</v>
      </c>
    </row>
    <row r="2944" spans="1:9" ht="30" x14ac:dyDescent="0.25">
      <c r="A2944" s="3">
        <v>42971</v>
      </c>
      <c r="B2944" s="6" t="s">
        <v>2959</v>
      </c>
      <c r="C2944">
        <v>124916</v>
      </c>
      <c r="D2944" s="9" t="s">
        <v>3976</v>
      </c>
      <c r="E2944" s="2">
        <v>6380.3</v>
      </c>
      <c r="F2944" s="11" t="s">
        <v>4180</v>
      </c>
      <c r="G2944" s="19">
        <f>6270.3+110</f>
        <v>6380.3</v>
      </c>
      <c r="H2944" s="20">
        <f>Tabla1[[#This Row],[Importe]]-Tabla1[[#This Row],[Pagado]]</f>
        <v>0</v>
      </c>
      <c r="I2944" s="1" t="s">
        <v>4090</v>
      </c>
    </row>
    <row r="2945" spans="1:9" x14ac:dyDescent="0.25">
      <c r="A2945" s="3">
        <v>42971</v>
      </c>
      <c r="B2945" s="6" t="s">
        <v>2960</v>
      </c>
      <c r="C2945">
        <v>124917</v>
      </c>
      <c r="D2945" s="9" t="s">
        <v>3844</v>
      </c>
      <c r="E2945" s="2">
        <v>1021.4</v>
      </c>
      <c r="F2945" s="11">
        <v>42971</v>
      </c>
      <c r="G2945" s="2">
        <v>1021.4</v>
      </c>
      <c r="H2945" s="13">
        <f>Tabla1[[#This Row],[Importe]]-Tabla1[[#This Row],[Pagado]]</f>
        <v>0</v>
      </c>
      <c r="I2945" s="1" t="s">
        <v>4090</v>
      </c>
    </row>
    <row r="2946" spans="1:9" x14ac:dyDescent="0.25">
      <c r="A2946" s="3">
        <v>42971</v>
      </c>
      <c r="B2946" s="6" t="s">
        <v>2961</v>
      </c>
      <c r="C2946">
        <v>124918</v>
      </c>
      <c r="D2946" s="9" t="s">
        <v>3943</v>
      </c>
      <c r="E2946" s="2">
        <v>1410</v>
      </c>
      <c r="F2946" s="11">
        <v>42971</v>
      </c>
      <c r="G2946" s="2">
        <v>1410</v>
      </c>
      <c r="H2946" s="13">
        <f>Tabla1[[#This Row],[Importe]]-Tabla1[[#This Row],[Pagado]]</f>
        <v>0</v>
      </c>
      <c r="I2946" s="1" t="s">
        <v>4090</v>
      </c>
    </row>
    <row r="2947" spans="1:9" x14ac:dyDescent="0.25">
      <c r="A2947" s="3">
        <v>42971</v>
      </c>
      <c r="B2947" s="6" t="s">
        <v>2962</v>
      </c>
      <c r="C2947">
        <v>124919</v>
      </c>
      <c r="D2947" s="9" t="s">
        <v>3874</v>
      </c>
      <c r="E2947" s="2">
        <v>5219.3</v>
      </c>
      <c r="F2947" s="11">
        <v>42971</v>
      </c>
      <c r="G2947" s="2">
        <v>5219.3</v>
      </c>
      <c r="H2947" s="13">
        <f>Tabla1[[#This Row],[Importe]]-Tabla1[[#This Row],[Pagado]]</f>
        <v>0</v>
      </c>
      <c r="I2947" s="1" t="s">
        <v>4090</v>
      </c>
    </row>
    <row r="2948" spans="1:9" x14ac:dyDescent="0.25">
      <c r="A2948" s="3">
        <v>42971</v>
      </c>
      <c r="B2948" s="6" t="s">
        <v>2963</v>
      </c>
      <c r="C2948">
        <v>124920</v>
      </c>
      <c r="D2948" s="9" t="s">
        <v>3924</v>
      </c>
      <c r="E2948" s="2">
        <v>1444.32</v>
      </c>
      <c r="F2948" s="11">
        <v>42971</v>
      </c>
      <c r="G2948" s="2">
        <v>1444.32</v>
      </c>
      <c r="H2948" s="13">
        <f>Tabla1[[#This Row],[Importe]]-Tabla1[[#This Row],[Pagado]]</f>
        <v>0</v>
      </c>
      <c r="I2948" s="1" t="s">
        <v>4090</v>
      </c>
    </row>
    <row r="2949" spans="1:9" x14ac:dyDescent="0.25">
      <c r="A2949" s="3">
        <v>42971</v>
      </c>
      <c r="B2949" s="6" t="s">
        <v>2964</v>
      </c>
      <c r="C2949">
        <v>124921</v>
      </c>
      <c r="D2949" s="9" t="s">
        <v>4061</v>
      </c>
      <c r="E2949" s="2">
        <v>49982.400000000001</v>
      </c>
      <c r="F2949" s="11">
        <v>42971</v>
      </c>
      <c r="G2949" s="2">
        <v>49982.400000000001</v>
      </c>
      <c r="H2949" s="13">
        <f>Tabla1[[#This Row],[Importe]]-Tabla1[[#This Row],[Pagado]]</f>
        <v>0</v>
      </c>
      <c r="I2949" s="1" t="s">
        <v>4090</v>
      </c>
    </row>
    <row r="2950" spans="1:9" x14ac:dyDescent="0.25">
      <c r="A2950" s="3">
        <v>42971</v>
      </c>
      <c r="B2950" s="6" t="s">
        <v>2965</v>
      </c>
      <c r="C2950">
        <v>124922</v>
      </c>
      <c r="D2950" s="9" t="s">
        <v>3973</v>
      </c>
      <c r="E2950" s="2">
        <v>1171.32</v>
      </c>
      <c r="F2950" s="11">
        <v>42971</v>
      </c>
      <c r="G2950" s="2">
        <v>1171.32</v>
      </c>
      <c r="H2950" s="13">
        <f>Tabla1[[#This Row],[Importe]]-Tabla1[[#This Row],[Pagado]]</f>
        <v>0</v>
      </c>
      <c r="I2950" s="1" t="s">
        <v>4090</v>
      </c>
    </row>
    <row r="2951" spans="1:9" x14ac:dyDescent="0.25">
      <c r="A2951" s="3">
        <v>42971</v>
      </c>
      <c r="B2951" s="6" t="s">
        <v>2966</v>
      </c>
      <c r="C2951">
        <v>124923</v>
      </c>
      <c r="D2951" s="9" t="s">
        <v>3892</v>
      </c>
      <c r="E2951" s="2">
        <v>4685.28</v>
      </c>
      <c r="F2951" s="11">
        <v>42971</v>
      </c>
      <c r="G2951" s="2">
        <v>4685.28</v>
      </c>
      <c r="H2951" s="13">
        <f>Tabla1[[#This Row],[Importe]]-Tabla1[[#This Row],[Pagado]]</f>
        <v>0</v>
      </c>
      <c r="I2951" s="1" t="s">
        <v>4090</v>
      </c>
    </row>
    <row r="2952" spans="1:9" x14ac:dyDescent="0.25">
      <c r="A2952" s="3">
        <v>42971</v>
      </c>
      <c r="B2952" s="6" t="s">
        <v>2967</v>
      </c>
      <c r="C2952">
        <v>124924</v>
      </c>
      <c r="D2952" s="9" t="s">
        <v>3947</v>
      </c>
      <c r="E2952" s="2">
        <v>3038.2</v>
      </c>
      <c r="F2952" s="11">
        <v>42971</v>
      </c>
      <c r="G2952" s="2">
        <v>3038.2</v>
      </c>
      <c r="H2952" s="13">
        <f>Tabla1[[#This Row],[Importe]]-Tabla1[[#This Row],[Pagado]]</f>
        <v>0</v>
      </c>
      <c r="I2952" s="1" t="s">
        <v>4090</v>
      </c>
    </row>
    <row r="2953" spans="1:9" x14ac:dyDescent="0.25">
      <c r="A2953" s="3">
        <v>42971</v>
      </c>
      <c r="B2953" s="6" t="s">
        <v>2968</v>
      </c>
      <c r="C2953">
        <v>124925</v>
      </c>
      <c r="D2953" s="9" t="s">
        <v>3876</v>
      </c>
      <c r="E2953" s="2">
        <v>903</v>
      </c>
      <c r="F2953" s="11">
        <v>42971</v>
      </c>
      <c r="G2953" s="2">
        <v>903</v>
      </c>
      <c r="H2953" s="13">
        <f>Tabla1[[#This Row],[Importe]]-Tabla1[[#This Row],[Pagado]]</f>
        <v>0</v>
      </c>
      <c r="I2953" s="1" t="s">
        <v>4090</v>
      </c>
    </row>
    <row r="2954" spans="1:9" x14ac:dyDescent="0.25">
      <c r="A2954" s="3">
        <v>42971</v>
      </c>
      <c r="B2954" s="6" t="s">
        <v>2969</v>
      </c>
      <c r="C2954">
        <v>124926</v>
      </c>
      <c r="D2954" s="9" t="s">
        <v>3827</v>
      </c>
      <c r="E2954" s="2">
        <v>1826.2</v>
      </c>
      <c r="F2954" s="11">
        <v>42971</v>
      </c>
      <c r="G2954" s="2">
        <v>1826.2</v>
      </c>
      <c r="H2954" s="13">
        <f>Tabla1[[#This Row],[Importe]]-Tabla1[[#This Row],[Pagado]]</f>
        <v>0</v>
      </c>
      <c r="I2954" s="1" t="s">
        <v>4090</v>
      </c>
    </row>
    <row r="2955" spans="1:9" x14ac:dyDescent="0.25">
      <c r="A2955" s="3">
        <v>42971</v>
      </c>
      <c r="B2955" s="6" t="s">
        <v>2970</v>
      </c>
      <c r="C2955">
        <v>124927</v>
      </c>
      <c r="D2955" s="9" t="s">
        <v>4045</v>
      </c>
      <c r="E2955" s="2">
        <v>4929.3999999999996</v>
      </c>
      <c r="F2955" s="11">
        <v>42971</v>
      </c>
      <c r="G2955" s="2">
        <v>4929.3999999999996</v>
      </c>
      <c r="H2955" s="13">
        <f>Tabla1[[#This Row],[Importe]]-Tabla1[[#This Row],[Pagado]]</f>
        <v>0</v>
      </c>
      <c r="I2955" s="1" t="s">
        <v>4090</v>
      </c>
    </row>
    <row r="2956" spans="1:9" x14ac:dyDescent="0.25">
      <c r="A2956" s="3">
        <v>42971</v>
      </c>
      <c r="B2956" s="6" t="s">
        <v>2971</v>
      </c>
      <c r="C2956">
        <v>124928</v>
      </c>
      <c r="D2956" s="9" t="s">
        <v>3825</v>
      </c>
      <c r="E2956" s="2">
        <v>4008.2</v>
      </c>
      <c r="F2956" s="11">
        <v>42971</v>
      </c>
      <c r="G2956" s="2">
        <v>4008.2</v>
      </c>
      <c r="H2956" s="13">
        <f>Tabla1[[#This Row],[Importe]]-Tabla1[[#This Row],[Pagado]]</f>
        <v>0</v>
      </c>
      <c r="I2956" s="1" t="s">
        <v>4090</v>
      </c>
    </row>
    <row r="2957" spans="1:9" x14ac:dyDescent="0.25">
      <c r="A2957" s="3">
        <v>42971</v>
      </c>
      <c r="B2957" s="6" t="s">
        <v>2972</v>
      </c>
      <c r="C2957">
        <v>124929</v>
      </c>
      <c r="D2957" s="9" t="s">
        <v>3926</v>
      </c>
      <c r="E2957" s="2">
        <v>26107.4</v>
      </c>
      <c r="F2957" s="11">
        <v>42974</v>
      </c>
      <c r="G2957" s="2">
        <v>26107.4</v>
      </c>
      <c r="H2957" s="13">
        <f>Tabla1[[#This Row],[Importe]]-Tabla1[[#This Row],[Pagado]]</f>
        <v>0</v>
      </c>
      <c r="I2957" s="1" t="s">
        <v>4090</v>
      </c>
    </row>
    <row r="2958" spans="1:9" x14ac:dyDescent="0.25">
      <c r="A2958" s="3">
        <v>42971</v>
      </c>
      <c r="B2958" s="6" t="s">
        <v>2973</v>
      </c>
      <c r="C2958">
        <v>124930</v>
      </c>
      <c r="D2958" s="9" t="s">
        <v>3932</v>
      </c>
      <c r="E2958" s="2">
        <v>3744</v>
      </c>
      <c r="F2958" s="11">
        <v>42971</v>
      </c>
      <c r="G2958" s="2">
        <v>3744</v>
      </c>
      <c r="H2958" s="13">
        <f>Tabla1[[#This Row],[Importe]]-Tabla1[[#This Row],[Pagado]]</f>
        <v>0</v>
      </c>
      <c r="I2958" s="1" t="s">
        <v>4090</v>
      </c>
    </row>
    <row r="2959" spans="1:9" x14ac:dyDescent="0.25">
      <c r="A2959" s="3">
        <v>42971</v>
      </c>
      <c r="B2959" s="6" t="s">
        <v>2974</v>
      </c>
      <c r="C2959">
        <v>124931</v>
      </c>
      <c r="D2959" s="9" t="s">
        <v>3826</v>
      </c>
      <c r="E2959" s="2">
        <v>3234</v>
      </c>
      <c r="F2959" s="11">
        <v>42971</v>
      </c>
      <c r="G2959" s="2">
        <v>3234</v>
      </c>
      <c r="H2959" s="13">
        <f>Tabla1[[#This Row],[Importe]]-Tabla1[[#This Row],[Pagado]]</f>
        <v>0</v>
      </c>
      <c r="I2959" s="1" t="s">
        <v>4090</v>
      </c>
    </row>
    <row r="2960" spans="1:9" x14ac:dyDescent="0.25">
      <c r="A2960" s="3">
        <v>42971</v>
      </c>
      <c r="B2960" s="6" t="s">
        <v>2975</v>
      </c>
      <c r="C2960">
        <v>124932</v>
      </c>
      <c r="D2960" s="9" t="s">
        <v>3846</v>
      </c>
      <c r="E2960" s="2">
        <v>1671.5</v>
      </c>
      <c r="F2960" s="11">
        <v>42971</v>
      </c>
      <c r="G2960" s="2">
        <v>1671.5</v>
      </c>
      <c r="H2960" s="13">
        <f>Tabla1[[#This Row],[Importe]]-Tabla1[[#This Row],[Pagado]]</f>
        <v>0</v>
      </c>
      <c r="I2960" s="1" t="s">
        <v>4090</v>
      </c>
    </row>
    <row r="2961" spans="1:9" x14ac:dyDescent="0.25">
      <c r="A2961" s="3">
        <v>42971</v>
      </c>
      <c r="B2961" s="6" t="s">
        <v>2976</v>
      </c>
      <c r="C2961">
        <v>124933</v>
      </c>
      <c r="D2961" s="9" t="s">
        <v>3824</v>
      </c>
      <c r="E2961" s="2">
        <v>4320</v>
      </c>
      <c r="F2961" s="11">
        <v>42971</v>
      </c>
      <c r="G2961" s="2">
        <v>4320</v>
      </c>
      <c r="H2961" s="13">
        <f>Tabla1[[#This Row],[Importe]]-Tabla1[[#This Row],[Pagado]]</f>
        <v>0</v>
      </c>
      <c r="I2961" s="1" t="s">
        <v>4090</v>
      </c>
    </row>
    <row r="2962" spans="1:9" x14ac:dyDescent="0.25">
      <c r="A2962" s="3">
        <v>42971</v>
      </c>
      <c r="B2962" s="6" t="s">
        <v>2977</v>
      </c>
      <c r="C2962">
        <v>124934</v>
      </c>
      <c r="D2962" s="9" t="s">
        <v>3861</v>
      </c>
      <c r="E2962" s="2">
        <v>3896.94</v>
      </c>
      <c r="F2962" s="11">
        <v>42971</v>
      </c>
      <c r="G2962" s="2">
        <v>3896.94</v>
      </c>
      <c r="H2962" s="13">
        <f>Tabla1[[#This Row],[Importe]]-Tabla1[[#This Row],[Pagado]]</f>
        <v>0</v>
      </c>
      <c r="I2962" s="1" t="s">
        <v>4090</v>
      </c>
    </row>
    <row r="2963" spans="1:9" ht="15.75" x14ac:dyDescent="0.25">
      <c r="A2963" s="3">
        <v>42971</v>
      </c>
      <c r="B2963" s="6" t="s">
        <v>2978</v>
      </c>
      <c r="C2963">
        <v>124935</v>
      </c>
      <c r="D2963" s="7" t="s">
        <v>4091</v>
      </c>
      <c r="E2963" s="2">
        <v>0</v>
      </c>
      <c r="F2963" s="17" t="s">
        <v>4091</v>
      </c>
      <c r="G2963" s="2">
        <v>0</v>
      </c>
      <c r="H2963" s="13">
        <f>Tabla1[[#This Row],[Importe]]-Tabla1[[#This Row],[Pagado]]</f>
        <v>0</v>
      </c>
      <c r="I2963" s="1" t="s">
        <v>4091</v>
      </c>
    </row>
    <row r="2964" spans="1:9" x14ac:dyDescent="0.25">
      <c r="A2964" s="3">
        <v>42971</v>
      </c>
      <c r="B2964" s="6" t="s">
        <v>2979</v>
      </c>
      <c r="C2964">
        <v>124936</v>
      </c>
      <c r="D2964" s="9" t="s">
        <v>3878</v>
      </c>
      <c r="E2964" s="2">
        <v>1630</v>
      </c>
      <c r="F2964" s="11">
        <v>42971</v>
      </c>
      <c r="G2964" s="2">
        <v>1630</v>
      </c>
      <c r="H2964" s="13">
        <f>Tabla1[[#This Row],[Importe]]-Tabla1[[#This Row],[Pagado]]</f>
        <v>0</v>
      </c>
      <c r="I2964" s="1" t="s">
        <v>4090</v>
      </c>
    </row>
    <row r="2965" spans="1:9" x14ac:dyDescent="0.25">
      <c r="A2965" s="3">
        <v>42971</v>
      </c>
      <c r="B2965" s="6" t="s">
        <v>2980</v>
      </c>
      <c r="C2965">
        <v>124937</v>
      </c>
      <c r="D2965" s="9" t="s">
        <v>4027</v>
      </c>
      <c r="E2965" s="2">
        <v>14404.8</v>
      </c>
      <c r="F2965" s="11">
        <v>42971</v>
      </c>
      <c r="G2965" s="2">
        <v>14404.8</v>
      </c>
      <c r="H2965" s="13">
        <f>Tabla1[[#This Row],[Importe]]-Tabla1[[#This Row],[Pagado]]</f>
        <v>0</v>
      </c>
      <c r="I2965" s="1" t="s">
        <v>4090</v>
      </c>
    </row>
    <row r="2966" spans="1:9" x14ac:dyDescent="0.25">
      <c r="A2966" s="3">
        <v>42971</v>
      </c>
      <c r="B2966" s="6" t="s">
        <v>2981</v>
      </c>
      <c r="C2966">
        <v>124938</v>
      </c>
      <c r="D2966" s="9" t="s">
        <v>3860</v>
      </c>
      <c r="E2966" s="2">
        <v>840.4</v>
      </c>
      <c r="F2966" s="11">
        <v>42971</v>
      </c>
      <c r="G2966" s="2">
        <v>840.4</v>
      </c>
      <c r="H2966" s="13">
        <f>Tabla1[[#This Row],[Importe]]-Tabla1[[#This Row],[Pagado]]</f>
        <v>0</v>
      </c>
      <c r="I2966" s="1" t="s">
        <v>4090</v>
      </c>
    </row>
    <row r="2967" spans="1:9" x14ac:dyDescent="0.25">
      <c r="A2967" s="3">
        <v>42971</v>
      </c>
      <c r="B2967" s="6" t="s">
        <v>2982</v>
      </c>
      <c r="C2967">
        <v>124939</v>
      </c>
      <c r="D2967" s="9" t="s">
        <v>3860</v>
      </c>
      <c r="E2967" s="2">
        <v>79.2</v>
      </c>
      <c r="F2967" s="11" t="s">
        <v>4082</v>
      </c>
      <c r="G2967" s="2">
        <v>79.2</v>
      </c>
      <c r="H2967" s="13">
        <f>Tabla1[[#This Row],[Importe]]-Tabla1[[#This Row],[Pagado]]</f>
        <v>0</v>
      </c>
      <c r="I2967" s="1" t="s">
        <v>4090</v>
      </c>
    </row>
    <row r="2968" spans="1:9" x14ac:dyDescent="0.25">
      <c r="A2968" s="3">
        <v>42971</v>
      </c>
      <c r="B2968" s="6" t="s">
        <v>2983</v>
      </c>
      <c r="C2968">
        <v>124940</v>
      </c>
      <c r="D2968" s="9" t="s">
        <v>3839</v>
      </c>
      <c r="E2968" s="2">
        <v>2382</v>
      </c>
      <c r="F2968" s="11">
        <v>42971</v>
      </c>
      <c r="G2968" s="2">
        <v>2382</v>
      </c>
      <c r="H2968" s="13">
        <f>Tabla1[[#This Row],[Importe]]-Tabla1[[#This Row],[Pagado]]</f>
        <v>0</v>
      </c>
      <c r="I2968" s="1" t="s">
        <v>4090</v>
      </c>
    </row>
    <row r="2969" spans="1:9" x14ac:dyDescent="0.25">
      <c r="A2969" s="3">
        <v>42971</v>
      </c>
      <c r="B2969" s="6" t="s">
        <v>2984</v>
      </c>
      <c r="C2969">
        <v>124941</v>
      </c>
      <c r="D2969" s="9" t="s">
        <v>3832</v>
      </c>
      <c r="E2969" s="2">
        <v>3751.2</v>
      </c>
      <c r="F2969" s="11">
        <v>42977</v>
      </c>
      <c r="G2969" s="2">
        <v>3751.2</v>
      </c>
      <c r="H2969" s="13">
        <f>Tabla1[[#This Row],[Importe]]-Tabla1[[#This Row],[Pagado]]</f>
        <v>0</v>
      </c>
      <c r="I2969" s="1" t="s">
        <v>4090</v>
      </c>
    </row>
    <row r="2970" spans="1:9" x14ac:dyDescent="0.25">
      <c r="A2970" s="3">
        <v>42971</v>
      </c>
      <c r="B2970" s="6" t="s">
        <v>2985</v>
      </c>
      <c r="C2970">
        <v>124942</v>
      </c>
      <c r="D2970" s="9" t="s">
        <v>3858</v>
      </c>
      <c r="E2970" s="2">
        <v>14034.3</v>
      </c>
      <c r="F2970" s="11">
        <v>42977</v>
      </c>
      <c r="G2970" s="2">
        <v>14034.3</v>
      </c>
      <c r="H2970" s="13">
        <f>Tabla1[[#This Row],[Importe]]-Tabla1[[#This Row],[Pagado]]</f>
        <v>0</v>
      </c>
      <c r="I2970" s="1" t="s">
        <v>4090</v>
      </c>
    </row>
    <row r="2971" spans="1:9" x14ac:dyDescent="0.25">
      <c r="A2971" s="3">
        <v>42971</v>
      </c>
      <c r="B2971" s="6" t="s">
        <v>2986</v>
      </c>
      <c r="C2971">
        <v>124943</v>
      </c>
      <c r="D2971" s="9" t="s">
        <v>3857</v>
      </c>
      <c r="E2971" s="2">
        <v>11494</v>
      </c>
      <c r="F2971" s="11">
        <v>42977</v>
      </c>
      <c r="G2971" s="2">
        <v>11494</v>
      </c>
      <c r="H2971" s="13">
        <f>Tabla1[[#This Row],[Importe]]-Tabla1[[#This Row],[Pagado]]</f>
        <v>0</v>
      </c>
      <c r="I2971" s="1" t="s">
        <v>4090</v>
      </c>
    </row>
    <row r="2972" spans="1:9" x14ac:dyDescent="0.25">
      <c r="A2972" s="3">
        <v>42971</v>
      </c>
      <c r="B2972" s="6" t="s">
        <v>2987</v>
      </c>
      <c r="C2972">
        <v>124944</v>
      </c>
      <c r="D2972" s="9" t="s">
        <v>3860</v>
      </c>
      <c r="E2972" s="2">
        <v>3472.7</v>
      </c>
      <c r="F2972" s="11" t="s">
        <v>4079</v>
      </c>
      <c r="G2972" s="2">
        <v>3472.7</v>
      </c>
      <c r="H2972" s="13">
        <f>Tabla1[[#This Row],[Importe]]-Tabla1[[#This Row],[Pagado]]</f>
        <v>0</v>
      </c>
      <c r="I2972" s="1" t="s">
        <v>4090</v>
      </c>
    </row>
    <row r="2973" spans="1:9" x14ac:dyDescent="0.25">
      <c r="A2973" s="3">
        <v>42971</v>
      </c>
      <c r="B2973" s="6" t="s">
        <v>2988</v>
      </c>
      <c r="C2973">
        <v>124945</v>
      </c>
      <c r="D2973" s="9" t="s">
        <v>3869</v>
      </c>
      <c r="E2973" s="2">
        <v>5601.6</v>
      </c>
      <c r="F2973" s="11">
        <v>42972</v>
      </c>
      <c r="G2973" s="2">
        <v>5601.6</v>
      </c>
      <c r="H2973" s="13">
        <f>Tabla1[[#This Row],[Importe]]-Tabla1[[#This Row],[Pagado]]</f>
        <v>0</v>
      </c>
      <c r="I2973" s="1" t="s">
        <v>4090</v>
      </c>
    </row>
    <row r="2974" spans="1:9" ht="15.75" x14ac:dyDescent="0.25">
      <c r="A2974" s="3">
        <v>42971</v>
      </c>
      <c r="B2974" s="6" t="s">
        <v>2989</v>
      </c>
      <c r="C2974">
        <v>124946</v>
      </c>
      <c r="D2974" s="7" t="s">
        <v>4091</v>
      </c>
      <c r="E2974" s="2">
        <v>0</v>
      </c>
      <c r="F2974" s="17" t="s">
        <v>4091</v>
      </c>
      <c r="G2974" s="2">
        <v>0</v>
      </c>
      <c r="H2974" s="13">
        <f>Tabla1[[#This Row],[Importe]]-Tabla1[[#This Row],[Pagado]]</f>
        <v>0</v>
      </c>
      <c r="I2974" s="1" t="s">
        <v>4091</v>
      </c>
    </row>
    <row r="2975" spans="1:9" x14ac:dyDescent="0.25">
      <c r="A2975" s="3">
        <v>42971</v>
      </c>
      <c r="B2975" s="6" t="s">
        <v>2990</v>
      </c>
      <c r="C2975">
        <v>124947</v>
      </c>
      <c r="D2975" s="9" t="s">
        <v>3880</v>
      </c>
      <c r="E2975" s="2">
        <v>3717.9</v>
      </c>
      <c r="F2975" s="11">
        <v>42971</v>
      </c>
      <c r="G2975" s="2">
        <v>3717.9</v>
      </c>
      <c r="H2975" s="13">
        <f>Tabla1[[#This Row],[Importe]]-Tabla1[[#This Row],[Pagado]]</f>
        <v>0</v>
      </c>
      <c r="I2975" s="1" t="s">
        <v>4090</v>
      </c>
    </row>
    <row r="2976" spans="1:9" x14ac:dyDescent="0.25">
      <c r="A2976" s="3">
        <v>42971</v>
      </c>
      <c r="B2976" s="6" t="s">
        <v>2991</v>
      </c>
      <c r="C2976">
        <v>124948</v>
      </c>
      <c r="D2976" s="9" t="s">
        <v>3898</v>
      </c>
      <c r="E2976" s="2">
        <v>21613.9</v>
      </c>
      <c r="F2976" s="11">
        <v>42971</v>
      </c>
      <c r="G2976" s="2">
        <v>21613.9</v>
      </c>
      <c r="H2976" s="13">
        <f>Tabla1[[#This Row],[Importe]]-Tabla1[[#This Row],[Pagado]]</f>
        <v>0</v>
      </c>
      <c r="I2976" s="1" t="s">
        <v>4090</v>
      </c>
    </row>
    <row r="2977" spans="1:9" x14ac:dyDescent="0.25">
      <c r="A2977" s="3">
        <v>42971</v>
      </c>
      <c r="B2977" s="6" t="s">
        <v>2992</v>
      </c>
      <c r="C2977">
        <v>124949</v>
      </c>
      <c r="D2977" s="9" t="s">
        <v>3852</v>
      </c>
      <c r="E2977" s="2">
        <v>2476.1999999999998</v>
      </c>
      <c r="F2977" s="11">
        <v>42971</v>
      </c>
      <c r="G2977" s="2">
        <v>2476.1999999999998</v>
      </c>
      <c r="H2977" s="13">
        <f>Tabla1[[#This Row],[Importe]]-Tabla1[[#This Row],[Pagado]]</f>
        <v>0</v>
      </c>
      <c r="I2977" s="1" t="s">
        <v>4090</v>
      </c>
    </row>
    <row r="2978" spans="1:9" x14ac:dyDescent="0.25">
      <c r="A2978" s="3">
        <v>42971</v>
      </c>
      <c r="B2978" s="6" t="s">
        <v>2993</v>
      </c>
      <c r="C2978">
        <v>124950</v>
      </c>
      <c r="D2978" s="9" t="s">
        <v>3842</v>
      </c>
      <c r="E2978" s="2">
        <v>1051.2</v>
      </c>
      <c r="F2978" s="11">
        <v>42971</v>
      </c>
      <c r="G2978" s="2">
        <v>1051.2</v>
      </c>
      <c r="H2978" s="13">
        <f>Tabla1[[#This Row],[Importe]]-Tabla1[[#This Row],[Pagado]]</f>
        <v>0</v>
      </c>
      <c r="I2978" s="1" t="s">
        <v>4090</v>
      </c>
    </row>
    <row r="2979" spans="1:9" x14ac:dyDescent="0.25">
      <c r="A2979" s="3">
        <v>42971</v>
      </c>
      <c r="B2979" s="6" t="s">
        <v>2994</v>
      </c>
      <c r="C2979">
        <v>124951</v>
      </c>
      <c r="D2979" s="9" t="s">
        <v>3960</v>
      </c>
      <c r="E2979" s="2">
        <v>25951.200000000001</v>
      </c>
      <c r="F2979" s="11">
        <v>42971</v>
      </c>
      <c r="G2979" s="2">
        <v>25951.200000000001</v>
      </c>
      <c r="H2979" s="13">
        <f>Tabla1[[#This Row],[Importe]]-Tabla1[[#This Row],[Pagado]]</f>
        <v>0</v>
      </c>
      <c r="I2979" s="1" t="s">
        <v>4090</v>
      </c>
    </row>
    <row r="2980" spans="1:9" x14ac:dyDescent="0.25">
      <c r="A2980" s="3">
        <v>42971</v>
      </c>
      <c r="B2980" s="6" t="s">
        <v>2995</v>
      </c>
      <c r="C2980">
        <v>124952</v>
      </c>
      <c r="D2980" s="9" t="s">
        <v>3920</v>
      </c>
      <c r="E2980" s="2">
        <v>2361.64</v>
      </c>
      <c r="F2980" s="11">
        <v>42973</v>
      </c>
      <c r="G2980" s="2">
        <v>2361.64</v>
      </c>
      <c r="H2980" s="13">
        <f>Tabla1[[#This Row],[Importe]]-Tabla1[[#This Row],[Pagado]]</f>
        <v>0</v>
      </c>
      <c r="I2980" s="1" t="s">
        <v>4090</v>
      </c>
    </row>
    <row r="2981" spans="1:9" x14ac:dyDescent="0.25">
      <c r="A2981" s="3">
        <v>42971</v>
      </c>
      <c r="B2981" s="6" t="s">
        <v>2996</v>
      </c>
      <c r="C2981">
        <v>124953</v>
      </c>
      <c r="D2981" s="9" t="s">
        <v>3886</v>
      </c>
      <c r="E2981" s="2">
        <v>2032</v>
      </c>
      <c r="F2981" s="11">
        <v>42972</v>
      </c>
      <c r="G2981" s="2">
        <v>2032</v>
      </c>
      <c r="H2981" s="13">
        <f>Tabla1[[#This Row],[Importe]]-Tabla1[[#This Row],[Pagado]]</f>
        <v>0</v>
      </c>
      <c r="I2981" s="1" t="s">
        <v>4090</v>
      </c>
    </row>
    <row r="2982" spans="1:9" x14ac:dyDescent="0.25">
      <c r="A2982" s="3">
        <v>42971</v>
      </c>
      <c r="B2982" s="6" t="s">
        <v>2997</v>
      </c>
      <c r="C2982">
        <v>124954</v>
      </c>
      <c r="D2982" s="9" t="s">
        <v>3832</v>
      </c>
      <c r="E2982" s="2">
        <v>59942</v>
      </c>
      <c r="F2982" s="11">
        <v>42977</v>
      </c>
      <c r="G2982" s="2">
        <v>59942</v>
      </c>
      <c r="H2982" s="13">
        <f>Tabla1[[#This Row],[Importe]]-Tabla1[[#This Row],[Pagado]]</f>
        <v>0</v>
      </c>
      <c r="I2982" s="1" t="s">
        <v>4090</v>
      </c>
    </row>
    <row r="2983" spans="1:9" x14ac:dyDescent="0.25">
      <c r="A2983" s="3">
        <v>42971</v>
      </c>
      <c r="B2983" s="6" t="s">
        <v>2998</v>
      </c>
      <c r="C2983">
        <v>124955</v>
      </c>
      <c r="D2983" s="9" t="s">
        <v>4023</v>
      </c>
      <c r="E2983" s="2">
        <v>7180.8</v>
      </c>
      <c r="F2983" s="11">
        <v>42972</v>
      </c>
      <c r="G2983" s="2">
        <v>7180.8</v>
      </c>
      <c r="H2983" s="13">
        <f>Tabla1[[#This Row],[Importe]]-Tabla1[[#This Row],[Pagado]]</f>
        <v>0</v>
      </c>
      <c r="I2983" s="1" t="s">
        <v>4090</v>
      </c>
    </row>
    <row r="2984" spans="1:9" x14ac:dyDescent="0.25">
      <c r="A2984" s="3">
        <v>42971</v>
      </c>
      <c r="B2984" s="6" t="s">
        <v>2999</v>
      </c>
      <c r="C2984">
        <v>124956</v>
      </c>
      <c r="D2984" s="9" t="s">
        <v>3962</v>
      </c>
      <c r="E2984" s="2">
        <v>2508</v>
      </c>
      <c r="F2984" s="11">
        <v>42971</v>
      </c>
      <c r="G2984" s="2">
        <v>2508</v>
      </c>
      <c r="H2984" s="13">
        <f>Tabla1[[#This Row],[Importe]]-Tabla1[[#This Row],[Pagado]]</f>
        <v>0</v>
      </c>
      <c r="I2984" s="1" t="s">
        <v>4090</v>
      </c>
    </row>
    <row r="2985" spans="1:9" x14ac:dyDescent="0.25">
      <c r="A2985" s="3">
        <v>42971</v>
      </c>
      <c r="B2985" s="6" t="s">
        <v>3000</v>
      </c>
      <c r="C2985">
        <v>124957</v>
      </c>
      <c r="D2985" s="9" t="s">
        <v>3967</v>
      </c>
      <c r="E2985" s="2">
        <v>10888</v>
      </c>
      <c r="F2985" s="11">
        <v>42971</v>
      </c>
      <c r="G2985" s="2">
        <v>10888</v>
      </c>
      <c r="H2985" s="13">
        <f>Tabla1[[#This Row],[Importe]]-Tabla1[[#This Row],[Pagado]]</f>
        <v>0</v>
      </c>
      <c r="I2985" s="1" t="s">
        <v>4090</v>
      </c>
    </row>
    <row r="2986" spans="1:9" x14ac:dyDescent="0.25">
      <c r="A2986" s="3">
        <v>42971</v>
      </c>
      <c r="B2986" s="6" t="s">
        <v>3001</v>
      </c>
      <c r="C2986">
        <v>124958</v>
      </c>
      <c r="D2986" s="9" t="s">
        <v>3849</v>
      </c>
      <c r="E2986" s="2">
        <v>1876.8</v>
      </c>
      <c r="F2986" s="11">
        <v>42972</v>
      </c>
      <c r="G2986" s="2">
        <v>1876.8</v>
      </c>
      <c r="H2986" s="13">
        <f>Tabla1[[#This Row],[Importe]]-Tabla1[[#This Row],[Pagado]]</f>
        <v>0</v>
      </c>
      <c r="I2986" s="1" t="s">
        <v>4090</v>
      </c>
    </row>
    <row r="2987" spans="1:9" x14ac:dyDescent="0.25">
      <c r="A2987" s="3">
        <v>42971</v>
      </c>
      <c r="B2987" s="6" t="s">
        <v>3002</v>
      </c>
      <c r="C2987">
        <v>124959</v>
      </c>
      <c r="D2987" s="9" t="s">
        <v>3850</v>
      </c>
      <c r="E2987" s="2">
        <v>2350</v>
      </c>
      <c r="F2987" s="11">
        <v>42972</v>
      </c>
      <c r="G2987" s="2">
        <v>2350</v>
      </c>
      <c r="H2987" s="13">
        <f>Tabla1[[#This Row],[Importe]]-Tabla1[[#This Row],[Pagado]]</f>
        <v>0</v>
      </c>
      <c r="I2987" s="1" t="s">
        <v>4090</v>
      </c>
    </row>
    <row r="2988" spans="1:9" x14ac:dyDescent="0.25">
      <c r="A2988" s="3">
        <v>42971</v>
      </c>
      <c r="B2988" s="6" t="s">
        <v>3003</v>
      </c>
      <c r="C2988">
        <v>124960</v>
      </c>
      <c r="D2988" s="9" t="s">
        <v>3863</v>
      </c>
      <c r="E2988" s="2">
        <v>28345.7</v>
      </c>
      <c r="F2988" s="11">
        <v>42972</v>
      </c>
      <c r="G2988" s="2">
        <v>28345.7</v>
      </c>
      <c r="H2988" s="13">
        <f>Tabla1[[#This Row],[Importe]]-Tabla1[[#This Row],[Pagado]]</f>
        <v>0</v>
      </c>
      <c r="I2988" s="1" t="s">
        <v>4090</v>
      </c>
    </row>
    <row r="2989" spans="1:9" x14ac:dyDescent="0.25">
      <c r="A2989" s="3">
        <v>42971</v>
      </c>
      <c r="B2989" s="6" t="s">
        <v>3004</v>
      </c>
      <c r="C2989">
        <v>124961</v>
      </c>
      <c r="D2989" s="9" t="s">
        <v>3890</v>
      </c>
      <c r="E2989" s="2">
        <v>16727.7</v>
      </c>
      <c r="F2989" s="11">
        <v>42971</v>
      </c>
      <c r="G2989" s="2">
        <v>16727.7</v>
      </c>
      <c r="H2989" s="13">
        <f>Tabla1[[#This Row],[Importe]]-Tabla1[[#This Row],[Pagado]]</f>
        <v>0</v>
      </c>
      <c r="I2989" s="1" t="s">
        <v>4090</v>
      </c>
    </row>
    <row r="2990" spans="1:9" x14ac:dyDescent="0.25">
      <c r="A2990" s="3">
        <v>42971</v>
      </c>
      <c r="B2990" s="6" t="s">
        <v>3005</v>
      </c>
      <c r="C2990">
        <v>124962</v>
      </c>
      <c r="D2990" s="9" t="s">
        <v>3932</v>
      </c>
      <c r="E2990" s="2">
        <v>7944</v>
      </c>
      <c r="F2990" s="11">
        <v>42971</v>
      </c>
      <c r="G2990" s="2">
        <v>7944</v>
      </c>
      <c r="H2990" s="13">
        <f>Tabla1[[#This Row],[Importe]]-Tabla1[[#This Row],[Pagado]]</f>
        <v>0</v>
      </c>
      <c r="I2990" s="1" t="s">
        <v>4090</v>
      </c>
    </row>
    <row r="2991" spans="1:9" x14ac:dyDescent="0.25">
      <c r="A2991" s="3">
        <v>42971</v>
      </c>
      <c r="B2991" s="6" t="s">
        <v>3006</v>
      </c>
      <c r="C2991">
        <v>124963</v>
      </c>
      <c r="D2991" s="9" t="s">
        <v>3893</v>
      </c>
      <c r="E2991" s="2">
        <v>421.8</v>
      </c>
      <c r="F2991" s="11">
        <v>42971</v>
      </c>
      <c r="G2991" s="2">
        <v>421.8</v>
      </c>
      <c r="H2991" s="13">
        <f>Tabla1[[#This Row],[Importe]]-Tabla1[[#This Row],[Pagado]]</f>
        <v>0</v>
      </c>
      <c r="I2991" s="1" t="s">
        <v>4090</v>
      </c>
    </row>
    <row r="2992" spans="1:9" x14ac:dyDescent="0.25">
      <c r="A2992" s="3">
        <v>42971</v>
      </c>
      <c r="B2992" s="6" t="s">
        <v>3007</v>
      </c>
      <c r="C2992">
        <v>124964</v>
      </c>
      <c r="D2992" s="9" t="s">
        <v>3832</v>
      </c>
      <c r="E2992" s="2">
        <v>166683.79999999999</v>
      </c>
      <c r="F2992" s="11">
        <v>42977</v>
      </c>
      <c r="G2992" s="2">
        <v>166683.79999999999</v>
      </c>
      <c r="H2992" s="13">
        <f>Tabla1[[#This Row],[Importe]]-Tabla1[[#This Row],[Pagado]]</f>
        <v>0</v>
      </c>
      <c r="I2992" s="1" t="s">
        <v>4090</v>
      </c>
    </row>
    <row r="2993" spans="1:9" x14ac:dyDescent="0.25">
      <c r="A2993" s="3">
        <v>42971</v>
      </c>
      <c r="B2993" s="6" t="s">
        <v>3008</v>
      </c>
      <c r="C2993">
        <v>124965</v>
      </c>
      <c r="D2993" s="9" t="s">
        <v>3832</v>
      </c>
      <c r="E2993" s="2">
        <v>4159.3999999999996</v>
      </c>
      <c r="F2993" s="11">
        <v>42977</v>
      </c>
      <c r="G2993" s="2">
        <v>4159.3999999999996</v>
      </c>
      <c r="H2993" s="13">
        <f>Tabla1[[#This Row],[Importe]]-Tabla1[[#This Row],[Pagado]]</f>
        <v>0</v>
      </c>
      <c r="I2993" s="1" t="s">
        <v>4090</v>
      </c>
    </row>
    <row r="2994" spans="1:9" x14ac:dyDescent="0.25">
      <c r="A2994" s="3">
        <v>42971</v>
      </c>
      <c r="B2994" s="6" t="s">
        <v>3009</v>
      </c>
      <c r="C2994">
        <v>124966</v>
      </c>
      <c r="D2994" s="9" t="s">
        <v>3881</v>
      </c>
      <c r="E2994" s="2">
        <v>609.6</v>
      </c>
      <c r="F2994" s="11">
        <v>42971</v>
      </c>
      <c r="G2994" s="2">
        <v>609.6</v>
      </c>
      <c r="H2994" s="13">
        <f>Tabla1[[#This Row],[Importe]]-Tabla1[[#This Row],[Pagado]]</f>
        <v>0</v>
      </c>
      <c r="I2994" s="1" t="s">
        <v>4090</v>
      </c>
    </row>
    <row r="2995" spans="1:9" x14ac:dyDescent="0.25">
      <c r="A2995" s="3">
        <v>42971</v>
      </c>
      <c r="B2995" s="6" t="s">
        <v>3010</v>
      </c>
      <c r="C2995">
        <v>124967</v>
      </c>
      <c r="D2995" s="9" t="s">
        <v>4055</v>
      </c>
      <c r="E2995" s="2">
        <v>420</v>
      </c>
      <c r="F2995" s="11">
        <v>42971</v>
      </c>
      <c r="G2995" s="2">
        <v>420</v>
      </c>
      <c r="H2995" s="13">
        <f>Tabla1[[#This Row],[Importe]]-Tabla1[[#This Row],[Pagado]]</f>
        <v>0</v>
      </c>
      <c r="I2995" s="1" t="s">
        <v>4090</v>
      </c>
    </row>
    <row r="2996" spans="1:9" x14ac:dyDescent="0.25">
      <c r="A2996" s="3">
        <v>42971</v>
      </c>
      <c r="B2996" s="6" t="s">
        <v>3011</v>
      </c>
      <c r="C2996">
        <v>124968</v>
      </c>
      <c r="D2996" s="9" t="s">
        <v>3832</v>
      </c>
      <c r="E2996" s="2">
        <v>108838.2</v>
      </c>
      <c r="F2996" s="11">
        <v>42977</v>
      </c>
      <c r="G2996" s="2">
        <v>108838.2</v>
      </c>
      <c r="H2996" s="13">
        <f>Tabla1[[#This Row],[Importe]]-Tabla1[[#This Row],[Pagado]]</f>
        <v>0</v>
      </c>
      <c r="I2996" s="1" t="s">
        <v>4090</v>
      </c>
    </row>
    <row r="2997" spans="1:9" x14ac:dyDescent="0.25">
      <c r="A2997" s="3">
        <v>42971</v>
      </c>
      <c r="B2997" s="6" t="s">
        <v>3012</v>
      </c>
      <c r="C2997">
        <v>124969</v>
      </c>
      <c r="D2997" s="9" t="s">
        <v>3862</v>
      </c>
      <c r="E2997" s="2">
        <v>9476.8799999999992</v>
      </c>
      <c r="F2997" s="11">
        <v>42971</v>
      </c>
      <c r="G2997" s="2">
        <v>9476.8799999999992</v>
      </c>
      <c r="H2997" s="13">
        <f>Tabla1[[#This Row],[Importe]]-Tabla1[[#This Row],[Pagado]]</f>
        <v>0</v>
      </c>
      <c r="I2997" s="1" t="s">
        <v>4090</v>
      </c>
    </row>
    <row r="2998" spans="1:9" x14ac:dyDescent="0.25">
      <c r="A2998" s="3">
        <v>42971</v>
      </c>
      <c r="B2998" s="6" t="s">
        <v>3013</v>
      </c>
      <c r="C2998">
        <v>124970</v>
      </c>
      <c r="D2998" s="9" t="s">
        <v>3880</v>
      </c>
      <c r="E2998" s="2">
        <v>2162.8000000000002</v>
      </c>
      <c r="F2998" s="11">
        <v>42971</v>
      </c>
      <c r="G2998" s="2">
        <v>2162.8000000000002</v>
      </c>
      <c r="H2998" s="13">
        <f>Tabla1[[#This Row],[Importe]]-Tabla1[[#This Row],[Pagado]]</f>
        <v>0</v>
      </c>
      <c r="I2998" s="1" t="s">
        <v>4090</v>
      </c>
    </row>
    <row r="2999" spans="1:9" x14ac:dyDescent="0.25">
      <c r="A2999" s="3">
        <v>42971</v>
      </c>
      <c r="B2999" s="6" t="s">
        <v>3014</v>
      </c>
      <c r="C2999">
        <v>124971</v>
      </c>
      <c r="D2999" s="9" t="s">
        <v>3862</v>
      </c>
      <c r="E2999" s="2">
        <v>1121</v>
      </c>
      <c r="F2999" s="11">
        <v>42971</v>
      </c>
      <c r="G2999" s="2">
        <v>1121</v>
      </c>
      <c r="H2999" s="13">
        <f>Tabla1[[#This Row],[Importe]]-Tabla1[[#This Row],[Pagado]]</f>
        <v>0</v>
      </c>
      <c r="I2999" s="1" t="s">
        <v>4090</v>
      </c>
    </row>
    <row r="3000" spans="1:9" x14ac:dyDescent="0.25">
      <c r="A3000" s="3">
        <v>42971</v>
      </c>
      <c r="B3000" s="6" t="s">
        <v>3015</v>
      </c>
      <c r="C3000">
        <v>124972</v>
      </c>
      <c r="D3000" s="9" t="s">
        <v>3940</v>
      </c>
      <c r="E3000" s="2">
        <v>8827.2000000000007</v>
      </c>
      <c r="F3000" s="11">
        <v>42971</v>
      </c>
      <c r="G3000" s="2">
        <v>8827.2000000000007</v>
      </c>
      <c r="H3000" s="13">
        <f>Tabla1[[#This Row],[Importe]]-Tabla1[[#This Row],[Pagado]]</f>
        <v>0</v>
      </c>
      <c r="I3000" s="1" t="s">
        <v>4090</v>
      </c>
    </row>
    <row r="3001" spans="1:9" x14ac:dyDescent="0.25">
      <c r="A3001" s="3">
        <v>42971</v>
      </c>
      <c r="B3001" s="6" t="s">
        <v>3016</v>
      </c>
      <c r="C3001">
        <v>124973</v>
      </c>
      <c r="D3001" s="9" t="s">
        <v>3891</v>
      </c>
      <c r="E3001" s="2">
        <v>6241.2</v>
      </c>
      <c r="F3001" s="11">
        <v>42972</v>
      </c>
      <c r="G3001" s="2">
        <v>6241.2</v>
      </c>
      <c r="H3001" s="13">
        <f>Tabla1[[#This Row],[Importe]]-Tabla1[[#This Row],[Pagado]]</f>
        <v>0</v>
      </c>
      <c r="I3001" s="1" t="s">
        <v>4090</v>
      </c>
    </row>
    <row r="3002" spans="1:9" x14ac:dyDescent="0.25">
      <c r="A3002" s="3">
        <v>42971</v>
      </c>
      <c r="B3002" s="6" t="s">
        <v>3017</v>
      </c>
      <c r="C3002">
        <v>124974</v>
      </c>
      <c r="D3002" s="9" t="s">
        <v>3942</v>
      </c>
      <c r="E3002" s="2">
        <v>22788.720000000001</v>
      </c>
      <c r="F3002" s="11">
        <v>42972</v>
      </c>
      <c r="G3002" s="2">
        <v>22788.720000000001</v>
      </c>
      <c r="H3002" s="13">
        <f>Tabla1[[#This Row],[Importe]]-Tabla1[[#This Row],[Pagado]]</f>
        <v>0</v>
      </c>
      <c r="I3002" s="1" t="s">
        <v>4090</v>
      </c>
    </row>
    <row r="3003" spans="1:9" x14ac:dyDescent="0.25">
      <c r="A3003" s="3">
        <v>42971</v>
      </c>
      <c r="B3003" s="6" t="s">
        <v>3018</v>
      </c>
      <c r="C3003">
        <v>124975</v>
      </c>
      <c r="D3003" s="9" t="s">
        <v>3832</v>
      </c>
      <c r="E3003" s="2">
        <v>7886.4</v>
      </c>
      <c r="F3003" s="11">
        <v>42977</v>
      </c>
      <c r="G3003" s="2">
        <v>7886.4</v>
      </c>
      <c r="H3003" s="13">
        <f>Tabla1[[#This Row],[Importe]]-Tabla1[[#This Row],[Pagado]]</f>
        <v>0</v>
      </c>
      <c r="I3003" s="1" t="s">
        <v>4090</v>
      </c>
    </row>
    <row r="3004" spans="1:9" x14ac:dyDescent="0.25">
      <c r="A3004" s="3">
        <v>42972</v>
      </c>
      <c r="B3004" s="6" t="s">
        <v>3019</v>
      </c>
      <c r="C3004">
        <v>124976</v>
      </c>
      <c r="D3004" s="9" t="s">
        <v>3806</v>
      </c>
      <c r="E3004" s="2">
        <v>49060.6</v>
      </c>
      <c r="F3004" s="11">
        <v>42973</v>
      </c>
      <c r="G3004" s="2">
        <v>49060.6</v>
      </c>
      <c r="H3004" s="13">
        <f>Tabla1[[#This Row],[Importe]]-Tabla1[[#This Row],[Pagado]]</f>
        <v>0</v>
      </c>
      <c r="I3004" s="1" t="s">
        <v>4090</v>
      </c>
    </row>
    <row r="3005" spans="1:9" x14ac:dyDescent="0.25">
      <c r="A3005" s="3">
        <v>42972</v>
      </c>
      <c r="B3005" s="6" t="s">
        <v>3020</v>
      </c>
      <c r="C3005">
        <v>124977</v>
      </c>
      <c r="D3005" s="9" t="s">
        <v>3805</v>
      </c>
      <c r="E3005" s="2">
        <v>11577.8</v>
      </c>
      <c r="F3005" s="11">
        <v>42974</v>
      </c>
      <c r="G3005" s="2">
        <v>11577.8</v>
      </c>
      <c r="H3005" s="13">
        <f>Tabla1[[#This Row],[Importe]]-Tabla1[[#This Row],[Pagado]]</f>
        <v>0</v>
      </c>
      <c r="I3005" s="1" t="s">
        <v>4090</v>
      </c>
    </row>
    <row r="3006" spans="1:9" x14ac:dyDescent="0.25">
      <c r="A3006" s="3">
        <v>42972</v>
      </c>
      <c r="B3006" s="6" t="s">
        <v>3021</v>
      </c>
      <c r="C3006">
        <v>124978</v>
      </c>
      <c r="D3006" s="9" t="s">
        <v>3807</v>
      </c>
      <c r="E3006" s="2">
        <v>2350</v>
      </c>
      <c r="F3006" s="11">
        <v>42972</v>
      </c>
      <c r="G3006" s="2">
        <v>2350</v>
      </c>
      <c r="H3006" s="13">
        <f>Tabla1[[#This Row],[Importe]]-Tabla1[[#This Row],[Pagado]]</f>
        <v>0</v>
      </c>
      <c r="I3006" s="1" t="s">
        <v>4090</v>
      </c>
    </row>
    <row r="3007" spans="1:9" x14ac:dyDescent="0.25">
      <c r="A3007" s="3">
        <v>42972</v>
      </c>
      <c r="B3007" s="6" t="s">
        <v>3022</v>
      </c>
      <c r="C3007">
        <v>124979</v>
      </c>
      <c r="D3007" s="9" t="s">
        <v>3854</v>
      </c>
      <c r="E3007" s="2">
        <v>940</v>
      </c>
      <c r="F3007" s="11">
        <v>42972</v>
      </c>
      <c r="G3007" s="2">
        <v>940</v>
      </c>
      <c r="H3007" s="13">
        <f>Tabla1[[#This Row],[Importe]]-Tabla1[[#This Row],[Pagado]]</f>
        <v>0</v>
      </c>
      <c r="I3007" s="1" t="s">
        <v>4090</v>
      </c>
    </row>
    <row r="3008" spans="1:9" x14ac:dyDescent="0.25">
      <c r="A3008" s="3">
        <v>42972</v>
      </c>
      <c r="B3008" s="6" t="s">
        <v>3023</v>
      </c>
      <c r="C3008">
        <v>124980</v>
      </c>
      <c r="D3008" s="9" t="s">
        <v>3816</v>
      </c>
      <c r="E3008" s="2">
        <v>3498.4</v>
      </c>
      <c r="F3008" s="11">
        <v>42972</v>
      </c>
      <c r="G3008" s="2">
        <v>3498.4</v>
      </c>
      <c r="H3008" s="13">
        <f>Tabla1[[#This Row],[Importe]]-Tabla1[[#This Row],[Pagado]]</f>
        <v>0</v>
      </c>
      <c r="I3008" s="1" t="s">
        <v>4090</v>
      </c>
    </row>
    <row r="3009" spans="1:9" x14ac:dyDescent="0.25">
      <c r="A3009" s="3">
        <v>42972</v>
      </c>
      <c r="B3009" s="6" t="s">
        <v>3024</v>
      </c>
      <c r="C3009">
        <v>124981</v>
      </c>
      <c r="D3009" s="9" t="s">
        <v>3814</v>
      </c>
      <c r="E3009" s="2">
        <v>17589</v>
      </c>
      <c r="F3009" s="11">
        <v>42975</v>
      </c>
      <c r="G3009" s="2">
        <v>17589</v>
      </c>
      <c r="H3009" s="13">
        <f>Tabla1[[#This Row],[Importe]]-Tabla1[[#This Row],[Pagado]]</f>
        <v>0</v>
      </c>
      <c r="I3009" s="1" t="s">
        <v>4090</v>
      </c>
    </row>
    <row r="3010" spans="1:9" x14ac:dyDescent="0.25">
      <c r="A3010" s="3">
        <v>42972</v>
      </c>
      <c r="B3010" s="6" t="s">
        <v>3025</v>
      </c>
      <c r="C3010">
        <v>124982</v>
      </c>
      <c r="D3010" s="9" t="s">
        <v>3809</v>
      </c>
      <c r="E3010" s="2">
        <v>7093.8</v>
      </c>
      <c r="F3010" s="11">
        <v>42972</v>
      </c>
      <c r="G3010" s="2">
        <v>7093.8</v>
      </c>
      <c r="H3010" s="13">
        <f>Tabla1[[#This Row],[Importe]]-Tabla1[[#This Row],[Pagado]]</f>
        <v>0</v>
      </c>
      <c r="I3010" s="1" t="s">
        <v>4090</v>
      </c>
    </row>
    <row r="3011" spans="1:9" ht="30" x14ac:dyDescent="0.25">
      <c r="A3011" s="3">
        <v>42972</v>
      </c>
      <c r="B3011" s="6" t="s">
        <v>3026</v>
      </c>
      <c r="C3011">
        <v>124983</v>
      </c>
      <c r="D3011" s="9" t="s">
        <v>3812</v>
      </c>
      <c r="E3011" s="2">
        <v>13423.2</v>
      </c>
      <c r="F3011" s="11" t="s">
        <v>4181</v>
      </c>
      <c r="G3011" s="4">
        <v>9000</v>
      </c>
      <c r="H3011" s="14">
        <f>Tabla1[[#This Row],[Importe]]-Tabla1[[#This Row],[Pagado]]</f>
        <v>4423.2000000000007</v>
      </c>
      <c r="I3011" s="1" t="s">
        <v>4090</v>
      </c>
    </row>
    <row r="3012" spans="1:9" x14ac:dyDescent="0.25">
      <c r="A3012" s="3">
        <v>42972</v>
      </c>
      <c r="B3012" s="6" t="s">
        <v>3027</v>
      </c>
      <c r="C3012">
        <v>124984</v>
      </c>
      <c r="D3012" s="9" t="s">
        <v>3820</v>
      </c>
      <c r="E3012" s="2">
        <v>6350.4</v>
      </c>
      <c r="F3012" s="11">
        <v>42978</v>
      </c>
      <c r="G3012" s="2">
        <v>6350.4</v>
      </c>
      <c r="H3012" s="13">
        <f>Tabla1[[#This Row],[Importe]]-Tabla1[[#This Row],[Pagado]]</f>
        <v>0</v>
      </c>
      <c r="I3012" s="1" t="s">
        <v>4090</v>
      </c>
    </row>
    <row r="3013" spans="1:9" x14ac:dyDescent="0.25">
      <c r="A3013" s="3">
        <v>42972</v>
      </c>
      <c r="B3013" s="6" t="s">
        <v>3028</v>
      </c>
      <c r="C3013">
        <v>124985</v>
      </c>
      <c r="D3013" s="9" t="s">
        <v>4049</v>
      </c>
      <c r="E3013" s="2">
        <v>343185.05</v>
      </c>
      <c r="F3013" s="11">
        <v>42973</v>
      </c>
      <c r="G3013" s="2">
        <v>343185.05</v>
      </c>
      <c r="H3013" s="13">
        <f>Tabla1[[#This Row],[Importe]]-Tabla1[[#This Row],[Pagado]]</f>
        <v>0</v>
      </c>
      <c r="I3013" s="1" t="s">
        <v>4090</v>
      </c>
    </row>
    <row r="3014" spans="1:9" x14ac:dyDescent="0.25">
      <c r="A3014" s="3">
        <v>42972</v>
      </c>
      <c r="B3014" s="6" t="s">
        <v>3029</v>
      </c>
      <c r="C3014">
        <v>124986</v>
      </c>
      <c r="D3014" s="9" t="s">
        <v>3813</v>
      </c>
      <c r="E3014" s="2">
        <v>10184.4</v>
      </c>
      <c r="F3014" s="11">
        <v>42976</v>
      </c>
      <c r="G3014" s="2">
        <v>10184.4</v>
      </c>
      <c r="H3014" s="13">
        <f>Tabla1[[#This Row],[Importe]]-Tabla1[[#This Row],[Pagado]]</f>
        <v>0</v>
      </c>
      <c r="I3014" s="1" t="s">
        <v>4090</v>
      </c>
    </row>
    <row r="3015" spans="1:9" x14ac:dyDescent="0.25">
      <c r="A3015" s="3">
        <v>42972</v>
      </c>
      <c r="B3015" s="6" t="s">
        <v>3030</v>
      </c>
      <c r="C3015">
        <v>124987</v>
      </c>
      <c r="D3015" s="9" t="s">
        <v>3889</v>
      </c>
      <c r="E3015" s="2">
        <v>7070.2</v>
      </c>
      <c r="F3015" s="11">
        <v>42972</v>
      </c>
      <c r="G3015" s="2">
        <v>7070.2</v>
      </c>
      <c r="H3015" s="13">
        <f>Tabla1[[#This Row],[Importe]]-Tabla1[[#This Row],[Pagado]]</f>
        <v>0</v>
      </c>
      <c r="I3015" s="1" t="s">
        <v>4090</v>
      </c>
    </row>
    <row r="3016" spans="1:9" x14ac:dyDescent="0.25">
      <c r="A3016" s="3">
        <v>42972</v>
      </c>
      <c r="B3016" s="6" t="s">
        <v>3031</v>
      </c>
      <c r="C3016">
        <v>124988</v>
      </c>
      <c r="D3016" s="9" t="s">
        <v>3894</v>
      </c>
      <c r="E3016" s="2">
        <v>1756.8</v>
      </c>
      <c r="F3016" s="11">
        <v>42972</v>
      </c>
      <c r="G3016" s="2">
        <v>1756.8</v>
      </c>
      <c r="H3016" s="13">
        <f>Tabla1[[#This Row],[Importe]]-Tabla1[[#This Row],[Pagado]]</f>
        <v>0</v>
      </c>
      <c r="I3016" s="1" t="s">
        <v>4090</v>
      </c>
    </row>
    <row r="3017" spans="1:9" x14ac:dyDescent="0.25">
      <c r="A3017" s="3">
        <v>42972</v>
      </c>
      <c r="B3017" s="6" t="s">
        <v>3032</v>
      </c>
      <c r="C3017">
        <v>124989</v>
      </c>
      <c r="D3017" s="9" t="s">
        <v>3819</v>
      </c>
      <c r="E3017" s="2">
        <v>23683.9</v>
      </c>
      <c r="F3017" s="11">
        <v>42972</v>
      </c>
      <c r="G3017" s="2">
        <v>23683.9</v>
      </c>
      <c r="H3017" s="13">
        <f>Tabla1[[#This Row],[Importe]]-Tabla1[[#This Row],[Pagado]]</f>
        <v>0</v>
      </c>
      <c r="I3017" s="1" t="s">
        <v>4090</v>
      </c>
    </row>
    <row r="3018" spans="1:9" ht="15.75" x14ac:dyDescent="0.25">
      <c r="A3018" s="3">
        <v>42972</v>
      </c>
      <c r="B3018" s="6" t="s">
        <v>3033</v>
      </c>
      <c r="C3018">
        <v>124990</v>
      </c>
      <c r="D3018" s="7" t="s">
        <v>4091</v>
      </c>
      <c r="E3018" s="2">
        <v>0</v>
      </c>
      <c r="F3018" s="17" t="s">
        <v>4091</v>
      </c>
      <c r="G3018" s="2">
        <v>0</v>
      </c>
      <c r="H3018" s="13">
        <f>Tabla1[[#This Row],[Importe]]-Tabla1[[#This Row],[Pagado]]</f>
        <v>0</v>
      </c>
      <c r="I3018" s="1" t="s">
        <v>4091</v>
      </c>
    </row>
    <row r="3019" spans="1:9" x14ac:dyDescent="0.25">
      <c r="A3019" s="3">
        <v>42972</v>
      </c>
      <c r="B3019" s="6" t="s">
        <v>3034</v>
      </c>
      <c r="C3019">
        <v>124991</v>
      </c>
      <c r="D3019" s="9" t="s">
        <v>3842</v>
      </c>
      <c r="E3019" s="2">
        <v>3843.5</v>
      </c>
      <c r="F3019" s="11">
        <v>42972</v>
      </c>
      <c r="G3019" s="2">
        <v>3843.5</v>
      </c>
      <c r="H3019" s="13">
        <f>Tabla1[[#This Row],[Importe]]-Tabla1[[#This Row],[Pagado]]</f>
        <v>0</v>
      </c>
      <c r="I3019" s="1" t="s">
        <v>4090</v>
      </c>
    </row>
    <row r="3020" spans="1:9" x14ac:dyDescent="0.25">
      <c r="A3020" s="3">
        <v>42972</v>
      </c>
      <c r="B3020" s="6" t="s">
        <v>3035</v>
      </c>
      <c r="C3020">
        <v>124992</v>
      </c>
      <c r="D3020" s="9" t="s">
        <v>3828</v>
      </c>
      <c r="E3020" s="2">
        <v>1765</v>
      </c>
      <c r="F3020" s="11">
        <v>42972</v>
      </c>
      <c r="G3020" s="2">
        <v>1765</v>
      </c>
      <c r="H3020" s="13">
        <f>Tabla1[[#This Row],[Importe]]-Tabla1[[#This Row],[Pagado]]</f>
        <v>0</v>
      </c>
      <c r="I3020" s="1" t="s">
        <v>4090</v>
      </c>
    </row>
    <row r="3021" spans="1:9" x14ac:dyDescent="0.25">
      <c r="A3021" s="3">
        <v>42972</v>
      </c>
      <c r="B3021" s="6" t="s">
        <v>3036</v>
      </c>
      <c r="C3021">
        <v>124993</v>
      </c>
      <c r="D3021" s="9" t="s">
        <v>3883</v>
      </c>
      <c r="E3021" s="2">
        <v>3070.2</v>
      </c>
      <c r="F3021" s="11">
        <v>42973</v>
      </c>
      <c r="G3021" s="2">
        <v>3070.2</v>
      </c>
      <c r="H3021" s="13">
        <f>Tabla1[[#This Row],[Importe]]-Tabla1[[#This Row],[Pagado]]</f>
        <v>0</v>
      </c>
      <c r="I3021" s="1" t="s">
        <v>4090</v>
      </c>
    </row>
    <row r="3022" spans="1:9" x14ac:dyDescent="0.25">
      <c r="A3022" s="3">
        <v>42972</v>
      </c>
      <c r="B3022" s="6" t="s">
        <v>3037</v>
      </c>
      <c r="C3022">
        <v>124994</v>
      </c>
      <c r="D3022" s="9" t="s">
        <v>4006</v>
      </c>
      <c r="E3022" s="2">
        <v>1490.4</v>
      </c>
      <c r="F3022" s="11">
        <v>42972</v>
      </c>
      <c r="G3022" s="2">
        <v>1490.4</v>
      </c>
      <c r="H3022" s="13">
        <f>Tabla1[[#This Row],[Importe]]-Tabla1[[#This Row],[Pagado]]</f>
        <v>0</v>
      </c>
      <c r="I3022" s="1" t="s">
        <v>4090</v>
      </c>
    </row>
    <row r="3023" spans="1:9" x14ac:dyDescent="0.25">
      <c r="A3023" s="3">
        <v>42972</v>
      </c>
      <c r="B3023" s="6" t="s">
        <v>3038</v>
      </c>
      <c r="C3023">
        <v>124995</v>
      </c>
      <c r="D3023" s="9" t="s">
        <v>3834</v>
      </c>
      <c r="E3023" s="2">
        <v>8091.6</v>
      </c>
      <c r="F3023" s="11">
        <v>42976</v>
      </c>
      <c r="G3023" s="2">
        <v>8091.6</v>
      </c>
      <c r="H3023" s="13">
        <f>Tabla1[[#This Row],[Importe]]-Tabla1[[#This Row],[Pagado]]</f>
        <v>0</v>
      </c>
      <c r="I3023" s="1" t="s">
        <v>4090</v>
      </c>
    </row>
    <row r="3024" spans="1:9" x14ac:dyDescent="0.25">
      <c r="A3024" s="3">
        <v>42972</v>
      </c>
      <c r="B3024" s="6" t="s">
        <v>3039</v>
      </c>
      <c r="C3024">
        <v>124996</v>
      </c>
      <c r="D3024" s="9" t="s">
        <v>3949</v>
      </c>
      <c r="E3024" s="2">
        <v>3794.4</v>
      </c>
      <c r="F3024" s="11">
        <v>42972</v>
      </c>
      <c r="G3024" s="2">
        <v>3794.4</v>
      </c>
      <c r="H3024" s="13">
        <f>Tabla1[[#This Row],[Importe]]-Tabla1[[#This Row],[Pagado]]</f>
        <v>0</v>
      </c>
      <c r="I3024" s="1" t="s">
        <v>4090</v>
      </c>
    </row>
    <row r="3025" spans="1:22" x14ac:dyDescent="0.25">
      <c r="A3025" s="3">
        <v>42972</v>
      </c>
      <c r="B3025" s="6" t="s">
        <v>3040</v>
      </c>
      <c r="C3025">
        <v>124997</v>
      </c>
      <c r="D3025" s="9" t="s">
        <v>3943</v>
      </c>
      <c r="E3025" s="2">
        <v>2820</v>
      </c>
      <c r="F3025" s="11">
        <v>42972</v>
      </c>
      <c r="G3025" s="2">
        <v>2820</v>
      </c>
      <c r="H3025" s="13">
        <f>Tabla1[[#This Row],[Importe]]-Tabla1[[#This Row],[Pagado]]</f>
        <v>0</v>
      </c>
      <c r="I3025" s="1" t="s">
        <v>4090</v>
      </c>
    </row>
    <row r="3026" spans="1:22" x14ac:dyDescent="0.25">
      <c r="A3026" s="3">
        <v>42972</v>
      </c>
      <c r="B3026" s="6" t="s">
        <v>3041</v>
      </c>
      <c r="C3026">
        <v>124998</v>
      </c>
      <c r="D3026" s="9" t="s">
        <v>3823</v>
      </c>
      <c r="E3026" s="2">
        <v>3493.8</v>
      </c>
      <c r="F3026" s="11">
        <v>42972</v>
      </c>
      <c r="G3026" s="2">
        <v>3493.8</v>
      </c>
      <c r="H3026" s="13">
        <f>Tabla1[[#This Row],[Importe]]-Tabla1[[#This Row],[Pagado]]</f>
        <v>0</v>
      </c>
      <c r="I3026" s="1" t="s">
        <v>4090</v>
      </c>
    </row>
    <row r="3027" spans="1:22" x14ac:dyDescent="0.25">
      <c r="A3027" s="3">
        <v>42972</v>
      </c>
      <c r="B3027" s="6" t="s">
        <v>3042</v>
      </c>
      <c r="C3027">
        <v>124999</v>
      </c>
      <c r="D3027" s="9" t="s">
        <v>3845</v>
      </c>
      <c r="E3027" s="2">
        <v>51246</v>
      </c>
      <c r="F3027" s="11" t="s">
        <v>4081</v>
      </c>
      <c r="G3027" s="2">
        <v>51246</v>
      </c>
      <c r="H3027" s="13">
        <f>Tabla1[[#This Row],[Importe]]-Tabla1[[#This Row],[Pagado]]</f>
        <v>0</v>
      </c>
      <c r="I3027" s="1" t="s">
        <v>4090</v>
      </c>
    </row>
    <row r="3028" spans="1:22" ht="30" x14ac:dyDescent="0.25">
      <c r="A3028" s="3">
        <v>42972</v>
      </c>
      <c r="B3028" s="6" t="s">
        <v>3043</v>
      </c>
      <c r="C3028">
        <v>125000</v>
      </c>
      <c r="D3028" s="9" t="s">
        <v>3847</v>
      </c>
      <c r="E3028" s="2">
        <v>80391.08</v>
      </c>
      <c r="F3028" s="11" t="s">
        <v>4201</v>
      </c>
      <c r="G3028" s="4">
        <v>69455.34</v>
      </c>
      <c r="H3028" s="14">
        <f>Tabla1[[#This Row],[Importe]]-Tabla1[[#This Row],[Pagado]]</f>
        <v>10935.740000000005</v>
      </c>
      <c r="I3028" s="1" t="s">
        <v>4090</v>
      </c>
    </row>
    <row r="3029" spans="1:22" x14ac:dyDescent="0.25">
      <c r="A3029" s="38">
        <v>42972</v>
      </c>
      <c r="B3029" s="36" t="s">
        <v>3044</v>
      </c>
      <c r="C3029" s="34">
        <v>125001</v>
      </c>
      <c r="D3029" s="39" t="s">
        <v>3892</v>
      </c>
      <c r="E3029" s="40">
        <v>4075.56</v>
      </c>
      <c r="F3029" s="41">
        <v>42972</v>
      </c>
      <c r="G3029" s="40">
        <v>4075.56</v>
      </c>
      <c r="H3029" s="42">
        <f>Tabla1[[#This Row],[Importe]]-Tabla1[[#This Row],[Pagado]]</f>
        <v>0</v>
      </c>
      <c r="I3029" s="43" t="s">
        <v>4090</v>
      </c>
      <c r="N3029" s="38">
        <v>42972</v>
      </c>
      <c r="O3029" s="36" t="s">
        <v>3044</v>
      </c>
      <c r="P3029" s="34">
        <v>125001</v>
      </c>
      <c r="Q3029" s="39" t="s">
        <v>3892</v>
      </c>
      <c r="R3029" s="40">
        <v>4075.56</v>
      </c>
      <c r="S3029" s="41">
        <v>42972</v>
      </c>
      <c r="T3029" s="40">
        <v>4075.56</v>
      </c>
      <c r="U3029" s="42">
        <f>Tabla1[[#This Row],[Importe]]-Tabla1[[#This Row],[Pagado]]</f>
        <v>0</v>
      </c>
      <c r="V3029" s="43" t="s">
        <v>4090</v>
      </c>
    </row>
    <row r="3030" spans="1:22" x14ac:dyDescent="0.25">
      <c r="A3030" s="3">
        <v>42972</v>
      </c>
      <c r="B3030" s="35" t="s">
        <v>3155</v>
      </c>
      <c r="C3030" s="33">
        <v>125002</v>
      </c>
      <c r="D3030" s="45" t="s">
        <v>3825</v>
      </c>
      <c r="E3030" s="46">
        <v>4201.8999999999996</v>
      </c>
      <c r="F3030" s="47">
        <v>42972</v>
      </c>
      <c r="G3030" s="46">
        <v>4201.8999999999996</v>
      </c>
      <c r="H3030" s="48">
        <f>Tabla1[[#This Row],[Importe]]-Tabla1[[#This Row],[Pagado]]</f>
        <v>0</v>
      </c>
      <c r="I3030" s="49" t="s">
        <v>4090</v>
      </c>
      <c r="N3030" s="44" t="s">
        <v>10</v>
      </c>
      <c r="O3030" s="35" t="s">
        <v>3155</v>
      </c>
      <c r="P3030" s="33">
        <v>125002</v>
      </c>
      <c r="Q3030" s="45" t="s">
        <v>3825</v>
      </c>
      <c r="R3030" s="46">
        <v>4201.8999999999996</v>
      </c>
      <c r="S3030" s="47" t="s">
        <v>10</v>
      </c>
      <c r="T3030" s="46">
        <v>4201.8999999999996</v>
      </c>
      <c r="U3030" s="48">
        <f>Tabla1[[#This Row],[Importe]]-Tabla1[[#This Row],[Pagado]]</f>
        <v>0</v>
      </c>
      <c r="V3030" s="49" t="s">
        <v>4090</v>
      </c>
    </row>
    <row r="3031" spans="1:22" ht="15.75" x14ac:dyDescent="0.25">
      <c r="A3031" s="38">
        <v>42972</v>
      </c>
      <c r="B3031" s="36" t="s">
        <v>3266</v>
      </c>
      <c r="C3031" s="34">
        <v>125003</v>
      </c>
      <c r="D3031" s="50" t="s">
        <v>4091</v>
      </c>
      <c r="E3031" s="40">
        <v>0</v>
      </c>
      <c r="F3031" s="51" t="s">
        <v>4091</v>
      </c>
      <c r="G3031" s="40">
        <v>0</v>
      </c>
      <c r="H3031" s="42">
        <f>Tabla1[[#This Row],[Importe]]-Tabla1[[#This Row],[Pagado]]</f>
        <v>0</v>
      </c>
      <c r="I3031" s="43" t="s">
        <v>4091</v>
      </c>
      <c r="N3031" s="38" t="s">
        <v>10</v>
      </c>
      <c r="O3031" s="36" t="s">
        <v>3266</v>
      </c>
      <c r="P3031" s="34">
        <v>125003</v>
      </c>
      <c r="Q3031" s="39" t="s">
        <v>3829</v>
      </c>
      <c r="R3031" s="40">
        <v>9207.6</v>
      </c>
      <c r="S3031" s="41" t="s">
        <v>4067</v>
      </c>
      <c r="T3031" s="40">
        <v>0</v>
      </c>
      <c r="U3031" s="42">
        <f>Tabla1[[#This Row],[Importe]]-Tabla1[[#This Row],[Pagado]]</f>
        <v>0</v>
      </c>
      <c r="V3031" s="43" t="s">
        <v>4091</v>
      </c>
    </row>
    <row r="3032" spans="1:22" x14ac:dyDescent="0.25">
      <c r="A3032" s="3">
        <v>42972</v>
      </c>
      <c r="B3032" s="35" t="s">
        <v>3377</v>
      </c>
      <c r="C3032" s="33">
        <v>125004</v>
      </c>
      <c r="D3032" s="45" t="s">
        <v>3971</v>
      </c>
      <c r="E3032" s="46">
        <v>2394.8000000000002</v>
      </c>
      <c r="F3032" s="47">
        <v>42972</v>
      </c>
      <c r="G3032" s="46">
        <v>2394.8000000000002</v>
      </c>
      <c r="H3032" s="48">
        <f>Tabla1[[#This Row],[Importe]]-Tabla1[[#This Row],[Pagado]]</f>
        <v>0</v>
      </c>
      <c r="I3032" s="49" t="s">
        <v>4090</v>
      </c>
      <c r="N3032" s="44" t="s">
        <v>10</v>
      </c>
      <c r="O3032" s="35" t="s">
        <v>3377</v>
      </c>
      <c r="P3032" s="33">
        <v>125004</v>
      </c>
      <c r="Q3032" s="45" t="s">
        <v>3971</v>
      </c>
      <c r="R3032" s="46">
        <v>2394.8000000000002</v>
      </c>
      <c r="S3032" s="47" t="s">
        <v>10</v>
      </c>
      <c r="T3032" s="46">
        <v>2394.8000000000002</v>
      </c>
      <c r="U3032" s="48">
        <f>Tabla1[[#This Row],[Importe]]-Tabla1[[#This Row],[Pagado]]</f>
        <v>0</v>
      </c>
      <c r="V3032" s="49" t="s">
        <v>4090</v>
      </c>
    </row>
    <row r="3033" spans="1:22" x14ac:dyDescent="0.25">
      <c r="A3033" s="38">
        <v>42972</v>
      </c>
      <c r="B3033" s="36" t="s">
        <v>3488</v>
      </c>
      <c r="C3033" s="34">
        <v>125005</v>
      </c>
      <c r="D3033" s="39" t="s">
        <v>3826</v>
      </c>
      <c r="E3033" s="40">
        <v>2445.1</v>
      </c>
      <c r="F3033" s="41">
        <v>42972</v>
      </c>
      <c r="G3033" s="40">
        <v>2445.1</v>
      </c>
      <c r="H3033" s="42">
        <f>Tabla1[[#This Row],[Importe]]-Tabla1[[#This Row],[Pagado]]</f>
        <v>0</v>
      </c>
      <c r="I3033" s="43" t="s">
        <v>4090</v>
      </c>
      <c r="N3033" s="38" t="s">
        <v>10</v>
      </c>
      <c r="O3033" s="36" t="s">
        <v>3488</v>
      </c>
      <c r="P3033" s="34">
        <v>125005</v>
      </c>
      <c r="Q3033" s="39" t="s">
        <v>3826</v>
      </c>
      <c r="R3033" s="40">
        <v>2445.1</v>
      </c>
      <c r="S3033" s="41" t="s">
        <v>10</v>
      </c>
      <c r="T3033" s="40">
        <v>2445.1</v>
      </c>
      <c r="U3033" s="42">
        <f>Tabla1[[#This Row],[Importe]]-Tabla1[[#This Row],[Pagado]]</f>
        <v>0</v>
      </c>
      <c r="V3033" s="43" t="s">
        <v>4090</v>
      </c>
    </row>
    <row r="3034" spans="1:22" x14ac:dyDescent="0.25">
      <c r="A3034" s="3">
        <v>42972</v>
      </c>
      <c r="B3034" s="35" t="s">
        <v>3599</v>
      </c>
      <c r="C3034" s="33">
        <v>125006</v>
      </c>
      <c r="D3034" s="45" t="s">
        <v>3917</v>
      </c>
      <c r="E3034" s="46">
        <v>940</v>
      </c>
      <c r="F3034" s="47">
        <v>42972</v>
      </c>
      <c r="G3034" s="46">
        <v>940</v>
      </c>
      <c r="H3034" s="48">
        <f>Tabla1[[#This Row],[Importe]]-Tabla1[[#This Row],[Pagado]]</f>
        <v>0</v>
      </c>
      <c r="I3034" s="49" t="s">
        <v>4090</v>
      </c>
      <c r="N3034" s="44" t="s">
        <v>10</v>
      </c>
      <c r="O3034" s="35" t="s">
        <v>3599</v>
      </c>
      <c r="P3034" s="33">
        <v>125006</v>
      </c>
      <c r="Q3034" s="45" t="s">
        <v>3917</v>
      </c>
      <c r="R3034" s="46">
        <v>940</v>
      </c>
      <c r="S3034" s="47" t="s">
        <v>10</v>
      </c>
      <c r="T3034" s="46">
        <v>940</v>
      </c>
      <c r="U3034" s="48">
        <f>Tabla1[[#This Row],[Importe]]-Tabla1[[#This Row],[Pagado]]</f>
        <v>0</v>
      </c>
      <c r="V3034" s="49" t="s">
        <v>4090</v>
      </c>
    </row>
    <row r="3035" spans="1:22" ht="30" x14ac:dyDescent="0.25">
      <c r="A3035" s="38">
        <v>42972</v>
      </c>
      <c r="B3035" s="36" t="s">
        <v>3710</v>
      </c>
      <c r="C3035" s="34">
        <v>125007</v>
      </c>
      <c r="D3035" s="39" t="s">
        <v>3811</v>
      </c>
      <c r="E3035" s="40">
        <v>10627.4</v>
      </c>
      <c r="F3035" s="41" t="s">
        <v>4194</v>
      </c>
      <c r="G3035" s="72">
        <f>5000+5627.4</f>
        <v>10627.4</v>
      </c>
      <c r="H3035" s="73">
        <f>Tabla1[[#This Row],[Importe]]-Tabla1[[#This Row],[Pagado]]</f>
        <v>0</v>
      </c>
      <c r="I3035" s="43" t="s">
        <v>4090</v>
      </c>
      <c r="N3035" s="38" t="s">
        <v>10</v>
      </c>
      <c r="O3035" s="36" t="s">
        <v>3710</v>
      </c>
      <c r="P3035" s="34">
        <v>125007</v>
      </c>
      <c r="Q3035" s="39" t="s">
        <v>3811</v>
      </c>
      <c r="R3035" s="40">
        <v>10627.4</v>
      </c>
      <c r="S3035" s="41" t="s">
        <v>15</v>
      </c>
      <c r="T3035" s="40">
        <v>10627.4</v>
      </c>
      <c r="U3035" s="42">
        <f>Tabla1[[#This Row],[Importe]]-Tabla1[[#This Row],[Pagado]]</f>
        <v>0</v>
      </c>
      <c r="V3035" s="43" t="s">
        <v>4090</v>
      </c>
    </row>
    <row r="3036" spans="1:22" x14ac:dyDescent="0.25">
      <c r="A3036" s="3">
        <v>42972</v>
      </c>
      <c r="B3036" s="35" t="s">
        <v>3783</v>
      </c>
      <c r="C3036" s="33">
        <v>125008</v>
      </c>
      <c r="D3036" s="45" t="s">
        <v>3916</v>
      </c>
      <c r="E3036" s="46">
        <v>940</v>
      </c>
      <c r="F3036" s="47">
        <v>42972</v>
      </c>
      <c r="G3036" s="46">
        <v>940</v>
      </c>
      <c r="H3036" s="48">
        <f>Tabla1[[#This Row],[Importe]]-Tabla1[[#This Row],[Pagado]]</f>
        <v>0</v>
      </c>
      <c r="I3036" s="49" t="s">
        <v>4090</v>
      </c>
      <c r="N3036" s="44" t="s">
        <v>10</v>
      </c>
      <c r="O3036" s="35" t="s">
        <v>3783</v>
      </c>
      <c r="P3036" s="33">
        <v>125008</v>
      </c>
      <c r="Q3036" s="45" t="s">
        <v>3916</v>
      </c>
      <c r="R3036" s="46">
        <v>940</v>
      </c>
      <c r="S3036" s="47" t="s">
        <v>10</v>
      </c>
      <c r="T3036" s="46">
        <v>940</v>
      </c>
      <c r="U3036" s="48">
        <f>Tabla1[[#This Row],[Importe]]-Tabla1[[#This Row],[Pagado]]</f>
        <v>0</v>
      </c>
      <c r="V3036" s="49" t="s">
        <v>4090</v>
      </c>
    </row>
    <row r="3037" spans="1:22" ht="30" x14ac:dyDescent="0.25">
      <c r="A3037" s="38">
        <v>42972</v>
      </c>
      <c r="B3037" s="36" t="s">
        <v>3794</v>
      </c>
      <c r="C3037" s="34">
        <v>125009</v>
      </c>
      <c r="D3037" s="39" t="s">
        <v>3829</v>
      </c>
      <c r="E3037" s="40">
        <v>8823.6</v>
      </c>
      <c r="F3037" s="41" t="s">
        <v>4182</v>
      </c>
      <c r="G3037" s="72">
        <f>500+8323.6</f>
        <v>8823.6</v>
      </c>
      <c r="H3037" s="73">
        <f>Tabla1[[#This Row],[Importe]]-Tabla1[[#This Row],[Pagado]]</f>
        <v>0</v>
      </c>
      <c r="I3037" s="43" t="s">
        <v>4090</v>
      </c>
      <c r="N3037" s="38" t="s">
        <v>10</v>
      </c>
      <c r="O3037" s="36" t="s">
        <v>3794</v>
      </c>
      <c r="P3037" s="34">
        <v>125009</v>
      </c>
      <c r="Q3037" s="39" t="s">
        <v>3829</v>
      </c>
      <c r="R3037" s="40">
        <v>8823.6</v>
      </c>
      <c r="S3037" s="41" t="s">
        <v>13</v>
      </c>
      <c r="T3037" s="40">
        <v>8823.6</v>
      </c>
      <c r="U3037" s="42">
        <f>Tabla1[[#This Row],[Importe]]-Tabla1[[#This Row],[Pagado]]</f>
        <v>0</v>
      </c>
      <c r="V3037" s="43" t="s">
        <v>4090</v>
      </c>
    </row>
    <row r="3038" spans="1:22" x14ac:dyDescent="0.25">
      <c r="A3038" s="3">
        <v>42972</v>
      </c>
      <c r="B3038" s="35" t="s">
        <v>3045</v>
      </c>
      <c r="C3038" s="33">
        <v>125010</v>
      </c>
      <c r="D3038" s="45" t="s">
        <v>3860</v>
      </c>
      <c r="E3038" s="46">
        <v>3124.8</v>
      </c>
      <c r="F3038" s="47">
        <v>42972</v>
      </c>
      <c r="G3038" s="46">
        <v>3124.8</v>
      </c>
      <c r="H3038" s="48">
        <f>Tabla1[[#This Row],[Importe]]-Tabla1[[#This Row],[Pagado]]</f>
        <v>0</v>
      </c>
      <c r="I3038" s="49" t="s">
        <v>4090</v>
      </c>
      <c r="N3038" s="44">
        <v>42972</v>
      </c>
      <c r="O3038" s="35" t="s">
        <v>3045</v>
      </c>
      <c r="P3038" s="33">
        <v>125010</v>
      </c>
      <c r="Q3038" s="45" t="s">
        <v>3860</v>
      </c>
      <c r="R3038" s="46">
        <v>3124.8</v>
      </c>
      <c r="S3038" s="47">
        <v>42972</v>
      </c>
      <c r="T3038" s="46">
        <v>3124.8</v>
      </c>
      <c r="U3038" s="48">
        <f>Tabla1[[#This Row],[Importe]]-Tabla1[[#This Row],[Pagado]]</f>
        <v>0</v>
      </c>
      <c r="V3038" s="49" t="s">
        <v>4090</v>
      </c>
    </row>
    <row r="3039" spans="1:22" x14ac:dyDescent="0.25">
      <c r="A3039" s="38">
        <v>42972</v>
      </c>
      <c r="B3039" s="36" t="s">
        <v>3056</v>
      </c>
      <c r="C3039" s="34">
        <v>125011</v>
      </c>
      <c r="D3039" s="39" t="s">
        <v>3818</v>
      </c>
      <c r="E3039" s="40">
        <v>8112.2</v>
      </c>
      <c r="F3039" s="41">
        <v>42975</v>
      </c>
      <c r="G3039" s="40">
        <v>8112.2</v>
      </c>
      <c r="H3039" s="42">
        <f>Tabla1[[#This Row],[Importe]]-Tabla1[[#This Row],[Pagado]]</f>
        <v>0</v>
      </c>
      <c r="I3039" s="43" t="s">
        <v>4090</v>
      </c>
      <c r="N3039" s="38">
        <v>42972</v>
      </c>
      <c r="O3039" s="36" t="s">
        <v>3056</v>
      </c>
      <c r="P3039" s="34">
        <v>125011</v>
      </c>
      <c r="Q3039" s="39" t="s">
        <v>3818</v>
      </c>
      <c r="R3039" s="40">
        <v>8112.2</v>
      </c>
      <c r="S3039" s="41" t="s">
        <v>13</v>
      </c>
      <c r="T3039" s="40">
        <v>8112.2</v>
      </c>
      <c r="U3039" s="42">
        <f>Tabla1[[#This Row],[Importe]]-Tabla1[[#This Row],[Pagado]]</f>
        <v>0</v>
      </c>
      <c r="V3039" s="43" t="s">
        <v>4090</v>
      </c>
    </row>
    <row r="3040" spans="1:22" x14ac:dyDescent="0.25">
      <c r="A3040" s="3">
        <v>42972</v>
      </c>
      <c r="B3040" s="35" t="s">
        <v>3067</v>
      </c>
      <c r="C3040" s="33">
        <v>125012</v>
      </c>
      <c r="D3040" s="45" t="s">
        <v>3827</v>
      </c>
      <c r="E3040" s="46">
        <v>2741.6</v>
      </c>
      <c r="F3040" s="47">
        <v>42972</v>
      </c>
      <c r="G3040" s="46">
        <v>2741.6</v>
      </c>
      <c r="H3040" s="48">
        <f>Tabla1[[#This Row],[Importe]]-Tabla1[[#This Row],[Pagado]]</f>
        <v>0</v>
      </c>
      <c r="I3040" s="49" t="s">
        <v>4090</v>
      </c>
      <c r="N3040" s="44">
        <v>42972</v>
      </c>
      <c r="O3040" s="35" t="s">
        <v>3067</v>
      </c>
      <c r="P3040" s="33">
        <v>125012</v>
      </c>
      <c r="Q3040" s="45" t="s">
        <v>3827</v>
      </c>
      <c r="R3040" s="46">
        <v>2741.6</v>
      </c>
      <c r="S3040" s="47">
        <v>42972</v>
      </c>
      <c r="T3040" s="46">
        <v>2741.6</v>
      </c>
      <c r="U3040" s="48">
        <f>Tabla1[[#This Row],[Importe]]-Tabla1[[#This Row],[Pagado]]</f>
        <v>0</v>
      </c>
      <c r="V3040" s="49" t="s">
        <v>4090</v>
      </c>
    </row>
    <row r="3041" spans="1:22" x14ac:dyDescent="0.25">
      <c r="A3041" s="38">
        <v>42972</v>
      </c>
      <c r="B3041" s="36" t="s">
        <v>3078</v>
      </c>
      <c r="C3041" s="34">
        <v>125013</v>
      </c>
      <c r="D3041" s="39" t="s">
        <v>4050</v>
      </c>
      <c r="E3041" s="40">
        <v>1514.1</v>
      </c>
      <c r="F3041" s="41">
        <v>42972</v>
      </c>
      <c r="G3041" s="40">
        <v>1514.1</v>
      </c>
      <c r="H3041" s="42">
        <f>Tabla1[[#This Row],[Importe]]-Tabla1[[#This Row],[Pagado]]</f>
        <v>0</v>
      </c>
      <c r="I3041" s="43" t="s">
        <v>4090</v>
      </c>
      <c r="N3041" s="38" t="s">
        <v>10</v>
      </c>
      <c r="O3041" s="36" t="s">
        <v>3078</v>
      </c>
      <c r="P3041" s="34">
        <v>125013</v>
      </c>
      <c r="Q3041" s="39" t="s">
        <v>4050</v>
      </c>
      <c r="R3041" s="40">
        <v>1514.1</v>
      </c>
      <c r="S3041" s="41" t="s">
        <v>10</v>
      </c>
      <c r="T3041" s="40">
        <v>1514.1</v>
      </c>
      <c r="U3041" s="42">
        <f>Tabla1[[#This Row],[Importe]]-Tabla1[[#This Row],[Pagado]]</f>
        <v>0</v>
      </c>
      <c r="V3041" s="43" t="s">
        <v>4090</v>
      </c>
    </row>
    <row r="3042" spans="1:22" x14ac:dyDescent="0.25">
      <c r="A3042" s="3">
        <v>42972</v>
      </c>
      <c r="B3042" s="35" t="s">
        <v>3089</v>
      </c>
      <c r="C3042" s="33">
        <v>125014</v>
      </c>
      <c r="D3042" s="45" t="s">
        <v>3916</v>
      </c>
      <c r="E3042" s="46">
        <v>3496.8</v>
      </c>
      <c r="F3042" s="41">
        <v>42972</v>
      </c>
      <c r="G3042" s="46">
        <v>3496.8</v>
      </c>
      <c r="H3042" s="48">
        <f>Tabla1[[#This Row],[Importe]]-Tabla1[[#This Row],[Pagado]]</f>
        <v>0</v>
      </c>
      <c r="I3042" s="49" t="s">
        <v>4090</v>
      </c>
      <c r="N3042" s="44" t="s">
        <v>10</v>
      </c>
      <c r="O3042" s="35" t="s">
        <v>3089</v>
      </c>
      <c r="P3042" s="33">
        <v>125014</v>
      </c>
      <c r="Q3042" s="45" t="s">
        <v>3916</v>
      </c>
      <c r="R3042" s="46">
        <v>3496.8</v>
      </c>
      <c r="S3042" s="47" t="s">
        <v>10</v>
      </c>
      <c r="T3042" s="46">
        <v>3496.8</v>
      </c>
      <c r="U3042" s="48">
        <f>Tabla1[[#This Row],[Importe]]-Tabla1[[#This Row],[Pagado]]</f>
        <v>0</v>
      </c>
      <c r="V3042" s="49" t="s">
        <v>4090</v>
      </c>
    </row>
    <row r="3043" spans="1:22" x14ac:dyDescent="0.25">
      <c r="A3043" s="38">
        <v>42972</v>
      </c>
      <c r="B3043" s="36" t="s">
        <v>3100</v>
      </c>
      <c r="C3043" s="34">
        <v>125015</v>
      </c>
      <c r="D3043" s="39" t="s">
        <v>3822</v>
      </c>
      <c r="E3043" s="40">
        <v>2875.2</v>
      </c>
      <c r="F3043" s="41">
        <v>42975</v>
      </c>
      <c r="G3043" s="40">
        <v>2875.2</v>
      </c>
      <c r="H3043" s="42">
        <f>Tabla1[[#This Row],[Importe]]-Tabla1[[#This Row],[Pagado]]</f>
        <v>0</v>
      </c>
      <c r="I3043" s="43" t="s">
        <v>4090</v>
      </c>
      <c r="N3043" s="38" t="s">
        <v>10</v>
      </c>
      <c r="O3043" s="36" t="s">
        <v>3100</v>
      </c>
      <c r="P3043" s="34">
        <v>125015</v>
      </c>
      <c r="Q3043" s="39" t="s">
        <v>3822</v>
      </c>
      <c r="R3043" s="40">
        <v>2875.2</v>
      </c>
      <c r="S3043" s="41" t="s">
        <v>13</v>
      </c>
      <c r="T3043" s="40">
        <v>2875.2</v>
      </c>
      <c r="U3043" s="42">
        <f>Tabla1[[#This Row],[Importe]]-Tabla1[[#This Row],[Pagado]]</f>
        <v>0</v>
      </c>
      <c r="V3043" s="43" t="s">
        <v>4090</v>
      </c>
    </row>
    <row r="3044" spans="1:22" x14ac:dyDescent="0.25">
      <c r="A3044" s="3">
        <v>42972</v>
      </c>
      <c r="B3044" s="35" t="s">
        <v>3111</v>
      </c>
      <c r="C3044" s="33">
        <v>125016</v>
      </c>
      <c r="D3044" s="45" t="s">
        <v>3918</v>
      </c>
      <c r="E3044" s="46">
        <v>907.2</v>
      </c>
      <c r="F3044" s="41">
        <v>42972</v>
      </c>
      <c r="G3044" s="46">
        <v>907.2</v>
      </c>
      <c r="H3044" s="48">
        <f>Tabla1[[#This Row],[Importe]]-Tabla1[[#This Row],[Pagado]]</f>
        <v>0</v>
      </c>
      <c r="I3044" s="49" t="s">
        <v>4090</v>
      </c>
      <c r="N3044" s="44" t="s">
        <v>10</v>
      </c>
      <c r="O3044" s="35" t="s">
        <v>3111</v>
      </c>
      <c r="P3044" s="33">
        <v>125016</v>
      </c>
      <c r="Q3044" s="45" t="s">
        <v>3918</v>
      </c>
      <c r="R3044" s="46">
        <v>907.2</v>
      </c>
      <c r="S3044" s="47" t="s">
        <v>10</v>
      </c>
      <c r="T3044" s="46">
        <v>907.2</v>
      </c>
      <c r="U3044" s="48">
        <f>Tabla1[[#This Row],[Importe]]-Tabla1[[#This Row],[Pagado]]</f>
        <v>0</v>
      </c>
      <c r="V3044" s="49" t="s">
        <v>4090</v>
      </c>
    </row>
    <row r="3045" spans="1:22" ht="45" x14ac:dyDescent="0.25">
      <c r="A3045" s="38">
        <v>42972</v>
      </c>
      <c r="B3045" s="36" t="s">
        <v>3122</v>
      </c>
      <c r="C3045" s="34">
        <v>125017</v>
      </c>
      <c r="D3045" s="39" t="s">
        <v>3919</v>
      </c>
      <c r="E3045" s="40">
        <v>32767.35</v>
      </c>
      <c r="F3045" s="41" t="s">
        <v>4202</v>
      </c>
      <c r="G3045" s="72">
        <f>7900+16000+4500+4367.35</f>
        <v>32767.35</v>
      </c>
      <c r="H3045" s="73">
        <f>Tabla1[[#This Row],[Importe]]-Tabla1[[#This Row],[Pagado]]</f>
        <v>0</v>
      </c>
      <c r="I3045" s="43" t="s">
        <v>4090</v>
      </c>
      <c r="N3045" s="38" t="s">
        <v>10</v>
      </c>
      <c r="O3045" s="36" t="s">
        <v>3122</v>
      </c>
      <c r="P3045" s="34">
        <v>125017</v>
      </c>
      <c r="Q3045" s="39" t="s">
        <v>3919</v>
      </c>
      <c r="R3045" s="40">
        <v>32767.35</v>
      </c>
      <c r="S3045" s="41" t="s">
        <v>16</v>
      </c>
      <c r="T3045" s="40">
        <v>32767.35</v>
      </c>
      <c r="U3045" s="42">
        <f>Tabla1[[#This Row],[Importe]]-Tabla1[[#This Row],[Pagado]]</f>
        <v>0</v>
      </c>
      <c r="V3045" s="43" t="s">
        <v>4090</v>
      </c>
    </row>
    <row r="3046" spans="1:22" x14ac:dyDescent="0.25">
      <c r="A3046" s="3">
        <v>42972</v>
      </c>
      <c r="B3046" s="35" t="s">
        <v>3133</v>
      </c>
      <c r="C3046" s="33">
        <v>125018</v>
      </c>
      <c r="D3046" s="45" t="s">
        <v>3831</v>
      </c>
      <c r="E3046" s="46">
        <v>5085.72</v>
      </c>
      <c r="F3046" s="41">
        <v>42972</v>
      </c>
      <c r="G3046" s="46">
        <v>5085.72</v>
      </c>
      <c r="H3046" s="48">
        <f>Tabla1[[#This Row],[Importe]]-Tabla1[[#This Row],[Pagado]]</f>
        <v>0</v>
      </c>
      <c r="I3046" s="49" t="s">
        <v>4090</v>
      </c>
      <c r="N3046" s="44" t="s">
        <v>10</v>
      </c>
      <c r="O3046" s="35" t="s">
        <v>3133</v>
      </c>
      <c r="P3046" s="33">
        <v>125018</v>
      </c>
      <c r="Q3046" s="45" t="s">
        <v>3831</v>
      </c>
      <c r="R3046" s="46">
        <v>5085.72</v>
      </c>
      <c r="S3046" s="47" t="s">
        <v>10</v>
      </c>
      <c r="T3046" s="46">
        <v>5085.72</v>
      </c>
      <c r="U3046" s="48">
        <f>Tabla1[[#This Row],[Importe]]-Tabla1[[#This Row],[Pagado]]</f>
        <v>0</v>
      </c>
      <c r="V3046" s="49" t="s">
        <v>4090</v>
      </c>
    </row>
    <row r="3047" spans="1:22" x14ac:dyDescent="0.25">
      <c r="A3047" s="38">
        <v>42972</v>
      </c>
      <c r="B3047" s="36" t="s">
        <v>3144</v>
      </c>
      <c r="C3047" s="34">
        <v>125019</v>
      </c>
      <c r="D3047" s="39" t="s">
        <v>3844</v>
      </c>
      <c r="E3047" s="40">
        <v>1582.5</v>
      </c>
      <c r="F3047" s="41">
        <v>42972</v>
      </c>
      <c r="G3047" s="40">
        <v>1582.5</v>
      </c>
      <c r="H3047" s="42">
        <f>Tabla1[[#This Row],[Importe]]-Tabla1[[#This Row],[Pagado]]</f>
        <v>0</v>
      </c>
      <c r="I3047" s="43" t="s">
        <v>4090</v>
      </c>
      <c r="N3047" s="38" t="s">
        <v>10</v>
      </c>
      <c r="O3047" s="36" t="s">
        <v>3144</v>
      </c>
      <c r="P3047" s="34">
        <v>125019</v>
      </c>
      <c r="Q3047" s="39" t="s">
        <v>3844</v>
      </c>
      <c r="R3047" s="40">
        <v>1582.5</v>
      </c>
      <c r="S3047" s="41" t="s">
        <v>10</v>
      </c>
      <c r="T3047" s="40">
        <v>1582.5</v>
      </c>
      <c r="U3047" s="42">
        <f>Tabla1[[#This Row],[Importe]]-Tabla1[[#This Row],[Pagado]]</f>
        <v>0</v>
      </c>
      <c r="V3047" s="43" t="s">
        <v>4090</v>
      </c>
    </row>
    <row r="3048" spans="1:22" x14ac:dyDescent="0.25">
      <c r="A3048" s="3">
        <v>42972</v>
      </c>
      <c r="B3048" s="36" t="s">
        <v>3156</v>
      </c>
      <c r="C3048" s="34">
        <v>125020</v>
      </c>
      <c r="D3048" s="39" t="s">
        <v>3896</v>
      </c>
      <c r="E3048" s="40">
        <v>6318.8</v>
      </c>
      <c r="F3048" s="41">
        <v>42972</v>
      </c>
      <c r="G3048" s="40">
        <v>6318.8</v>
      </c>
      <c r="H3048" s="42">
        <f>Tabla1[[#This Row],[Importe]]-Tabla1[[#This Row],[Pagado]]</f>
        <v>0</v>
      </c>
      <c r="I3048" s="43" t="s">
        <v>4090</v>
      </c>
      <c r="N3048" s="38" t="s">
        <v>10</v>
      </c>
      <c r="O3048" s="36" t="s">
        <v>3156</v>
      </c>
      <c r="P3048" s="34">
        <v>125020</v>
      </c>
      <c r="Q3048" s="39" t="s">
        <v>3896</v>
      </c>
      <c r="R3048" s="40">
        <v>6318.8</v>
      </c>
      <c r="S3048" s="41" t="s">
        <v>10</v>
      </c>
      <c r="T3048" s="40">
        <v>6318.8</v>
      </c>
      <c r="U3048" s="42">
        <f>Tabla1[[#This Row],[Importe]]-Tabla1[[#This Row],[Pagado]]</f>
        <v>0</v>
      </c>
      <c r="V3048" s="43" t="s">
        <v>4090</v>
      </c>
    </row>
    <row r="3049" spans="1:22" x14ac:dyDescent="0.25">
      <c r="A3049" s="65">
        <v>42972</v>
      </c>
      <c r="B3049" s="58" t="s">
        <v>3167</v>
      </c>
      <c r="C3049" s="59">
        <v>125021</v>
      </c>
      <c r="D3049" s="60" t="s">
        <v>3845</v>
      </c>
      <c r="E3049" s="61">
        <v>390.5</v>
      </c>
      <c r="F3049" s="66">
        <v>42973</v>
      </c>
      <c r="G3049" s="61">
        <v>390.5</v>
      </c>
      <c r="H3049" s="63">
        <f>Tabla1[[#This Row],[Importe]]-Tabla1[[#This Row],[Pagado]]</f>
        <v>0</v>
      </c>
      <c r="I3049" s="64" t="s">
        <v>4090</v>
      </c>
      <c r="N3049" s="44" t="s">
        <v>10</v>
      </c>
      <c r="O3049" s="35" t="s">
        <v>3167</v>
      </c>
      <c r="P3049" s="33">
        <v>125021</v>
      </c>
      <c r="Q3049" s="45" t="s">
        <v>3845</v>
      </c>
      <c r="R3049" s="46">
        <v>390.5</v>
      </c>
      <c r="S3049" s="47" t="s">
        <v>11</v>
      </c>
      <c r="T3049" s="46">
        <v>390.5</v>
      </c>
      <c r="U3049" s="48">
        <f>Tabla1[[#This Row],[Importe]]-Tabla1[[#This Row],[Pagado]]</f>
        <v>0</v>
      </c>
      <c r="V3049" s="49" t="s">
        <v>4090</v>
      </c>
    </row>
    <row r="3050" spans="1:22" x14ac:dyDescent="0.25">
      <c r="A3050" s="3">
        <v>42972</v>
      </c>
      <c r="B3050" s="36" t="s">
        <v>3178</v>
      </c>
      <c r="C3050" s="34">
        <v>125022</v>
      </c>
      <c r="D3050" s="39" t="s">
        <v>4045</v>
      </c>
      <c r="E3050" s="40">
        <v>4728.6000000000004</v>
      </c>
      <c r="F3050" s="41">
        <v>42972</v>
      </c>
      <c r="G3050" s="40">
        <v>4728.6000000000004</v>
      </c>
      <c r="H3050" s="42">
        <f>Tabla1[[#This Row],[Importe]]-Tabla1[[#This Row],[Pagado]]</f>
        <v>0</v>
      </c>
      <c r="I3050" s="43" t="s">
        <v>4090</v>
      </c>
      <c r="N3050" s="38" t="s">
        <v>10</v>
      </c>
      <c r="O3050" s="36" t="s">
        <v>3178</v>
      </c>
      <c r="P3050" s="34">
        <v>125022</v>
      </c>
      <c r="Q3050" s="39" t="s">
        <v>4045</v>
      </c>
      <c r="R3050" s="40">
        <v>4728.6000000000004</v>
      </c>
      <c r="S3050" s="41" t="s">
        <v>10</v>
      </c>
      <c r="T3050" s="40">
        <v>4728.6000000000004</v>
      </c>
      <c r="U3050" s="42">
        <f>Tabla1[[#This Row],[Importe]]-Tabla1[[#This Row],[Pagado]]</f>
        <v>0</v>
      </c>
      <c r="V3050" s="43" t="s">
        <v>4090</v>
      </c>
    </row>
    <row r="3051" spans="1:22" x14ac:dyDescent="0.25">
      <c r="A3051" s="65">
        <v>42972</v>
      </c>
      <c r="B3051" s="58" t="s">
        <v>3189</v>
      </c>
      <c r="C3051" s="59">
        <v>125023</v>
      </c>
      <c r="D3051" s="60" t="s">
        <v>3898</v>
      </c>
      <c r="E3051" s="61">
        <v>19597.22</v>
      </c>
      <c r="F3051" s="66">
        <v>42973</v>
      </c>
      <c r="G3051" s="61">
        <v>19597.22</v>
      </c>
      <c r="H3051" s="63">
        <f>Tabla1[[#This Row],[Importe]]-Tabla1[[#This Row],[Pagado]]</f>
        <v>0</v>
      </c>
      <c r="I3051" s="64" t="s">
        <v>4090</v>
      </c>
      <c r="N3051" s="44" t="s">
        <v>10</v>
      </c>
      <c r="O3051" s="35" t="s">
        <v>3189</v>
      </c>
      <c r="P3051" s="33">
        <v>125023</v>
      </c>
      <c r="Q3051" s="45" t="s">
        <v>3898</v>
      </c>
      <c r="R3051" s="46">
        <v>19597.22</v>
      </c>
      <c r="S3051" s="47" t="s">
        <v>11</v>
      </c>
      <c r="T3051" s="46">
        <v>19597.22</v>
      </c>
      <c r="U3051" s="48">
        <f>Tabla1[[#This Row],[Importe]]-Tabla1[[#This Row],[Pagado]]</f>
        <v>0</v>
      </c>
      <c r="V3051" s="49" t="s">
        <v>4090</v>
      </c>
    </row>
    <row r="3052" spans="1:22" x14ac:dyDescent="0.25">
      <c r="A3052" s="3">
        <v>42972</v>
      </c>
      <c r="B3052" s="36" t="s">
        <v>3200</v>
      </c>
      <c r="C3052" s="34">
        <v>125024</v>
      </c>
      <c r="D3052" s="39" t="s">
        <v>3860</v>
      </c>
      <c r="E3052" s="40">
        <v>2469.6</v>
      </c>
      <c r="F3052" s="41">
        <v>42972</v>
      </c>
      <c r="G3052" s="40">
        <v>2469.6</v>
      </c>
      <c r="H3052" s="42">
        <f>Tabla1[[#This Row],[Importe]]-Tabla1[[#This Row],[Pagado]]</f>
        <v>0</v>
      </c>
      <c r="I3052" s="43" t="s">
        <v>4090</v>
      </c>
      <c r="N3052" s="38" t="s">
        <v>10</v>
      </c>
      <c r="O3052" s="36" t="s">
        <v>3200</v>
      </c>
      <c r="P3052" s="34">
        <v>125024</v>
      </c>
      <c r="Q3052" s="39" t="s">
        <v>3860</v>
      </c>
      <c r="R3052" s="40">
        <v>2469.6</v>
      </c>
      <c r="S3052" s="41" t="s">
        <v>10</v>
      </c>
      <c r="T3052" s="40">
        <v>2469.6</v>
      </c>
      <c r="U3052" s="42">
        <f>Tabla1[[#This Row],[Importe]]-Tabla1[[#This Row],[Pagado]]</f>
        <v>0</v>
      </c>
      <c r="V3052" s="43" t="s">
        <v>4090</v>
      </c>
    </row>
    <row r="3053" spans="1:22" x14ac:dyDescent="0.25">
      <c r="A3053" s="65">
        <v>42972</v>
      </c>
      <c r="B3053" s="58" t="s">
        <v>3211</v>
      </c>
      <c r="C3053" s="59">
        <v>125025</v>
      </c>
      <c r="D3053" s="60" t="s">
        <v>3947</v>
      </c>
      <c r="E3053" s="61">
        <v>1474.2</v>
      </c>
      <c r="F3053" s="62">
        <v>42972</v>
      </c>
      <c r="G3053" s="61">
        <v>1474.2</v>
      </c>
      <c r="H3053" s="63">
        <f>Tabla1[[#This Row],[Importe]]-Tabla1[[#This Row],[Pagado]]</f>
        <v>0</v>
      </c>
      <c r="I3053" s="64" t="s">
        <v>4090</v>
      </c>
      <c r="N3053" s="44" t="s">
        <v>10</v>
      </c>
      <c r="O3053" s="35" t="s">
        <v>3211</v>
      </c>
      <c r="P3053" s="33">
        <v>125025</v>
      </c>
      <c r="Q3053" s="45" t="s">
        <v>3947</v>
      </c>
      <c r="R3053" s="46">
        <v>1474.2</v>
      </c>
      <c r="S3053" s="47" t="s">
        <v>10</v>
      </c>
      <c r="T3053" s="46">
        <v>1474.2</v>
      </c>
      <c r="U3053" s="48">
        <f>Tabla1[[#This Row],[Importe]]-Tabla1[[#This Row],[Pagado]]</f>
        <v>0</v>
      </c>
      <c r="V3053" s="49" t="s">
        <v>4090</v>
      </c>
    </row>
    <row r="3054" spans="1:22" ht="30" x14ac:dyDescent="0.25">
      <c r="A3054" s="3">
        <v>42972</v>
      </c>
      <c r="B3054" s="36" t="s">
        <v>3222</v>
      </c>
      <c r="C3054" s="34">
        <v>125026</v>
      </c>
      <c r="D3054" s="39" t="s">
        <v>3957</v>
      </c>
      <c r="E3054" s="40">
        <v>34132.699999999997</v>
      </c>
      <c r="F3054" s="41" t="s">
        <v>4195</v>
      </c>
      <c r="G3054" s="72">
        <f>10000+24132.7</f>
        <v>34132.699999999997</v>
      </c>
      <c r="H3054" s="73">
        <f>Tabla1[[#This Row],[Importe]]-Tabla1[[#This Row],[Pagado]]</f>
        <v>0</v>
      </c>
      <c r="I3054" s="43" t="s">
        <v>4090</v>
      </c>
      <c r="N3054" s="38" t="s">
        <v>10</v>
      </c>
      <c r="O3054" s="36" t="s">
        <v>3222</v>
      </c>
      <c r="P3054" s="34">
        <v>125026</v>
      </c>
      <c r="Q3054" s="39" t="s">
        <v>3957</v>
      </c>
      <c r="R3054" s="40">
        <v>34132.699999999997</v>
      </c>
      <c r="S3054" s="41" t="s">
        <v>15</v>
      </c>
      <c r="T3054" s="40">
        <v>34132.699999999997</v>
      </c>
      <c r="U3054" s="42">
        <f>Tabla1[[#This Row],[Importe]]-Tabla1[[#This Row],[Pagado]]</f>
        <v>0</v>
      </c>
      <c r="V3054" s="43" t="s">
        <v>4090</v>
      </c>
    </row>
    <row r="3055" spans="1:22" x14ac:dyDescent="0.25">
      <c r="A3055" s="65">
        <v>42972</v>
      </c>
      <c r="B3055" s="58" t="s">
        <v>3233</v>
      </c>
      <c r="C3055" s="59">
        <v>125027</v>
      </c>
      <c r="D3055" s="60" t="s">
        <v>3948</v>
      </c>
      <c r="E3055" s="61">
        <v>3173.4</v>
      </c>
      <c r="F3055" s="66">
        <v>42973</v>
      </c>
      <c r="G3055" s="61">
        <v>3173.4</v>
      </c>
      <c r="H3055" s="63">
        <f>Tabla1[[#This Row],[Importe]]-Tabla1[[#This Row],[Pagado]]</f>
        <v>0</v>
      </c>
      <c r="I3055" s="64" t="s">
        <v>4090</v>
      </c>
      <c r="N3055" s="44" t="s">
        <v>10</v>
      </c>
      <c r="O3055" s="35" t="s">
        <v>3233</v>
      </c>
      <c r="P3055" s="33">
        <v>125027</v>
      </c>
      <c r="Q3055" s="45" t="s">
        <v>3948</v>
      </c>
      <c r="R3055" s="46">
        <v>3173.4</v>
      </c>
      <c r="S3055" s="47" t="s">
        <v>11</v>
      </c>
      <c r="T3055" s="46">
        <v>3173.4</v>
      </c>
      <c r="U3055" s="48">
        <f>Tabla1[[#This Row],[Importe]]-Tabla1[[#This Row],[Pagado]]</f>
        <v>0</v>
      </c>
      <c r="V3055" s="49" t="s">
        <v>4090</v>
      </c>
    </row>
    <row r="3056" spans="1:22" x14ac:dyDescent="0.25">
      <c r="A3056" s="3">
        <v>42972</v>
      </c>
      <c r="B3056" s="36" t="s">
        <v>3244</v>
      </c>
      <c r="C3056" s="34">
        <v>125028</v>
      </c>
      <c r="D3056" s="39" t="s">
        <v>3955</v>
      </c>
      <c r="E3056" s="40">
        <v>4992.3999999999996</v>
      </c>
      <c r="F3056" s="41">
        <v>42973</v>
      </c>
      <c r="G3056" s="40">
        <v>4992.3999999999996</v>
      </c>
      <c r="H3056" s="42">
        <f>Tabla1[[#This Row],[Importe]]-Tabla1[[#This Row],[Pagado]]</f>
        <v>0</v>
      </c>
      <c r="I3056" s="43" t="s">
        <v>4090</v>
      </c>
      <c r="N3056" s="38" t="s">
        <v>10</v>
      </c>
      <c r="O3056" s="36" t="s">
        <v>3244</v>
      </c>
      <c r="P3056" s="34">
        <v>125028</v>
      </c>
      <c r="Q3056" s="39" t="s">
        <v>3955</v>
      </c>
      <c r="R3056" s="40">
        <v>4992.3999999999996</v>
      </c>
      <c r="S3056" s="41" t="s">
        <v>11</v>
      </c>
      <c r="T3056" s="40">
        <v>4992.3999999999996</v>
      </c>
      <c r="U3056" s="42">
        <f>Tabla1[[#This Row],[Importe]]-Tabla1[[#This Row],[Pagado]]</f>
        <v>0</v>
      </c>
      <c r="V3056" s="43" t="s">
        <v>4090</v>
      </c>
    </row>
    <row r="3057" spans="1:22" x14ac:dyDescent="0.25">
      <c r="A3057" s="65">
        <v>42972</v>
      </c>
      <c r="B3057" s="58" t="s">
        <v>3255</v>
      </c>
      <c r="C3057" s="59">
        <v>125029</v>
      </c>
      <c r="D3057" s="60" t="s">
        <v>3913</v>
      </c>
      <c r="E3057" s="61">
        <v>1222</v>
      </c>
      <c r="F3057" s="66">
        <v>42973</v>
      </c>
      <c r="G3057" s="61">
        <v>1222</v>
      </c>
      <c r="H3057" s="63">
        <f>Tabla1[[#This Row],[Importe]]-Tabla1[[#This Row],[Pagado]]</f>
        <v>0</v>
      </c>
      <c r="I3057" s="64" t="s">
        <v>4090</v>
      </c>
      <c r="N3057" s="44" t="s">
        <v>10</v>
      </c>
      <c r="O3057" s="35" t="s">
        <v>3255</v>
      </c>
      <c r="P3057" s="33">
        <v>125029</v>
      </c>
      <c r="Q3057" s="45" t="s">
        <v>3913</v>
      </c>
      <c r="R3057" s="46">
        <v>1222</v>
      </c>
      <c r="S3057" s="47" t="s">
        <v>11</v>
      </c>
      <c r="T3057" s="46">
        <v>1222</v>
      </c>
      <c r="U3057" s="48">
        <f>Tabla1[[#This Row],[Importe]]-Tabla1[[#This Row],[Pagado]]</f>
        <v>0</v>
      </c>
      <c r="V3057" s="49" t="s">
        <v>4090</v>
      </c>
    </row>
    <row r="3058" spans="1:22" x14ac:dyDescent="0.25">
      <c r="A3058" s="3">
        <v>42972</v>
      </c>
      <c r="B3058" s="35" t="s">
        <v>3267</v>
      </c>
      <c r="C3058" s="33">
        <v>125030</v>
      </c>
      <c r="D3058" s="45" t="s">
        <v>3908</v>
      </c>
      <c r="E3058" s="46">
        <v>3565.1</v>
      </c>
      <c r="F3058" s="47">
        <v>42976</v>
      </c>
      <c r="G3058" s="46">
        <v>3565.1</v>
      </c>
      <c r="H3058" s="48">
        <f>Tabla1[[#This Row],[Importe]]-Tabla1[[#This Row],[Pagado]]</f>
        <v>0</v>
      </c>
      <c r="I3058" s="49" t="s">
        <v>4090</v>
      </c>
      <c r="N3058" s="44" t="s">
        <v>10</v>
      </c>
      <c r="O3058" s="35" t="s">
        <v>3267</v>
      </c>
      <c r="P3058" s="33">
        <v>125030</v>
      </c>
      <c r="Q3058" s="45" t="s">
        <v>3908</v>
      </c>
      <c r="R3058" s="46">
        <v>3565.1</v>
      </c>
      <c r="S3058" s="47" t="s">
        <v>14</v>
      </c>
      <c r="T3058" s="46">
        <v>3565.1</v>
      </c>
      <c r="U3058" s="48">
        <f>Tabla1[[#This Row],[Importe]]-Tabla1[[#This Row],[Pagado]]</f>
        <v>0</v>
      </c>
      <c r="V3058" s="49" t="s">
        <v>4090</v>
      </c>
    </row>
    <row r="3059" spans="1:22" x14ac:dyDescent="0.25">
      <c r="A3059" s="38">
        <v>42972</v>
      </c>
      <c r="B3059" s="36" t="s">
        <v>3278</v>
      </c>
      <c r="C3059" s="34">
        <v>125031</v>
      </c>
      <c r="D3059" s="39" t="s">
        <v>3947</v>
      </c>
      <c r="E3059" s="40">
        <v>110</v>
      </c>
      <c r="F3059" s="41">
        <v>42972</v>
      </c>
      <c r="G3059" s="40">
        <v>110</v>
      </c>
      <c r="H3059" s="42">
        <f>Tabla1[[#This Row],[Importe]]-Tabla1[[#This Row],[Pagado]]</f>
        <v>0</v>
      </c>
      <c r="I3059" s="43" t="s">
        <v>4090</v>
      </c>
      <c r="N3059" s="38" t="s">
        <v>10</v>
      </c>
      <c r="O3059" s="36" t="s">
        <v>3278</v>
      </c>
      <c r="P3059" s="34">
        <v>125031</v>
      </c>
      <c r="Q3059" s="39" t="s">
        <v>3947</v>
      </c>
      <c r="R3059" s="40">
        <v>110</v>
      </c>
      <c r="S3059" s="41" t="s">
        <v>10</v>
      </c>
      <c r="T3059" s="40">
        <v>110</v>
      </c>
      <c r="U3059" s="42">
        <f>Tabla1[[#This Row],[Importe]]-Tabla1[[#This Row],[Pagado]]</f>
        <v>0</v>
      </c>
      <c r="V3059" s="43" t="s">
        <v>4090</v>
      </c>
    </row>
    <row r="3060" spans="1:22" x14ac:dyDescent="0.25">
      <c r="A3060" s="3">
        <v>42972</v>
      </c>
      <c r="B3060" s="35" t="s">
        <v>3289</v>
      </c>
      <c r="C3060" s="33">
        <v>125032</v>
      </c>
      <c r="D3060" s="45" t="s">
        <v>3876</v>
      </c>
      <c r="E3060" s="46">
        <v>909.6</v>
      </c>
      <c r="F3060" s="41">
        <v>42972</v>
      </c>
      <c r="G3060" s="46">
        <v>909.6</v>
      </c>
      <c r="H3060" s="48">
        <f>Tabla1[[#This Row],[Importe]]-Tabla1[[#This Row],[Pagado]]</f>
        <v>0</v>
      </c>
      <c r="I3060" s="49" t="s">
        <v>4090</v>
      </c>
      <c r="N3060" s="44" t="s">
        <v>10</v>
      </c>
      <c r="O3060" s="35" t="s">
        <v>3289</v>
      </c>
      <c r="P3060" s="33">
        <v>125032</v>
      </c>
      <c r="Q3060" s="45" t="s">
        <v>3876</v>
      </c>
      <c r="R3060" s="46">
        <v>909.6</v>
      </c>
      <c r="S3060" s="47" t="s">
        <v>10</v>
      </c>
      <c r="T3060" s="46">
        <v>909.6</v>
      </c>
      <c r="U3060" s="48">
        <f>Tabla1[[#This Row],[Importe]]-Tabla1[[#This Row],[Pagado]]</f>
        <v>0</v>
      </c>
      <c r="V3060" s="49" t="s">
        <v>4090</v>
      </c>
    </row>
    <row r="3061" spans="1:22" x14ac:dyDescent="0.25">
      <c r="A3061" s="38">
        <v>42972</v>
      </c>
      <c r="B3061" s="36" t="s">
        <v>3300</v>
      </c>
      <c r="C3061" s="34">
        <v>125033</v>
      </c>
      <c r="D3061" s="39" t="s">
        <v>3910</v>
      </c>
      <c r="E3061" s="40">
        <v>8783.4</v>
      </c>
      <c r="F3061" s="41">
        <v>42972</v>
      </c>
      <c r="G3061" s="40">
        <v>8783.4</v>
      </c>
      <c r="H3061" s="42">
        <f>Tabla1[[#This Row],[Importe]]-Tabla1[[#This Row],[Pagado]]</f>
        <v>0</v>
      </c>
      <c r="I3061" s="43" t="s">
        <v>4090</v>
      </c>
      <c r="N3061" s="38" t="s">
        <v>10</v>
      </c>
      <c r="O3061" s="36" t="s">
        <v>3300</v>
      </c>
      <c r="P3061" s="34">
        <v>125033</v>
      </c>
      <c r="Q3061" s="39" t="s">
        <v>3910</v>
      </c>
      <c r="R3061" s="40">
        <v>8783.4</v>
      </c>
      <c r="S3061" s="41" t="s">
        <v>10</v>
      </c>
      <c r="T3061" s="40">
        <v>8783.4</v>
      </c>
      <c r="U3061" s="42">
        <f>Tabla1[[#This Row],[Importe]]-Tabla1[[#This Row],[Pagado]]</f>
        <v>0</v>
      </c>
      <c r="V3061" s="43" t="s">
        <v>4090</v>
      </c>
    </row>
    <row r="3062" spans="1:22" x14ac:dyDescent="0.25">
      <c r="A3062" s="3">
        <v>42972</v>
      </c>
      <c r="B3062" s="35" t="s">
        <v>3311</v>
      </c>
      <c r="C3062" s="33">
        <v>125034</v>
      </c>
      <c r="D3062" s="45" t="s">
        <v>3993</v>
      </c>
      <c r="E3062" s="46">
        <v>5192</v>
      </c>
      <c r="F3062" s="47">
        <v>42973</v>
      </c>
      <c r="G3062" s="46">
        <v>5192</v>
      </c>
      <c r="H3062" s="48">
        <f>Tabla1[[#This Row],[Importe]]-Tabla1[[#This Row],[Pagado]]</f>
        <v>0</v>
      </c>
      <c r="I3062" s="49" t="s">
        <v>4090</v>
      </c>
      <c r="N3062" s="44" t="s">
        <v>10</v>
      </c>
      <c r="O3062" s="35" t="s">
        <v>3311</v>
      </c>
      <c r="P3062" s="33">
        <v>125034</v>
      </c>
      <c r="Q3062" s="45" t="s">
        <v>3993</v>
      </c>
      <c r="R3062" s="46">
        <v>5192</v>
      </c>
      <c r="S3062" s="47" t="s">
        <v>11</v>
      </c>
      <c r="T3062" s="46">
        <v>5192</v>
      </c>
      <c r="U3062" s="48">
        <f>Tabla1[[#This Row],[Importe]]-Tabla1[[#This Row],[Pagado]]</f>
        <v>0</v>
      </c>
      <c r="V3062" s="49" t="s">
        <v>4090</v>
      </c>
    </row>
    <row r="3063" spans="1:22" ht="15.75" x14ac:dyDescent="0.25">
      <c r="A3063" s="38">
        <v>42972</v>
      </c>
      <c r="B3063" s="36" t="s">
        <v>3322</v>
      </c>
      <c r="C3063" s="34">
        <v>125035</v>
      </c>
      <c r="D3063" s="50" t="s">
        <v>4091</v>
      </c>
      <c r="E3063" s="40">
        <v>0</v>
      </c>
      <c r="F3063" s="51" t="s">
        <v>4091</v>
      </c>
      <c r="G3063" s="40">
        <v>0</v>
      </c>
      <c r="H3063" s="42">
        <f>Tabla1[[#This Row],[Importe]]-Tabla1[[#This Row],[Pagado]]</f>
        <v>0</v>
      </c>
      <c r="I3063" s="54" t="s">
        <v>4140</v>
      </c>
      <c r="N3063" s="38" t="s">
        <v>10</v>
      </c>
      <c r="O3063" s="36" t="s">
        <v>3322</v>
      </c>
      <c r="P3063" s="34">
        <v>125035</v>
      </c>
      <c r="Q3063" s="39" t="s">
        <v>3860</v>
      </c>
      <c r="R3063" s="40">
        <v>1160.9000000000001</v>
      </c>
      <c r="S3063" s="41" t="s">
        <v>4067</v>
      </c>
      <c r="T3063" s="40">
        <v>0</v>
      </c>
      <c r="U3063" s="42">
        <f>Tabla1[[#This Row],[Importe]]-Tabla1[[#This Row],[Pagado]]</f>
        <v>0</v>
      </c>
      <c r="V3063" s="43" t="s">
        <v>4091</v>
      </c>
    </row>
    <row r="3064" spans="1:22" ht="15.75" x14ac:dyDescent="0.25">
      <c r="A3064" s="3">
        <v>42972</v>
      </c>
      <c r="B3064" s="35" t="s">
        <v>3333</v>
      </c>
      <c r="C3064" s="33">
        <v>125036</v>
      </c>
      <c r="D3064" s="56" t="s">
        <v>4091</v>
      </c>
      <c r="E3064" s="46">
        <v>0</v>
      </c>
      <c r="F3064" s="55" t="s">
        <v>4091</v>
      </c>
      <c r="G3064" s="46">
        <v>0</v>
      </c>
      <c r="H3064" s="48">
        <f>Tabla1[[#This Row],[Importe]]-Tabla1[[#This Row],[Pagado]]</f>
        <v>0</v>
      </c>
      <c r="I3064" s="49" t="s">
        <v>4091</v>
      </c>
      <c r="N3064" s="44" t="s">
        <v>10</v>
      </c>
      <c r="O3064" s="35" t="s">
        <v>3333</v>
      </c>
      <c r="P3064" s="33">
        <v>125036</v>
      </c>
      <c r="Q3064" s="45" t="s">
        <v>3860</v>
      </c>
      <c r="R3064" s="46">
        <v>568.1</v>
      </c>
      <c r="S3064" s="47" t="s">
        <v>4067</v>
      </c>
      <c r="T3064" s="46">
        <v>0</v>
      </c>
      <c r="U3064" s="48">
        <f>Tabla1[[#This Row],[Importe]]-Tabla1[[#This Row],[Pagado]]</f>
        <v>0</v>
      </c>
      <c r="V3064" s="49" t="s">
        <v>4091</v>
      </c>
    </row>
    <row r="3065" spans="1:22" x14ac:dyDescent="0.25">
      <c r="A3065" s="38">
        <v>42972</v>
      </c>
      <c r="B3065" s="36" t="s">
        <v>3344</v>
      </c>
      <c r="C3065" s="34">
        <v>125037</v>
      </c>
      <c r="D3065" s="39" t="s">
        <v>3851</v>
      </c>
      <c r="E3065" s="40">
        <v>1924</v>
      </c>
      <c r="F3065" s="41">
        <v>42973</v>
      </c>
      <c r="G3065" s="40">
        <v>1924</v>
      </c>
      <c r="H3065" s="42">
        <f>Tabla1[[#This Row],[Importe]]-Tabla1[[#This Row],[Pagado]]</f>
        <v>0</v>
      </c>
      <c r="I3065" s="43" t="s">
        <v>4090</v>
      </c>
      <c r="N3065" s="38" t="s">
        <v>10</v>
      </c>
      <c r="O3065" s="36" t="s">
        <v>3344</v>
      </c>
      <c r="P3065" s="34">
        <v>125037</v>
      </c>
      <c r="Q3065" s="39" t="s">
        <v>3851</v>
      </c>
      <c r="R3065" s="40">
        <v>1924</v>
      </c>
      <c r="S3065" s="41" t="s">
        <v>11</v>
      </c>
      <c r="T3065" s="40">
        <v>1924</v>
      </c>
      <c r="U3065" s="42">
        <f>Tabla1[[#This Row],[Importe]]-Tabla1[[#This Row],[Pagado]]</f>
        <v>0</v>
      </c>
      <c r="V3065" s="43" t="s">
        <v>4090</v>
      </c>
    </row>
    <row r="3066" spans="1:22" x14ac:dyDescent="0.25">
      <c r="A3066" s="3">
        <v>42972</v>
      </c>
      <c r="B3066" s="35" t="s">
        <v>3355</v>
      </c>
      <c r="C3066" s="33">
        <v>125038</v>
      </c>
      <c r="D3066" s="45" t="s">
        <v>3832</v>
      </c>
      <c r="E3066" s="46">
        <v>1987</v>
      </c>
      <c r="F3066" s="47">
        <v>42977</v>
      </c>
      <c r="G3066" s="46">
        <v>1987</v>
      </c>
      <c r="H3066" s="48">
        <f>Tabla1[[#This Row],[Importe]]-Tabla1[[#This Row],[Pagado]]</f>
        <v>0</v>
      </c>
      <c r="I3066" s="49" t="s">
        <v>4090</v>
      </c>
      <c r="N3066" s="44" t="s">
        <v>10</v>
      </c>
      <c r="O3066" s="35" t="s">
        <v>3355</v>
      </c>
      <c r="P3066" s="33">
        <v>125038</v>
      </c>
      <c r="Q3066" s="45" t="s">
        <v>3832</v>
      </c>
      <c r="R3066" s="46">
        <v>1987</v>
      </c>
      <c r="S3066" s="47" t="s">
        <v>15</v>
      </c>
      <c r="T3066" s="46">
        <v>1987</v>
      </c>
      <c r="U3066" s="48">
        <f>Tabla1[[#This Row],[Importe]]-Tabla1[[#This Row],[Pagado]]</f>
        <v>0</v>
      </c>
      <c r="V3066" s="49" t="s">
        <v>4090</v>
      </c>
    </row>
    <row r="3067" spans="1:22" x14ac:dyDescent="0.25">
      <c r="A3067" s="38">
        <v>42972</v>
      </c>
      <c r="B3067" s="36" t="s">
        <v>3366</v>
      </c>
      <c r="C3067" s="34">
        <v>125039</v>
      </c>
      <c r="D3067" s="39" t="s">
        <v>3840</v>
      </c>
      <c r="E3067" s="40">
        <v>7217.6</v>
      </c>
      <c r="F3067" s="41">
        <v>42972</v>
      </c>
      <c r="G3067" s="40">
        <v>7217.6</v>
      </c>
      <c r="H3067" s="42">
        <f>Tabla1[[#This Row],[Importe]]-Tabla1[[#This Row],[Pagado]]</f>
        <v>0</v>
      </c>
      <c r="I3067" s="43" t="s">
        <v>4090</v>
      </c>
      <c r="N3067" s="38" t="s">
        <v>10</v>
      </c>
      <c r="O3067" s="36" t="s">
        <v>3366</v>
      </c>
      <c r="P3067" s="34">
        <v>125039</v>
      </c>
      <c r="Q3067" s="39" t="s">
        <v>3840</v>
      </c>
      <c r="R3067" s="40">
        <v>7217.6</v>
      </c>
      <c r="S3067" s="41" t="s">
        <v>10</v>
      </c>
      <c r="T3067" s="40">
        <v>7217.6</v>
      </c>
      <c r="U3067" s="42">
        <f>Tabla1[[#This Row],[Importe]]-Tabla1[[#This Row],[Pagado]]</f>
        <v>0</v>
      </c>
      <c r="V3067" s="43" t="s">
        <v>4090</v>
      </c>
    </row>
    <row r="3068" spans="1:22" x14ac:dyDescent="0.25">
      <c r="A3068" s="3">
        <v>42972</v>
      </c>
      <c r="B3068" s="36" t="s">
        <v>3378</v>
      </c>
      <c r="C3068" s="34">
        <v>125040</v>
      </c>
      <c r="D3068" s="39" t="s">
        <v>3974</v>
      </c>
      <c r="E3068" s="40">
        <v>6200</v>
      </c>
      <c r="F3068" s="41">
        <v>42973</v>
      </c>
      <c r="G3068" s="40">
        <v>6200</v>
      </c>
      <c r="H3068" s="42">
        <f>Tabla1[[#This Row],[Importe]]-Tabla1[[#This Row],[Pagado]]</f>
        <v>0</v>
      </c>
      <c r="I3068" s="43" t="s">
        <v>4090</v>
      </c>
      <c r="N3068" s="38" t="s">
        <v>10</v>
      </c>
      <c r="O3068" s="36" t="s">
        <v>3378</v>
      </c>
      <c r="P3068" s="34">
        <v>125040</v>
      </c>
      <c r="Q3068" s="39" t="s">
        <v>3974</v>
      </c>
      <c r="R3068" s="40">
        <v>6200</v>
      </c>
      <c r="S3068" s="41" t="s">
        <v>11</v>
      </c>
      <c r="T3068" s="40">
        <v>6200</v>
      </c>
      <c r="U3068" s="42">
        <f>Tabla1[[#This Row],[Importe]]-Tabla1[[#This Row],[Pagado]]</f>
        <v>0</v>
      </c>
      <c r="V3068" s="43" t="s">
        <v>4090</v>
      </c>
    </row>
    <row r="3069" spans="1:22" ht="45" x14ac:dyDescent="0.25">
      <c r="A3069" s="38">
        <v>42972</v>
      </c>
      <c r="B3069" s="35" t="s">
        <v>3389</v>
      </c>
      <c r="C3069" s="33">
        <v>125041</v>
      </c>
      <c r="D3069" s="45" t="s">
        <v>3906</v>
      </c>
      <c r="E3069" s="46">
        <v>23229.200000000001</v>
      </c>
      <c r="F3069" s="47" t="s">
        <v>4203</v>
      </c>
      <c r="G3069" s="78">
        <f>3543+17000+2686.2</f>
        <v>23229.200000000001</v>
      </c>
      <c r="H3069" s="79">
        <f>Tabla1[[#This Row],[Importe]]-Tabla1[[#This Row],[Pagado]]</f>
        <v>0</v>
      </c>
      <c r="I3069" s="49" t="s">
        <v>4090</v>
      </c>
      <c r="N3069" s="44" t="s">
        <v>10</v>
      </c>
      <c r="O3069" s="35" t="s">
        <v>3389</v>
      </c>
      <c r="P3069" s="33">
        <v>125041</v>
      </c>
      <c r="Q3069" s="45" t="s">
        <v>3906</v>
      </c>
      <c r="R3069" s="46">
        <v>23229.200000000001</v>
      </c>
      <c r="S3069" s="47" t="s">
        <v>16</v>
      </c>
      <c r="T3069" s="46">
        <v>23229.200000000001</v>
      </c>
      <c r="U3069" s="48">
        <f>Tabla1[[#This Row],[Importe]]-Tabla1[[#This Row],[Pagado]]</f>
        <v>0</v>
      </c>
      <c r="V3069" s="49" t="s">
        <v>4090</v>
      </c>
    </row>
    <row r="3070" spans="1:22" x14ac:dyDescent="0.25">
      <c r="A3070" s="3">
        <v>42972</v>
      </c>
      <c r="B3070" s="36" t="s">
        <v>3400</v>
      </c>
      <c r="C3070" s="34">
        <v>125042</v>
      </c>
      <c r="D3070" s="39" t="s">
        <v>3902</v>
      </c>
      <c r="E3070" s="40">
        <v>22317.599999999999</v>
      </c>
      <c r="F3070" s="41">
        <v>42978</v>
      </c>
      <c r="G3070" s="40">
        <v>22317.599999999999</v>
      </c>
      <c r="H3070" s="42">
        <f>Tabla1[[#This Row],[Importe]]-Tabla1[[#This Row],[Pagado]]</f>
        <v>0</v>
      </c>
      <c r="I3070" s="43" t="s">
        <v>4090</v>
      </c>
      <c r="N3070" s="38" t="s">
        <v>10</v>
      </c>
      <c r="O3070" s="36" t="s">
        <v>3400</v>
      </c>
      <c r="P3070" s="34">
        <v>125042</v>
      </c>
      <c r="Q3070" s="39" t="s">
        <v>3902</v>
      </c>
      <c r="R3070" s="40">
        <v>22317.599999999999</v>
      </c>
      <c r="S3070" s="41" t="s">
        <v>16</v>
      </c>
      <c r="T3070" s="40">
        <v>22317.599999999999</v>
      </c>
      <c r="U3070" s="42">
        <f>Tabla1[[#This Row],[Importe]]-Tabla1[[#This Row],[Pagado]]</f>
        <v>0</v>
      </c>
      <c r="V3070" s="43" t="s">
        <v>4090</v>
      </c>
    </row>
    <row r="3071" spans="1:22" x14ac:dyDescent="0.25">
      <c r="A3071" s="38">
        <v>42972</v>
      </c>
      <c r="B3071" s="35" t="s">
        <v>3411</v>
      </c>
      <c r="C3071" s="33">
        <v>125043</v>
      </c>
      <c r="D3071" s="45" t="s">
        <v>3956</v>
      </c>
      <c r="E3071" s="46">
        <v>5578.4</v>
      </c>
      <c r="F3071" s="57">
        <v>42972</v>
      </c>
      <c r="G3071" s="46">
        <v>5578.4</v>
      </c>
      <c r="H3071" s="48">
        <f>Tabla1[[#This Row],[Importe]]-Tabla1[[#This Row],[Pagado]]</f>
        <v>0</v>
      </c>
      <c r="I3071" s="49" t="s">
        <v>4090</v>
      </c>
      <c r="N3071" s="44" t="s">
        <v>10</v>
      </c>
      <c r="O3071" s="35" t="s">
        <v>3411</v>
      </c>
      <c r="P3071" s="33">
        <v>125043</v>
      </c>
      <c r="Q3071" s="45" t="s">
        <v>3956</v>
      </c>
      <c r="R3071" s="46">
        <v>5578.4</v>
      </c>
      <c r="S3071" s="47" t="s">
        <v>10</v>
      </c>
      <c r="T3071" s="46">
        <v>5578.4</v>
      </c>
      <c r="U3071" s="48">
        <f>Tabla1[[#This Row],[Importe]]-Tabla1[[#This Row],[Pagado]]</f>
        <v>0</v>
      </c>
      <c r="V3071" s="49" t="s">
        <v>4090</v>
      </c>
    </row>
    <row r="3072" spans="1:22" x14ac:dyDescent="0.25">
      <c r="A3072" s="3">
        <v>42972</v>
      </c>
      <c r="B3072" s="36" t="s">
        <v>3422</v>
      </c>
      <c r="C3072" s="34">
        <v>125044</v>
      </c>
      <c r="D3072" s="39" t="s">
        <v>3905</v>
      </c>
      <c r="E3072" s="40">
        <v>30157.3</v>
      </c>
      <c r="F3072" s="41" t="s">
        <v>4068</v>
      </c>
      <c r="G3072" s="40">
        <v>30157.3</v>
      </c>
      <c r="H3072" s="42">
        <f>Tabla1[[#This Row],[Importe]]-Tabla1[[#This Row],[Pagado]]</f>
        <v>0</v>
      </c>
      <c r="I3072" s="43" t="s">
        <v>4090</v>
      </c>
      <c r="N3072" s="38" t="s">
        <v>10</v>
      </c>
      <c r="O3072" s="36" t="s">
        <v>3422</v>
      </c>
      <c r="P3072" s="34">
        <v>125044</v>
      </c>
      <c r="Q3072" s="39" t="s">
        <v>3905</v>
      </c>
      <c r="R3072" s="40">
        <v>30157.3</v>
      </c>
      <c r="S3072" s="41" t="s">
        <v>4068</v>
      </c>
      <c r="T3072" s="40">
        <v>30157.3</v>
      </c>
      <c r="U3072" s="42">
        <f>Tabla1[[#This Row],[Importe]]-Tabla1[[#This Row],[Pagado]]</f>
        <v>0</v>
      </c>
      <c r="V3072" s="43" t="s">
        <v>4090</v>
      </c>
    </row>
    <row r="3073" spans="1:22" x14ac:dyDescent="0.25">
      <c r="A3073" s="38">
        <v>42972</v>
      </c>
      <c r="B3073" s="35" t="s">
        <v>3433</v>
      </c>
      <c r="C3073" s="33">
        <v>125045</v>
      </c>
      <c r="D3073" s="45" t="s">
        <v>3860</v>
      </c>
      <c r="E3073" s="46">
        <v>2222.4</v>
      </c>
      <c r="F3073" s="57">
        <v>42972</v>
      </c>
      <c r="G3073" s="46">
        <v>2222.4</v>
      </c>
      <c r="H3073" s="48">
        <f>Tabla1[[#This Row],[Importe]]-Tabla1[[#This Row],[Pagado]]</f>
        <v>0</v>
      </c>
      <c r="I3073" s="49" t="s">
        <v>4090</v>
      </c>
      <c r="N3073" s="44" t="s">
        <v>10</v>
      </c>
      <c r="O3073" s="35" t="s">
        <v>3433</v>
      </c>
      <c r="P3073" s="33">
        <v>125045</v>
      </c>
      <c r="Q3073" s="45" t="s">
        <v>3860</v>
      </c>
      <c r="R3073" s="46">
        <v>2222.4</v>
      </c>
      <c r="S3073" s="47" t="s">
        <v>10</v>
      </c>
      <c r="T3073" s="46">
        <v>2222.4</v>
      </c>
      <c r="U3073" s="48">
        <f>Tabla1[[#This Row],[Importe]]-Tabla1[[#This Row],[Pagado]]</f>
        <v>0</v>
      </c>
      <c r="V3073" s="49" t="s">
        <v>4090</v>
      </c>
    </row>
    <row r="3074" spans="1:22" x14ac:dyDescent="0.25">
      <c r="A3074" s="3">
        <v>42972</v>
      </c>
      <c r="B3074" s="36" t="s">
        <v>3444</v>
      </c>
      <c r="C3074" s="34">
        <v>125046</v>
      </c>
      <c r="D3074" s="39" t="s">
        <v>3914</v>
      </c>
      <c r="E3074" s="40">
        <v>17106</v>
      </c>
      <c r="F3074" s="41" t="s">
        <v>4068</v>
      </c>
      <c r="G3074" s="40">
        <v>17106</v>
      </c>
      <c r="H3074" s="42">
        <f>Tabla1[[#This Row],[Importe]]-Tabla1[[#This Row],[Pagado]]</f>
        <v>0</v>
      </c>
      <c r="I3074" s="43" t="s">
        <v>4090</v>
      </c>
      <c r="N3074" s="38" t="s">
        <v>10</v>
      </c>
      <c r="O3074" s="36" t="s">
        <v>3444</v>
      </c>
      <c r="P3074" s="34">
        <v>125046</v>
      </c>
      <c r="Q3074" s="39" t="s">
        <v>3914</v>
      </c>
      <c r="R3074" s="40">
        <v>17106</v>
      </c>
      <c r="S3074" s="41" t="s">
        <v>4068</v>
      </c>
      <c r="T3074" s="40">
        <v>17106</v>
      </c>
      <c r="U3074" s="42">
        <f>Tabla1[[#This Row],[Importe]]-Tabla1[[#This Row],[Pagado]]</f>
        <v>0</v>
      </c>
      <c r="V3074" s="43" t="s">
        <v>4090</v>
      </c>
    </row>
    <row r="3075" spans="1:22" x14ac:dyDescent="0.25">
      <c r="A3075" s="38">
        <v>42972</v>
      </c>
      <c r="B3075" s="35" t="s">
        <v>3455</v>
      </c>
      <c r="C3075" s="33">
        <v>125047</v>
      </c>
      <c r="D3075" s="45" t="s">
        <v>3915</v>
      </c>
      <c r="E3075" s="46">
        <v>13382.1</v>
      </c>
      <c r="F3075" s="47" t="s">
        <v>4068</v>
      </c>
      <c r="G3075" s="46">
        <v>13382.1</v>
      </c>
      <c r="H3075" s="48">
        <f>Tabla1[[#This Row],[Importe]]-Tabla1[[#This Row],[Pagado]]</f>
        <v>0</v>
      </c>
      <c r="I3075" s="49" t="s">
        <v>4090</v>
      </c>
      <c r="N3075" s="44" t="s">
        <v>10</v>
      </c>
      <c r="O3075" s="35" t="s">
        <v>3455</v>
      </c>
      <c r="P3075" s="33">
        <v>125047</v>
      </c>
      <c r="Q3075" s="45" t="s">
        <v>3915</v>
      </c>
      <c r="R3075" s="46">
        <v>13382.1</v>
      </c>
      <c r="S3075" s="47" t="s">
        <v>4068</v>
      </c>
      <c r="T3075" s="46">
        <v>13382.1</v>
      </c>
      <c r="U3075" s="48">
        <f>Tabla1[[#This Row],[Importe]]-Tabla1[[#This Row],[Pagado]]</f>
        <v>0</v>
      </c>
      <c r="V3075" s="49" t="s">
        <v>4090</v>
      </c>
    </row>
    <row r="3076" spans="1:22" x14ac:dyDescent="0.25">
      <c r="A3076" s="3">
        <v>42972</v>
      </c>
      <c r="B3076" s="36" t="s">
        <v>3466</v>
      </c>
      <c r="C3076" s="34">
        <v>125048</v>
      </c>
      <c r="D3076" s="39" t="s">
        <v>3911</v>
      </c>
      <c r="E3076" s="40">
        <v>22310.400000000001</v>
      </c>
      <c r="F3076" s="41" t="s">
        <v>4080</v>
      </c>
      <c r="G3076" s="40">
        <v>22310.400000000001</v>
      </c>
      <c r="H3076" s="42">
        <f>Tabla1[[#This Row],[Importe]]-Tabla1[[#This Row],[Pagado]]</f>
        <v>0</v>
      </c>
      <c r="I3076" s="43" t="s">
        <v>4090</v>
      </c>
      <c r="N3076" s="38" t="s">
        <v>10</v>
      </c>
      <c r="O3076" s="36" t="s">
        <v>3466</v>
      </c>
      <c r="P3076" s="34">
        <v>125048</v>
      </c>
      <c r="Q3076" s="39" t="s">
        <v>3911</v>
      </c>
      <c r="R3076" s="40">
        <v>22310.400000000001</v>
      </c>
      <c r="S3076" s="41" t="s">
        <v>4080</v>
      </c>
      <c r="T3076" s="40">
        <v>22310.400000000001</v>
      </c>
      <c r="U3076" s="42">
        <f>Tabla1[[#This Row],[Importe]]-Tabla1[[#This Row],[Pagado]]</f>
        <v>0</v>
      </c>
      <c r="V3076" s="43" t="s">
        <v>4090</v>
      </c>
    </row>
    <row r="3077" spans="1:22" x14ac:dyDescent="0.25">
      <c r="A3077" s="38">
        <v>42972</v>
      </c>
      <c r="B3077" s="35" t="s">
        <v>3477</v>
      </c>
      <c r="C3077" s="33">
        <v>125049</v>
      </c>
      <c r="D3077" s="45" t="s">
        <v>3810</v>
      </c>
      <c r="E3077" s="46">
        <v>104538.25</v>
      </c>
      <c r="F3077" s="47">
        <v>42976</v>
      </c>
      <c r="G3077" s="46">
        <v>104538.25</v>
      </c>
      <c r="H3077" s="48">
        <f>Tabla1[[#This Row],[Importe]]-Tabla1[[#This Row],[Pagado]]</f>
        <v>0</v>
      </c>
      <c r="I3077" s="49" t="s">
        <v>4090</v>
      </c>
      <c r="N3077" s="44" t="s">
        <v>10</v>
      </c>
      <c r="O3077" s="35" t="s">
        <v>3477</v>
      </c>
      <c r="P3077" s="33">
        <v>125049</v>
      </c>
      <c r="Q3077" s="45" t="s">
        <v>3810</v>
      </c>
      <c r="R3077" s="46">
        <v>104538.25</v>
      </c>
      <c r="S3077" s="47" t="s">
        <v>14</v>
      </c>
      <c r="T3077" s="46">
        <v>104538.25</v>
      </c>
      <c r="U3077" s="48">
        <f>Tabla1[[#This Row],[Importe]]-Tabla1[[#This Row],[Pagado]]</f>
        <v>0</v>
      </c>
      <c r="V3077" s="49" t="s">
        <v>4090</v>
      </c>
    </row>
    <row r="3078" spans="1:22" x14ac:dyDescent="0.25">
      <c r="A3078" s="3">
        <v>42972</v>
      </c>
      <c r="B3078" s="35" t="s">
        <v>3489</v>
      </c>
      <c r="C3078" s="33">
        <v>125050</v>
      </c>
      <c r="D3078" s="45" t="s">
        <v>3939</v>
      </c>
      <c r="E3078" s="46">
        <v>1383.8</v>
      </c>
      <c r="F3078" s="47" t="s">
        <v>4069</v>
      </c>
      <c r="G3078" s="46">
        <v>1383.8</v>
      </c>
      <c r="H3078" s="48">
        <f>Tabla1[[#This Row],[Importe]]-Tabla1[[#This Row],[Pagado]]</f>
        <v>0</v>
      </c>
      <c r="I3078" s="49" t="s">
        <v>4090</v>
      </c>
      <c r="N3078" s="44" t="s">
        <v>10</v>
      </c>
      <c r="O3078" s="35" t="s">
        <v>3489</v>
      </c>
      <c r="P3078" s="33">
        <v>125050</v>
      </c>
      <c r="Q3078" s="45" t="s">
        <v>3939</v>
      </c>
      <c r="R3078" s="46">
        <v>1383.8</v>
      </c>
      <c r="S3078" s="47" t="s">
        <v>4069</v>
      </c>
      <c r="T3078" s="46">
        <v>1383.8</v>
      </c>
      <c r="U3078" s="48">
        <f>Tabla1[[#This Row],[Importe]]-Tabla1[[#This Row],[Pagado]]</f>
        <v>0</v>
      </c>
      <c r="V3078" s="49" t="s">
        <v>4090</v>
      </c>
    </row>
    <row r="3079" spans="1:22" x14ac:dyDescent="0.25">
      <c r="A3079" s="38">
        <v>42972</v>
      </c>
      <c r="B3079" s="36" t="s">
        <v>3500</v>
      </c>
      <c r="C3079" s="34">
        <v>125051</v>
      </c>
      <c r="D3079" s="39" t="s">
        <v>3901</v>
      </c>
      <c r="E3079" s="40">
        <v>3684.8</v>
      </c>
      <c r="F3079" s="41">
        <v>42973</v>
      </c>
      <c r="G3079" s="40">
        <v>3684.8</v>
      </c>
      <c r="H3079" s="42">
        <f>Tabla1[[#This Row],[Importe]]-Tabla1[[#This Row],[Pagado]]</f>
        <v>0</v>
      </c>
      <c r="I3079" s="43" t="s">
        <v>4090</v>
      </c>
      <c r="N3079" s="38" t="s">
        <v>10</v>
      </c>
      <c r="O3079" s="36" t="s">
        <v>3500</v>
      </c>
      <c r="P3079" s="34">
        <v>125051</v>
      </c>
      <c r="Q3079" s="39" t="s">
        <v>3901</v>
      </c>
      <c r="R3079" s="40">
        <v>3684.8</v>
      </c>
      <c r="S3079" s="41" t="s">
        <v>11</v>
      </c>
      <c r="T3079" s="40">
        <v>3684.8</v>
      </c>
      <c r="U3079" s="42">
        <f>Tabla1[[#This Row],[Importe]]-Tabla1[[#This Row],[Pagado]]</f>
        <v>0</v>
      </c>
      <c r="V3079" s="43" t="s">
        <v>4090</v>
      </c>
    </row>
    <row r="3080" spans="1:22" x14ac:dyDescent="0.25">
      <c r="A3080" s="3">
        <v>42972</v>
      </c>
      <c r="B3080" s="35" t="s">
        <v>3511</v>
      </c>
      <c r="C3080" s="33">
        <v>125052</v>
      </c>
      <c r="D3080" s="45" t="s">
        <v>3835</v>
      </c>
      <c r="E3080" s="46">
        <v>12098.1</v>
      </c>
      <c r="F3080" s="47">
        <v>42975</v>
      </c>
      <c r="G3080" s="46">
        <v>12098.1</v>
      </c>
      <c r="H3080" s="48">
        <f>Tabla1[[#This Row],[Importe]]-Tabla1[[#This Row],[Pagado]]</f>
        <v>0</v>
      </c>
      <c r="I3080" s="49" t="s">
        <v>4090</v>
      </c>
      <c r="N3080" s="44" t="s">
        <v>10</v>
      </c>
      <c r="O3080" s="35" t="s">
        <v>3511</v>
      </c>
      <c r="P3080" s="33">
        <v>125052</v>
      </c>
      <c r="Q3080" s="45" t="s">
        <v>3835</v>
      </c>
      <c r="R3080" s="46">
        <v>12098.1</v>
      </c>
      <c r="S3080" s="47" t="s">
        <v>13</v>
      </c>
      <c r="T3080" s="46">
        <v>12098.1</v>
      </c>
      <c r="U3080" s="48">
        <f>Tabla1[[#This Row],[Importe]]-Tabla1[[#This Row],[Pagado]]</f>
        <v>0</v>
      </c>
      <c r="V3080" s="49" t="s">
        <v>4090</v>
      </c>
    </row>
    <row r="3081" spans="1:22" x14ac:dyDescent="0.25">
      <c r="A3081" s="38">
        <v>42972</v>
      </c>
      <c r="B3081" s="36" t="s">
        <v>3522</v>
      </c>
      <c r="C3081" s="34">
        <v>125053</v>
      </c>
      <c r="D3081" s="39" t="s">
        <v>3837</v>
      </c>
      <c r="E3081" s="40">
        <v>2572.1</v>
      </c>
      <c r="F3081" s="41">
        <v>42975</v>
      </c>
      <c r="G3081" s="40">
        <v>2572.1</v>
      </c>
      <c r="H3081" s="42">
        <f>Tabla1[[#This Row],[Importe]]-Tabla1[[#This Row],[Pagado]]</f>
        <v>0</v>
      </c>
      <c r="I3081" s="43" t="s">
        <v>4090</v>
      </c>
      <c r="N3081" s="38" t="s">
        <v>10</v>
      </c>
      <c r="O3081" s="36" t="s">
        <v>3522</v>
      </c>
      <c r="P3081" s="34">
        <v>125053</v>
      </c>
      <c r="Q3081" s="39" t="s">
        <v>3837</v>
      </c>
      <c r="R3081" s="40">
        <v>2572.1</v>
      </c>
      <c r="S3081" s="41" t="s">
        <v>13</v>
      </c>
      <c r="T3081" s="40">
        <v>2572.1</v>
      </c>
      <c r="U3081" s="42">
        <f>Tabla1[[#This Row],[Importe]]-Tabla1[[#This Row],[Pagado]]</f>
        <v>0</v>
      </c>
      <c r="V3081" s="43" t="s">
        <v>4090</v>
      </c>
    </row>
    <row r="3082" spans="1:22" ht="15.75" x14ac:dyDescent="0.25">
      <c r="A3082" s="3">
        <v>42972</v>
      </c>
      <c r="B3082" s="35" t="s">
        <v>3533</v>
      </c>
      <c r="C3082" s="33">
        <v>125054</v>
      </c>
      <c r="D3082" s="56" t="s">
        <v>4091</v>
      </c>
      <c r="E3082" s="46">
        <v>0</v>
      </c>
      <c r="F3082" s="55" t="s">
        <v>4091</v>
      </c>
      <c r="G3082" s="46">
        <v>0</v>
      </c>
      <c r="H3082" s="48">
        <f>Tabla1[[#This Row],[Importe]]-Tabla1[[#This Row],[Pagado]]</f>
        <v>0</v>
      </c>
      <c r="I3082" s="49" t="s">
        <v>4091</v>
      </c>
      <c r="N3082" s="44" t="s">
        <v>10</v>
      </c>
      <c r="O3082" s="35" t="s">
        <v>3533</v>
      </c>
      <c r="P3082" s="33">
        <v>125054</v>
      </c>
      <c r="Q3082" s="45" t="s">
        <v>3837</v>
      </c>
      <c r="R3082" s="46">
        <v>226.2</v>
      </c>
      <c r="S3082" s="47" t="s">
        <v>4067</v>
      </c>
      <c r="T3082" s="46">
        <v>0</v>
      </c>
      <c r="U3082" s="48">
        <f>Tabla1[[#This Row],[Importe]]-Tabla1[[#This Row],[Pagado]]</f>
        <v>0</v>
      </c>
      <c r="V3082" s="49" t="s">
        <v>4091</v>
      </c>
    </row>
    <row r="3083" spans="1:22" x14ac:dyDescent="0.25">
      <c r="A3083" s="38">
        <v>42972</v>
      </c>
      <c r="B3083" s="36" t="s">
        <v>3544</v>
      </c>
      <c r="C3083" s="34">
        <v>125055</v>
      </c>
      <c r="D3083" s="39" t="s">
        <v>3939</v>
      </c>
      <c r="E3083" s="40">
        <v>377.2</v>
      </c>
      <c r="F3083" s="41">
        <v>42973</v>
      </c>
      <c r="G3083" s="40">
        <v>377.2</v>
      </c>
      <c r="H3083" s="42">
        <f>Tabla1[[#This Row],[Importe]]-Tabla1[[#This Row],[Pagado]]</f>
        <v>0</v>
      </c>
      <c r="I3083" s="43" t="s">
        <v>4090</v>
      </c>
      <c r="N3083" s="38" t="s">
        <v>10</v>
      </c>
      <c r="O3083" s="36" t="s">
        <v>3544</v>
      </c>
      <c r="P3083" s="34">
        <v>125055</v>
      </c>
      <c r="Q3083" s="39" t="s">
        <v>3939</v>
      </c>
      <c r="R3083" s="40">
        <v>377.2</v>
      </c>
      <c r="S3083" s="41" t="s">
        <v>11</v>
      </c>
      <c r="T3083" s="40">
        <v>377.2</v>
      </c>
      <c r="U3083" s="42">
        <f>Tabla1[[#This Row],[Importe]]-Tabla1[[#This Row],[Pagado]]</f>
        <v>0</v>
      </c>
      <c r="V3083" s="43" t="s">
        <v>4090</v>
      </c>
    </row>
    <row r="3084" spans="1:22" x14ac:dyDescent="0.25">
      <c r="A3084" s="3">
        <v>42972</v>
      </c>
      <c r="B3084" s="35" t="s">
        <v>3555</v>
      </c>
      <c r="C3084" s="33">
        <v>125056</v>
      </c>
      <c r="D3084" s="45" t="s">
        <v>3944</v>
      </c>
      <c r="E3084" s="46">
        <v>2773.8</v>
      </c>
      <c r="F3084" s="47">
        <v>42975</v>
      </c>
      <c r="G3084" s="46">
        <v>2773.8</v>
      </c>
      <c r="H3084" s="48">
        <f>Tabla1[[#This Row],[Importe]]-Tabla1[[#This Row],[Pagado]]</f>
        <v>0</v>
      </c>
      <c r="I3084" s="49" t="s">
        <v>4090</v>
      </c>
      <c r="N3084" s="44" t="s">
        <v>10</v>
      </c>
      <c r="O3084" s="35" t="s">
        <v>3555</v>
      </c>
      <c r="P3084" s="33">
        <v>125056</v>
      </c>
      <c r="Q3084" s="45" t="s">
        <v>3944</v>
      </c>
      <c r="R3084" s="46">
        <v>2773.8</v>
      </c>
      <c r="S3084" s="47" t="s">
        <v>13</v>
      </c>
      <c r="T3084" s="46">
        <v>2773.8</v>
      </c>
      <c r="U3084" s="48">
        <f>Tabla1[[#This Row],[Importe]]-Tabla1[[#This Row],[Pagado]]</f>
        <v>0</v>
      </c>
      <c r="V3084" s="49" t="s">
        <v>4090</v>
      </c>
    </row>
    <row r="3085" spans="1:22" x14ac:dyDescent="0.25">
      <c r="A3085" s="38">
        <v>42972</v>
      </c>
      <c r="B3085" s="36" t="s">
        <v>3566</v>
      </c>
      <c r="C3085" s="34">
        <v>125057</v>
      </c>
      <c r="D3085" s="39" t="s">
        <v>3950</v>
      </c>
      <c r="E3085" s="40">
        <v>18062</v>
      </c>
      <c r="F3085" s="41">
        <v>42977</v>
      </c>
      <c r="G3085" s="40">
        <v>18062</v>
      </c>
      <c r="H3085" s="42">
        <f>Tabla1[[#This Row],[Importe]]-Tabla1[[#This Row],[Pagado]]</f>
        <v>0</v>
      </c>
      <c r="I3085" s="43" t="s">
        <v>4090</v>
      </c>
      <c r="N3085" s="38" t="s">
        <v>10</v>
      </c>
      <c r="O3085" s="36" t="s">
        <v>3566</v>
      </c>
      <c r="P3085" s="34">
        <v>125057</v>
      </c>
      <c r="Q3085" s="39" t="s">
        <v>3950</v>
      </c>
      <c r="R3085" s="40">
        <v>18062</v>
      </c>
      <c r="S3085" s="41" t="s">
        <v>15</v>
      </c>
      <c r="T3085" s="40">
        <v>18062</v>
      </c>
      <c r="U3085" s="42">
        <f>Tabla1[[#This Row],[Importe]]-Tabla1[[#This Row],[Pagado]]</f>
        <v>0</v>
      </c>
      <c r="V3085" s="43" t="s">
        <v>4090</v>
      </c>
    </row>
    <row r="3086" spans="1:22" x14ac:dyDescent="0.25">
      <c r="A3086" s="3">
        <v>42972</v>
      </c>
      <c r="B3086" s="35" t="s">
        <v>3577</v>
      </c>
      <c r="C3086" s="33">
        <v>125058</v>
      </c>
      <c r="D3086" s="45" t="s">
        <v>3846</v>
      </c>
      <c r="E3086" s="46">
        <v>3405</v>
      </c>
      <c r="F3086" s="41">
        <v>42972</v>
      </c>
      <c r="G3086" s="46">
        <v>3405</v>
      </c>
      <c r="H3086" s="48">
        <f>Tabla1[[#This Row],[Importe]]-Tabla1[[#This Row],[Pagado]]</f>
        <v>0</v>
      </c>
      <c r="I3086" s="49" t="s">
        <v>4090</v>
      </c>
      <c r="N3086" s="44" t="s">
        <v>10</v>
      </c>
      <c r="O3086" s="35" t="s">
        <v>3577</v>
      </c>
      <c r="P3086" s="33">
        <v>125058</v>
      </c>
      <c r="Q3086" s="45" t="s">
        <v>3846</v>
      </c>
      <c r="R3086" s="46">
        <v>3405</v>
      </c>
      <c r="S3086" s="47" t="s">
        <v>10</v>
      </c>
      <c r="T3086" s="46">
        <v>3405</v>
      </c>
      <c r="U3086" s="48">
        <f>Tabla1[[#This Row],[Importe]]-Tabla1[[#This Row],[Pagado]]</f>
        <v>0</v>
      </c>
      <c r="V3086" s="49" t="s">
        <v>4090</v>
      </c>
    </row>
    <row r="3087" spans="1:22" x14ac:dyDescent="0.25">
      <c r="A3087" s="38">
        <v>42972</v>
      </c>
      <c r="B3087" s="36" t="s">
        <v>3588</v>
      </c>
      <c r="C3087" s="34">
        <v>125059</v>
      </c>
      <c r="D3087" s="39" t="s">
        <v>3848</v>
      </c>
      <c r="E3087" s="40">
        <v>2678.4</v>
      </c>
      <c r="F3087" s="41">
        <v>42972</v>
      </c>
      <c r="G3087" s="40">
        <v>2678.4</v>
      </c>
      <c r="H3087" s="42">
        <f>Tabla1[[#This Row],[Importe]]-Tabla1[[#This Row],[Pagado]]</f>
        <v>0</v>
      </c>
      <c r="I3087" s="43" t="s">
        <v>4090</v>
      </c>
      <c r="N3087" s="38" t="s">
        <v>10</v>
      </c>
      <c r="O3087" s="36" t="s">
        <v>3588</v>
      </c>
      <c r="P3087" s="34">
        <v>125059</v>
      </c>
      <c r="Q3087" s="39" t="s">
        <v>3848</v>
      </c>
      <c r="R3087" s="40">
        <v>2678.4</v>
      </c>
      <c r="S3087" s="41" t="s">
        <v>10</v>
      </c>
      <c r="T3087" s="40">
        <v>2678.4</v>
      </c>
      <c r="U3087" s="42">
        <f>Tabla1[[#This Row],[Importe]]-Tabla1[[#This Row],[Pagado]]</f>
        <v>0</v>
      </c>
      <c r="V3087" s="43" t="s">
        <v>4090</v>
      </c>
    </row>
    <row r="3088" spans="1:22" x14ac:dyDescent="0.25">
      <c r="A3088" s="3">
        <v>42972</v>
      </c>
      <c r="B3088" s="36" t="s">
        <v>3600</v>
      </c>
      <c r="C3088" s="34">
        <v>125060</v>
      </c>
      <c r="D3088" s="39" t="s">
        <v>3832</v>
      </c>
      <c r="E3088" s="40">
        <v>3083.6</v>
      </c>
      <c r="F3088" s="41">
        <v>42977</v>
      </c>
      <c r="G3088" s="40">
        <v>3083.6</v>
      </c>
      <c r="H3088" s="42">
        <f>Tabla1[[#This Row],[Importe]]-Tabla1[[#This Row],[Pagado]]</f>
        <v>0</v>
      </c>
      <c r="I3088" s="43" t="s">
        <v>4090</v>
      </c>
      <c r="N3088" s="38" t="s">
        <v>10</v>
      </c>
      <c r="O3088" s="36" t="s">
        <v>3600</v>
      </c>
      <c r="P3088" s="34">
        <v>125060</v>
      </c>
      <c r="Q3088" s="39" t="s">
        <v>3832</v>
      </c>
      <c r="R3088" s="40">
        <v>3083.6</v>
      </c>
      <c r="S3088" s="41" t="s">
        <v>15</v>
      </c>
      <c r="T3088" s="40">
        <v>3083.6</v>
      </c>
      <c r="U3088" s="42">
        <f>Tabla1[[#This Row],[Importe]]-Tabla1[[#This Row],[Pagado]]</f>
        <v>0</v>
      </c>
      <c r="V3088" s="43" t="s">
        <v>4090</v>
      </c>
    </row>
    <row r="3089" spans="1:22" x14ac:dyDescent="0.25">
      <c r="A3089" s="38">
        <v>42972</v>
      </c>
      <c r="B3089" s="35" t="s">
        <v>3611</v>
      </c>
      <c r="C3089" s="33">
        <v>125061</v>
      </c>
      <c r="D3089" s="45" t="s">
        <v>4043</v>
      </c>
      <c r="E3089" s="46">
        <v>34005.65</v>
      </c>
      <c r="F3089" s="47">
        <v>42973</v>
      </c>
      <c r="G3089" s="46">
        <v>34005.65</v>
      </c>
      <c r="H3089" s="48">
        <f>Tabla1[[#This Row],[Importe]]-Tabla1[[#This Row],[Pagado]]</f>
        <v>0</v>
      </c>
      <c r="I3089" s="49" t="s">
        <v>4090</v>
      </c>
      <c r="N3089" s="44" t="s">
        <v>10</v>
      </c>
      <c r="O3089" s="35" t="s">
        <v>3611</v>
      </c>
      <c r="P3089" s="33">
        <v>125061</v>
      </c>
      <c r="Q3089" s="45" t="s">
        <v>4043</v>
      </c>
      <c r="R3089" s="46">
        <v>34005.65</v>
      </c>
      <c r="S3089" s="47" t="s">
        <v>11</v>
      </c>
      <c r="T3089" s="46">
        <v>34005.65</v>
      </c>
      <c r="U3089" s="48">
        <f>Tabla1[[#This Row],[Importe]]-Tabla1[[#This Row],[Pagado]]</f>
        <v>0</v>
      </c>
      <c r="V3089" s="49" t="s">
        <v>4090</v>
      </c>
    </row>
    <row r="3090" spans="1:22" x14ac:dyDescent="0.25">
      <c r="A3090" s="3">
        <v>42972</v>
      </c>
      <c r="B3090" s="36" t="s">
        <v>3622</v>
      </c>
      <c r="C3090" s="34">
        <v>125062</v>
      </c>
      <c r="D3090" s="39" t="s">
        <v>3860</v>
      </c>
      <c r="E3090" s="40">
        <v>1883.2</v>
      </c>
      <c r="F3090" s="41">
        <v>42972</v>
      </c>
      <c r="G3090" s="40">
        <v>1883.2</v>
      </c>
      <c r="H3090" s="42">
        <f>Tabla1[[#This Row],[Importe]]-Tabla1[[#This Row],[Pagado]]</f>
        <v>0</v>
      </c>
      <c r="I3090" s="43" t="s">
        <v>4090</v>
      </c>
      <c r="N3090" s="38" t="s">
        <v>10</v>
      </c>
      <c r="O3090" s="36" t="s">
        <v>3622</v>
      </c>
      <c r="P3090" s="34">
        <v>125062</v>
      </c>
      <c r="Q3090" s="39" t="s">
        <v>3860</v>
      </c>
      <c r="R3090" s="40">
        <v>1883.2</v>
      </c>
      <c r="S3090" s="41" t="s">
        <v>10</v>
      </c>
      <c r="T3090" s="40">
        <v>1883.2</v>
      </c>
      <c r="U3090" s="42">
        <f>Tabla1[[#This Row],[Importe]]-Tabla1[[#This Row],[Pagado]]</f>
        <v>0</v>
      </c>
      <c r="V3090" s="43" t="s">
        <v>4090</v>
      </c>
    </row>
    <row r="3091" spans="1:22" x14ac:dyDescent="0.25">
      <c r="A3091" s="38">
        <v>42972</v>
      </c>
      <c r="B3091" s="35" t="s">
        <v>3633</v>
      </c>
      <c r="C3091" s="33">
        <v>125063</v>
      </c>
      <c r="D3091" s="45" t="s">
        <v>3893</v>
      </c>
      <c r="E3091" s="46">
        <v>492</v>
      </c>
      <c r="F3091" s="57">
        <v>42972</v>
      </c>
      <c r="G3091" s="46">
        <v>492</v>
      </c>
      <c r="H3091" s="48">
        <f>Tabla1[[#This Row],[Importe]]-Tabla1[[#This Row],[Pagado]]</f>
        <v>0</v>
      </c>
      <c r="I3091" s="49" t="s">
        <v>4090</v>
      </c>
      <c r="N3091" s="44" t="s">
        <v>10</v>
      </c>
      <c r="O3091" s="35" t="s">
        <v>3633</v>
      </c>
      <c r="P3091" s="33">
        <v>125063</v>
      </c>
      <c r="Q3091" s="45" t="s">
        <v>3893</v>
      </c>
      <c r="R3091" s="46">
        <v>492</v>
      </c>
      <c r="S3091" s="47" t="s">
        <v>10</v>
      </c>
      <c r="T3091" s="46">
        <v>492</v>
      </c>
      <c r="U3091" s="48">
        <f>Tabla1[[#This Row],[Importe]]-Tabla1[[#This Row],[Pagado]]</f>
        <v>0</v>
      </c>
      <c r="V3091" s="49" t="s">
        <v>4090</v>
      </c>
    </row>
    <row r="3092" spans="1:22" x14ac:dyDescent="0.25">
      <c r="A3092" s="3">
        <v>42972</v>
      </c>
      <c r="B3092" s="36" t="s">
        <v>3644</v>
      </c>
      <c r="C3092" s="34">
        <v>125064</v>
      </c>
      <c r="D3092" s="39" t="s">
        <v>3860</v>
      </c>
      <c r="E3092" s="40">
        <v>1618.5</v>
      </c>
      <c r="F3092" s="41">
        <v>42972</v>
      </c>
      <c r="G3092" s="40">
        <v>1618.5</v>
      </c>
      <c r="H3092" s="42">
        <f>Tabla1[[#This Row],[Importe]]-Tabla1[[#This Row],[Pagado]]</f>
        <v>0</v>
      </c>
      <c r="I3092" s="43" t="s">
        <v>4090</v>
      </c>
      <c r="N3092" s="38" t="s">
        <v>10</v>
      </c>
      <c r="O3092" s="36" t="s">
        <v>3644</v>
      </c>
      <c r="P3092" s="34">
        <v>125064</v>
      </c>
      <c r="Q3092" s="39" t="s">
        <v>3860</v>
      </c>
      <c r="R3092" s="40">
        <v>1618.5</v>
      </c>
      <c r="S3092" s="41" t="s">
        <v>10</v>
      </c>
      <c r="T3092" s="40">
        <v>1618.5</v>
      </c>
      <c r="U3092" s="42">
        <f>Tabla1[[#This Row],[Importe]]-Tabla1[[#This Row],[Pagado]]</f>
        <v>0</v>
      </c>
      <c r="V3092" s="43" t="s">
        <v>4090</v>
      </c>
    </row>
    <row r="3093" spans="1:22" x14ac:dyDescent="0.25">
      <c r="A3093" s="38">
        <v>42972</v>
      </c>
      <c r="B3093" s="35" t="s">
        <v>3655</v>
      </c>
      <c r="C3093" s="33">
        <v>125065</v>
      </c>
      <c r="D3093" s="45" t="s">
        <v>3856</v>
      </c>
      <c r="E3093" s="46">
        <v>6908.5</v>
      </c>
      <c r="F3093" s="47">
        <v>42977</v>
      </c>
      <c r="G3093" s="46">
        <v>6908.5</v>
      </c>
      <c r="H3093" s="48">
        <f>Tabla1[[#This Row],[Importe]]-Tabla1[[#This Row],[Pagado]]</f>
        <v>0</v>
      </c>
      <c r="I3093" s="49" t="s">
        <v>4090</v>
      </c>
      <c r="N3093" s="44" t="s">
        <v>10</v>
      </c>
      <c r="O3093" s="35" t="s">
        <v>3655</v>
      </c>
      <c r="P3093" s="33">
        <v>125065</v>
      </c>
      <c r="Q3093" s="45" t="s">
        <v>3856</v>
      </c>
      <c r="R3093" s="46">
        <v>6908.5</v>
      </c>
      <c r="S3093" s="47" t="s">
        <v>15</v>
      </c>
      <c r="T3093" s="46">
        <v>6908.5</v>
      </c>
      <c r="U3093" s="48">
        <f>Tabla1[[#This Row],[Importe]]-Tabla1[[#This Row],[Pagado]]</f>
        <v>0</v>
      </c>
      <c r="V3093" s="49" t="s">
        <v>4090</v>
      </c>
    </row>
    <row r="3094" spans="1:22" x14ac:dyDescent="0.25">
      <c r="A3094" s="3">
        <v>42972</v>
      </c>
      <c r="B3094" s="36" t="s">
        <v>3666</v>
      </c>
      <c r="C3094" s="34">
        <v>125066</v>
      </c>
      <c r="D3094" s="39" t="s">
        <v>3860</v>
      </c>
      <c r="E3094" s="40">
        <v>3517.8</v>
      </c>
      <c r="F3094" s="41">
        <v>42977</v>
      </c>
      <c r="G3094" s="40">
        <v>3517.8</v>
      </c>
      <c r="H3094" s="42">
        <f>Tabla1[[#This Row],[Importe]]-Tabla1[[#This Row],[Pagado]]</f>
        <v>0</v>
      </c>
      <c r="I3094" s="43" t="s">
        <v>4090</v>
      </c>
      <c r="N3094" s="38" t="s">
        <v>10</v>
      </c>
      <c r="O3094" s="36" t="s">
        <v>3666</v>
      </c>
      <c r="P3094" s="34">
        <v>125066</v>
      </c>
      <c r="Q3094" s="39" t="s">
        <v>3860</v>
      </c>
      <c r="R3094" s="40">
        <v>3517.8</v>
      </c>
      <c r="S3094" s="41" t="s">
        <v>15</v>
      </c>
      <c r="T3094" s="40">
        <v>3517.8</v>
      </c>
      <c r="U3094" s="42">
        <f>Tabla1[[#This Row],[Importe]]-Tabla1[[#This Row],[Pagado]]</f>
        <v>0</v>
      </c>
      <c r="V3094" s="43" t="s">
        <v>4090</v>
      </c>
    </row>
    <row r="3095" spans="1:22" ht="45" x14ac:dyDescent="0.25">
      <c r="A3095" s="38">
        <v>42972</v>
      </c>
      <c r="B3095" s="35" t="s">
        <v>3677</v>
      </c>
      <c r="C3095" s="33">
        <v>125067</v>
      </c>
      <c r="D3095" s="45" t="s">
        <v>3860</v>
      </c>
      <c r="E3095" s="46">
        <v>42503.75</v>
      </c>
      <c r="F3095" s="47" t="s">
        <v>4196</v>
      </c>
      <c r="G3095" s="69">
        <f>30000+11500</f>
        <v>41500</v>
      </c>
      <c r="H3095" s="70">
        <f>Tabla1[[#This Row],[Importe]]-Tabla1[[#This Row],[Pagado]]</f>
        <v>1003.75</v>
      </c>
      <c r="I3095" s="49" t="s">
        <v>4090</v>
      </c>
      <c r="N3095" s="44" t="s">
        <v>10</v>
      </c>
      <c r="O3095" s="35" t="s">
        <v>3677</v>
      </c>
      <c r="P3095" s="33">
        <v>125067</v>
      </c>
      <c r="Q3095" s="45" t="s">
        <v>3860</v>
      </c>
      <c r="R3095" s="46">
        <v>42503.75</v>
      </c>
      <c r="S3095" s="47" t="s">
        <v>4076</v>
      </c>
      <c r="T3095" s="46">
        <v>42503.75</v>
      </c>
      <c r="U3095" s="48">
        <f>Tabla1[[#This Row],[Importe]]-Tabla1[[#This Row],[Pagado]]</f>
        <v>1003.75</v>
      </c>
      <c r="V3095" s="49" t="s">
        <v>4090</v>
      </c>
    </row>
    <row r="3096" spans="1:22" x14ac:dyDescent="0.25">
      <c r="A3096" s="3">
        <v>42972</v>
      </c>
      <c r="B3096" s="36" t="s">
        <v>3688</v>
      </c>
      <c r="C3096" s="34">
        <v>125068</v>
      </c>
      <c r="D3096" s="39" t="s">
        <v>3858</v>
      </c>
      <c r="E3096" s="40">
        <v>34265.5</v>
      </c>
      <c r="F3096" s="41" t="s">
        <v>4069</v>
      </c>
      <c r="G3096" s="40">
        <v>34265.5</v>
      </c>
      <c r="H3096" s="42">
        <f>Tabla1[[#This Row],[Importe]]-Tabla1[[#This Row],[Pagado]]</f>
        <v>0</v>
      </c>
      <c r="I3096" s="43" t="s">
        <v>4090</v>
      </c>
      <c r="N3096" s="38" t="s">
        <v>10</v>
      </c>
      <c r="O3096" s="36" t="s">
        <v>3688</v>
      </c>
      <c r="P3096" s="34">
        <v>125068</v>
      </c>
      <c r="Q3096" s="39" t="s">
        <v>3858</v>
      </c>
      <c r="R3096" s="40">
        <v>34265.5</v>
      </c>
      <c r="S3096" s="41" t="s">
        <v>4069</v>
      </c>
      <c r="T3096" s="40">
        <v>34265.5</v>
      </c>
      <c r="U3096" s="42">
        <f>Tabla1[[#This Row],[Importe]]-Tabla1[[#This Row],[Pagado]]</f>
        <v>0</v>
      </c>
      <c r="V3096" s="43" t="s">
        <v>4090</v>
      </c>
    </row>
    <row r="3097" spans="1:22" x14ac:dyDescent="0.25">
      <c r="A3097" s="38">
        <v>42972</v>
      </c>
      <c r="B3097" s="35" t="s">
        <v>3699</v>
      </c>
      <c r="C3097" s="33">
        <v>125069</v>
      </c>
      <c r="D3097" s="45" t="s">
        <v>3859</v>
      </c>
      <c r="E3097" s="46">
        <v>5000.53</v>
      </c>
      <c r="F3097" s="47" t="s">
        <v>4079</v>
      </c>
      <c r="G3097" s="46">
        <v>5000.53</v>
      </c>
      <c r="H3097" s="48">
        <f>Tabla1[[#This Row],[Importe]]-Tabla1[[#This Row],[Pagado]]</f>
        <v>0</v>
      </c>
      <c r="I3097" s="49" t="s">
        <v>4090</v>
      </c>
      <c r="N3097" s="44" t="s">
        <v>10</v>
      </c>
      <c r="O3097" s="35" t="s">
        <v>3699</v>
      </c>
      <c r="P3097" s="33">
        <v>125069</v>
      </c>
      <c r="Q3097" s="45" t="s">
        <v>3859</v>
      </c>
      <c r="R3097" s="46">
        <v>5000.53</v>
      </c>
      <c r="S3097" s="47" t="s">
        <v>4079</v>
      </c>
      <c r="T3097" s="46">
        <v>5000.53</v>
      </c>
      <c r="U3097" s="48">
        <f>Tabla1[[#This Row],[Importe]]-Tabla1[[#This Row],[Pagado]]</f>
        <v>0</v>
      </c>
      <c r="V3097" s="49" t="s">
        <v>4090</v>
      </c>
    </row>
    <row r="3098" spans="1:22" x14ac:dyDescent="0.25">
      <c r="A3098" s="3">
        <v>42972</v>
      </c>
      <c r="B3098" s="35" t="s">
        <v>3711</v>
      </c>
      <c r="C3098" s="33">
        <v>125070</v>
      </c>
      <c r="D3098" s="45" t="s">
        <v>3861</v>
      </c>
      <c r="E3098" s="46">
        <v>3979.8</v>
      </c>
      <c r="F3098" s="47">
        <v>42973</v>
      </c>
      <c r="G3098" s="46">
        <v>3979.8</v>
      </c>
      <c r="H3098" s="48">
        <f>Tabla1[[#This Row],[Importe]]-Tabla1[[#This Row],[Pagado]]</f>
        <v>0</v>
      </c>
      <c r="I3098" s="49" t="s">
        <v>4090</v>
      </c>
      <c r="N3098" s="44" t="s">
        <v>10</v>
      </c>
      <c r="O3098" s="35" t="s">
        <v>3711</v>
      </c>
      <c r="P3098" s="33">
        <v>125070</v>
      </c>
      <c r="Q3098" s="45" t="s">
        <v>3861</v>
      </c>
      <c r="R3098" s="46">
        <v>3979.8</v>
      </c>
      <c r="S3098" s="47" t="s">
        <v>11</v>
      </c>
      <c r="T3098" s="46">
        <v>3979.8</v>
      </c>
      <c r="U3098" s="48">
        <f>Tabla1[[#This Row],[Importe]]-Tabla1[[#This Row],[Pagado]]</f>
        <v>0</v>
      </c>
      <c r="V3098" s="49" t="s">
        <v>4090</v>
      </c>
    </row>
    <row r="3099" spans="1:22" x14ac:dyDescent="0.25">
      <c r="A3099" s="38">
        <v>42972</v>
      </c>
      <c r="B3099" s="36" t="s">
        <v>3722</v>
      </c>
      <c r="C3099" s="34">
        <v>125071</v>
      </c>
      <c r="D3099" s="39" t="s">
        <v>3867</v>
      </c>
      <c r="E3099" s="40">
        <v>2665.2</v>
      </c>
      <c r="F3099" s="41">
        <v>42972</v>
      </c>
      <c r="G3099" s="40">
        <v>2665.2</v>
      </c>
      <c r="H3099" s="42">
        <f>Tabla1[[#This Row],[Importe]]-Tabla1[[#This Row],[Pagado]]</f>
        <v>0</v>
      </c>
      <c r="I3099" s="43" t="s">
        <v>4090</v>
      </c>
      <c r="N3099" s="38" t="s">
        <v>10</v>
      </c>
      <c r="O3099" s="36" t="s">
        <v>3722</v>
      </c>
      <c r="P3099" s="34">
        <v>125071</v>
      </c>
      <c r="Q3099" s="39" t="s">
        <v>3867</v>
      </c>
      <c r="R3099" s="40">
        <v>2665.2</v>
      </c>
      <c r="S3099" s="41" t="s">
        <v>10</v>
      </c>
      <c r="T3099" s="40">
        <v>2665.2</v>
      </c>
      <c r="U3099" s="42">
        <f>Tabla1[[#This Row],[Importe]]-Tabla1[[#This Row],[Pagado]]</f>
        <v>0</v>
      </c>
      <c r="V3099" s="43" t="s">
        <v>4090</v>
      </c>
    </row>
    <row r="3100" spans="1:22" x14ac:dyDescent="0.25">
      <c r="A3100" s="3">
        <v>42972</v>
      </c>
      <c r="B3100" s="35" t="s">
        <v>3733</v>
      </c>
      <c r="C3100" s="33">
        <v>125072</v>
      </c>
      <c r="D3100" s="45" t="s">
        <v>3936</v>
      </c>
      <c r="E3100" s="46">
        <v>3439.8</v>
      </c>
      <c r="F3100" s="41">
        <v>42972</v>
      </c>
      <c r="G3100" s="46">
        <v>3439.8</v>
      </c>
      <c r="H3100" s="48">
        <f>Tabla1[[#This Row],[Importe]]-Tabla1[[#This Row],[Pagado]]</f>
        <v>0</v>
      </c>
      <c r="I3100" s="49" t="s">
        <v>4090</v>
      </c>
      <c r="N3100" s="44" t="s">
        <v>10</v>
      </c>
      <c r="O3100" s="35" t="s">
        <v>3733</v>
      </c>
      <c r="P3100" s="33">
        <v>125072</v>
      </c>
      <c r="Q3100" s="45" t="s">
        <v>3936</v>
      </c>
      <c r="R3100" s="46">
        <v>3439.8</v>
      </c>
      <c r="S3100" s="47" t="s">
        <v>10</v>
      </c>
      <c r="T3100" s="46">
        <v>3439.8</v>
      </c>
      <c r="U3100" s="48">
        <f>Tabla1[[#This Row],[Importe]]-Tabla1[[#This Row],[Pagado]]</f>
        <v>0</v>
      </c>
      <c r="V3100" s="49" t="s">
        <v>4090</v>
      </c>
    </row>
    <row r="3101" spans="1:22" x14ac:dyDescent="0.25">
      <c r="A3101" s="38">
        <v>42972</v>
      </c>
      <c r="B3101" s="36" t="s">
        <v>3744</v>
      </c>
      <c r="C3101" s="34">
        <v>125073</v>
      </c>
      <c r="D3101" s="39" t="s">
        <v>3839</v>
      </c>
      <c r="E3101" s="40">
        <v>2697.6</v>
      </c>
      <c r="F3101" s="41">
        <v>42972</v>
      </c>
      <c r="G3101" s="40">
        <v>2697.6</v>
      </c>
      <c r="H3101" s="42">
        <f>Tabla1[[#This Row],[Importe]]-Tabla1[[#This Row],[Pagado]]</f>
        <v>0</v>
      </c>
      <c r="I3101" s="43" t="s">
        <v>4090</v>
      </c>
      <c r="N3101" s="38" t="s">
        <v>10</v>
      </c>
      <c r="O3101" s="36" t="s">
        <v>3744</v>
      </c>
      <c r="P3101" s="34">
        <v>125073</v>
      </c>
      <c r="Q3101" s="39" t="s">
        <v>3839</v>
      </c>
      <c r="R3101" s="40">
        <v>2697.6</v>
      </c>
      <c r="S3101" s="41" t="s">
        <v>10</v>
      </c>
      <c r="T3101" s="40">
        <v>2697.6</v>
      </c>
      <c r="U3101" s="42">
        <f>Tabla1[[#This Row],[Importe]]-Tabla1[[#This Row],[Pagado]]</f>
        <v>0</v>
      </c>
      <c r="V3101" s="43" t="s">
        <v>4090</v>
      </c>
    </row>
    <row r="3102" spans="1:22" x14ac:dyDescent="0.25">
      <c r="A3102" s="3">
        <v>42972</v>
      </c>
      <c r="B3102" s="35" t="s">
        <v>3755</v>
      </c>
      <c r="C3102" s="33">
        <v>125074</v>
      </c>
      <c r="D3102" s="45" t="s">
        <v>3857</v>
      </c>
      <c r="E3102" s="46">
        <v>1022.4</v>
      </c>
      <c r="F3102" s="47">
        <v>42977</v>
      </c>
      <c r="G3102" s="46">
        <v>1022.4</v>
      </c>
      <c r="H3102" s="48">
        <f>Tabla1[[#This Row],[Importe]]-Tabla1[[#This Row],[Pagado]]</f>
        <v>0</v>
      </c>
      <c r="I3102" s="49" t="s">
        <v>4090</v>
      </c>
      <c r="N3102" s="44" t="s">
        <v>10</v>
      </c>
      <c r="O3102" s="35" t="s">
        <v>3755</v>
      </c>
      <c r="P3102" s="33">
        <v>125074</v>
      </c>
      <c r="Q3102" s="45" t="s">
        <v>3857</v>
      </c>
      <c r="R3102" s="46">
        <v>1022.4</v>
      </c>
      <c r="S3102" s="47" t="s">
        <v>15</v>
      </c>
      <c r="T3102" s="46">
        <v>1022.4</v>
      </c>
      <c r="U3102" s="48">
        <f>Tabla1[[#This Row],[Importe]]-Tabla1[[#This Row],[Pagado]]</f>
        <v>0</v>
      </c>
      <c r="V3102" s="49" t="s">
        <v>4090</v>
      </c>
    </row>
    <row r="3103" spans="1:22" x14ac:dyDescent="0.25">
      <c r="A3103" s="38">
        <v>42972</v>
      </c>
      <c r="B3103" s="36" t="s">
        <v>3766</v>
      </c>
      <c r="C3103" s="34">
        <v>125075</v>
      </c>
      <c r="D3103" s="39" t="s">
        <v>3852</v>
      </c>
      <c r="E3103" s="40">
        <v>4682.8</v>
      </c>
      <c r="F3103" s="41">
        <v>42972</v>
      </c>
      <c r="G3103" s="40">
        <v>4682.8</v>
      </c>
      <c r="H3103" s="42">
        <f>Tabla1[[#This Row],[Importe]]-Tabla1[[#This Row],[Pagado]]</f>
        <v>0</v>
      </c>
      <c r="I3103" s="43" t="s">
        <v>4090</v>
      </c>
      <c r="N3103" s="38" t="s">
        <v>10</v>
      </c>
      <c r="O3103" s="36" t="s">
        <v>3766</v>
      </c>
      <c r="P3103" s="34">
        <v>125075</v>
      </c>
      <c r="Q3103" s="39" t="s">
        <v>3852</v>
      </c>
      <c r="R3103" s="40">
        <v>4682.8</v>
      </c>
      <c r="S3103" s="41" t="s">
        <v>10</v>
      </c>
      <c r="T3103" s="40">
        <v>4682.8</v>
      </c>
      <c r="U3103" s="42">
        <f>Tabla1[[#This Row],[Importe]]-Tabla1[[#This Row],[Pagado]]</f>
        <v>0</v>
      </c>
      <c r="V3103" s="43" t="s">
        <v>4090</v>
      </c>
    </row>
    <row r="3104" spans="1:22" x14ac:dyDescent="0.25">
      <c r="A3104" s="3">
        <v>42972</v>
      </c>
      <c r="B3104" s="35" t="s">
        <v>3777</v>
      </c>
      <c r="C3104" s="33">
        <v>125076</v>
      </c>
      <c r="D3104" s="45" t="s">
        <v>3959</v>
      </c>
      <c r="E3104" s="46">
        <v>1287.2</v>
      </c>
      <c r="F3104" s="41">
        <v>42972</v>
      </c>
      <c r="G3104" s="46">
        <v>1287.2</v>
      </c>
      <c r="H3104" s="48">
        <f>Tabla1[[#This Row],[Importe]]-Tabla1[[#This Row],[Pagado]]</f>
        <v>0</v>
      </c>
      <c r="I3104" s="49" t="s">
        <v>4090</v>
      </c>
      <c r="N3104" s="44" t="s">
        <v>10</v>
      </c>
      <c r="O3104" s="35" t="s">
        <v>3777</v>
      </c>
      <c r="P3104" s="33">
        <v>125076</v>
      </c>
      <c r="Q3104" s="45" t="s">
        <v>3959</v>
      </c>
      <c r="R3104" s="46">
        <v>1287.2</v>
      </c>
      <c r="S3104" s="47" t="s">
        <v>10</v>
      </c>
      <c r="T3104" s="46">
        <v>1287.2</v>
      </c>
      <c r="U3104" s="48">
        <f>Tabla1[[#This Row],[Importe]]-Tabla1[[#This Row],[Pagado]]</f>
        <v>0</v>
      </c>
      <c r="V3104" s="49" t="s">
        <v>4090</v>
      </c>
    </row>
    <row r="3105" spans="1:22" x14ac:dyDescent="0.25">
      <c r="A3105" s="38">
        <v>42972</v>
      </c>
      <c r="B3105" s="36" t="s">
        <v>3780</v>
      </c>
      <c r="C3105" s="34">
        <v>125077</v>
      </c>
      <c r="D3105" s="39" t="s">
        <v>3978</v>
      </c>
      <c r="E3105" s="40">
        <v>26325.9</v>
      </c>
      <c r="F3105" s="41" t="s">
        <v>4079</v>
      </c>
      <c r="G3105" s="40">
        <v>26325.9</v>
      </c>
      <c r="H3105" s="42">
        <f>Tabla1[[#This Row],[Importe]]-Tabla1[[#This Row],[Pagado]]</f>
        <v>0</v>
      </c>
      <c r="I3105" s="43" t="s">
        <v>4090</v>
      </c>
      <c r="N3105" s="38" t="s">
        <v>10</v>
      </c>
      <c r="O3105" s="36" t="s">
        <v>3780</v>
      </c>
      <c r="P3105" s="34">
        <v>125077</v>
      </c>
      <c r="Q3105" s="39" t="s">
        <v>3978</v>
      </c>
      <c r="R3105" s="40">
        <v>26325.9</v>
      </c>
      <c r="S3105" s="41" t="s">
        <v>4079</v>
      </c>
      <c r="T3105" s="40">
        <v>26325.9</v>
      </c>
      <c r="U3105" s="42">
        <f>Tabla1[[#This Row],[Importe]]-Tabla1[[#This Row],[Pagado]]</f>
        <v>0</v>
      </c>
      <c r="V3105" s="43" t="s">
        <v>4090</v>
      </c>
    </row>
    <row r="3106" spans="1:22" ht="15.75" x14ac:dyDescent="0.25">
      <c r="A3106" s="3">
        <v>42972</v>
      </c>
      <c r="B3106" s="35" t="s">
        <v>3781</v>
      </c>
      <c r="C3106" s="33">
        <v>125078</v>
      </c>
      <c r="D3106" s="56" t="s">
        <v>4091</v>
      </c>
      <c r="E3106" s="46">
        <v>0</v>
      </c>
      <c r="F3106" s="55" t="s">
        <v>4091</v>
      </c>
      <c r="G3106" s="46">
        <v>0</v>
      </c>
      <c r="H3106" s="48">
        <f>Tabla1[[#This Row],[Importe]]-Tabla1[[#This Row],[Pagado]]</f>
        <v>0</v>
      </c>
      <c r="I3106" s="49" t="s">
        <v>4091</v>
      </c>
      <c r="N3106" s="44" t="s">
        <v>10</v>
      </c>
      <c r="O3106" s="35" t="s">
        <v>3781</v>
      </c>
      <c r="P3106" s="33">
        <v>125078</v>
      </c>
      <c r="Q3106" s="45" t="s">
        <v>3860</v>
      </c>
      <c r="R3106" s="46">
        <v>1198.56</v>
      </c>
      <c r="S3106" s="47" t="s">
        <v>4067</v>
      </c>
      <c r="T3106" s="46">
        <v>0</v>
      </c>
      <c r="U3106" s="48">
        <f>Tabla1[[#This Row],[Importe]]-Tabla1[[#This Row],[Pagado]]</f>
        <v>0</v>
      </c>
      <c r="V3106" s="49" t="s">
        <v>4091</v>
      </c>
    </row>
    <row r="3107" spans="1:22" x14ac:dyDescent="0.25">
      <c r="A3107" s="38">
        <v>42972</v>
      </c>
      <c r="B3107" s="36" t="s">
        <v>3782</v>
      </c>
      <c r="C3107" s="34">
        <v>125079</v>
      </c>
      <c r="D3107" s="39" t="s">
        <v>3832</v>
      </c>
      <c r="E3107" s="40">
        <v>28847.7</v>
      </c>
      <c r="F3107" s="41">
        <v>42977</v>
      </c>
      <c r="G3107" s="40">
        <v>28847.7</v>
      </c>
      <c r="H3107" s="42">
        <f>Tabla1[[#This Row],[Importe]]-Tabla1[[#This Row],[Pagado]]</f>
        <v>0</v>
      </c>
      <c r="I3107" s="43" t="s">
        <v>4090</v>
      </c>
      <c r="N3107" s="38" t="s">
        <v>10</v>
      </c>
      <c r="O3107" s="36" t="s">
        <v>3782</v>
      </c>
      <c r="P3107" s="34">
        <v>125079</v>
      </c>
      <c r="Q3107" s="39" t="s">
        <v>3832</v>
      </c>
      <c r="R3107" s="40">
        <v>28847.7</v>
      </c>
      <c r="S3107" s="41" t="s">
        <v>15</v>
      </c>
      <c r="T3107" s="40">
        <v>28847.7</v>
      </c>
      <c r="U3107" s="42">
        <f>Tabla1[[#This Row],[Importe]]-Tabla1[[#This Row],[Pagado]]</f>
        <v>0</v>
      </c>
      <c r="V3107" s="43" t="s">
        <v>4090</v>
      </c>
    </row>
    <row r="3108" spans="1:22" x14ac:dyDescent="0.25">
      <c r="A3108" s="3">
        <v>42972</v>
      </c>
      <c r="B3108" s="36" t="s">
        <v>3784</v>
      </c>
      <c r="C3108" s="34">
        <v>125080</v>
      </c>
      <c r="D3108" s="39" t="s">
        <v>4051</v>
      </c>
      <c r="E3108" s="40">
        <v>588.79999999999995</v>
      </c>
      <c r="F3108" s="41">
        <v>42972</v>
      </c>
      <c r="G3108" s="40">
        <v>588.79999999999995</v>
      </c>
      <c r="H3108" s="42">
        <f>Tabla1[[#This Row],[Importe]]-Tabla1[[#This Row],[Pagado]]</f>
        <v>0</v>
      </c>
      <c r="I3108" s="43" t="s">
        <v>4090</v>
      </c>
      <c r="N3108" s="38" t="s">
        <v>10</v>
      </c>
      <c r="O3108" s="36" t="s">
        <v>3784</v>
      </c>
      <c r="P3108" s="34">
        <v>125080</v>
      </c>
      <c r="Q3108" s="39" t="s">
        <v>4051</v>
      </c>
      <c r="R3108" s="40">
        <v>588.79999999999995</v>
      </c>
      <c r="S3108" s="41" t="s">
        <v>10</v>
      </c>
      <c r="T3108" s="40">
        <v>588.79999999999995</v>
      </c>
      <c r="U3108" s="42">
        <f>Tabla1[[#This Row],[Importe]]-Tabla1[[#This Row],[Pagado]]</f>
        <v>0</v>
      </c>
      <c r="V3108" s="43" t="s">
        <v>4090</v>
      </c>
    </row>
    <row r="3109" spans="1:22" x14ac:dyDescent="0.25">
      <c r="A3109" s="38">
        <v>42972</v>
      </c>
      <c r="B3109" s="58" t="s">
        <v>3785</v>
      </c>
      <c r="C3109" s="59">
        <v>125081</v>
      </c>
      <c r="D3109" s="60" t="s">
        <v>3878</v>
      </c>
      <c r="E3109" s="61">
        <v>1410</v>
      </c>
      <c r="F3109" s="62">
        <v>42972</v>
      </c>
      <c r="G3109" s="61">
        <v>1410</v>
      </c>
      <c r="H3109" s="63">
        <f>Tabla1[[#This Row],[Importe]]-Tabla1[[#This Row],[Pagado]]</f>
        <v>0</v>
      </c>
      <c r="I3109" s="64" t="s">
        <v>4090</v>
      </c>
      <c r="N3109" s="44" t="s">
        <v>10</v>
      </c>
      <c r="O3109" s="35" t="s">
        <v>3785</v>
      </c>
      <c r="P3109" s="33">
        <v>125081</v>
      </c>
      <c r="Q3109" s="45" t="s">
        <v>3878</v>
      </c>
      <c r="R3109" s="46">
        <v>1410</v>
      </c>
      <c r="S3109" s="47" t="s">
        <v>10</v>
      </c>
      <c r="T3109" s="46">
        <v>1410</v>
      </c>
      <c r="U3109" s="48">
        <f>Tabla1[[#This Row],[Importe]]-Tabla1[[#This Row],[Pagado]]</f>
        <v>0</v>
      </c>
      <c r="V3109" s="49" t="s">
        <v>4090</v>
      </c>
    </row>
    <row r="3110" spans="1:22" x14ac:dyDescent="0.25">
      <c r="A3110" s="3">
        <v>42972</v>
      </c>
      <c r="B3110" s="36" t="s">
        <v>3786</v>
      </c>
      <c r="C3110" s="34">
        <v>125082</v>
      </c>
      <c r="D3110" s="39" t="s">
        <v>3889</v>
      </c>
      <c r="E3110" s="40">
        <v>2402.4</v>
      </c>
      <c r="F3110" s="41">
        <v>42972</v>
      </c>
      <c r="G3110" s="40">
        <v>2402.4</v>
      </c>
      <c r="H3110" s="42">
        <f>Tabla1[[#This Row],[Importe]]-Tabla1[[#This Row],[Pagado]]</f>
        <v>0</v>
      </c>
      <c r="I3110" s="43" t="s">
        <v>4090</v>
      </c>
      <c r="N3110" s="38" t="s">
        <v>10</v>
      </c>
      <c r="O3110" s="36" t="s">
        <v>3786</v>
      </c>
      <c r="P3110" s="34">
        <v>125082</v>
      </c>
      <c r="Q3110" s="39" t="s">
        <v>3889</v>
      </c>
      <c r="R3110" s="40">
        <v>2402.4</v>
      </c>
      <c r="S3110" s="41" t="s">
        <v>10</v>
      </c>
      <c r="T3110" s="40">
        <v>2402.4</v>
      </c>
      <c r="U3110" s="42">
        <f>Tabla1[[#This Row],[Importe]]-Tabla1[[#This Row],[Pagado]]</f>
        <v>0</v>
      </c>
      <c r="V3110" s="43" t="s">
        <v>4090</v>
      </c>
    </row>
    <row r="3111" spans="1:22" x14ac:dyDescent="0.25">
      <c r="A3111" s="38">
        <v>42972</v>
      </c>
      <c r="B3111" s="58" t="s">
        <v>3787</v>
      </c>
      <c r="C3111" s="59">
        <v>125083</v>
      </c>
      <c r="D3111" s="60" t="s">
        <v>3860</v>
      </c>
      <c r="E3111" s="61">
        <v>816</v>
      </c>
      <c r="F3111" s="62">
        <v>42972</v>
      </c>
      <c r="G3111" s="61">
        <v>816</v>
      </c>
      <c r="H3111" s="63">
        <f>Tabla1[[#This Row],[Importe]]-Tabla1[[#This Row],[Pagado]]</f>
        <v>0</v>
      </c>
      <c r="I3111" s="64" t="s">
        <v>4090</v>
      </c>
      <c r="N3111" s="44" t="s">
        <v>10</v>
      </c>
      <c r="O3111" s="35" t="s">
        <v>3787</v>
      </c>
      <c r="P3111" s="33">
        <v>125083</v>
      </c>
      <c r="Q3111" s="45" t="s">
        <v>3860</v>
      </c>
      <c r="R3111" s="46">
        <v>816</v>
      </c>
      <c r="S3111" s="47" t="s">
        <v>10</v>
      </c>
      <c r="T3111" s="46">
        <v>816</v>
      </c>
      <c r="U3111" s="48">
        <f>Tabla1[[#This Row],[Importe]]-Tabla1[[#This Row],[Pagado]]</f>
        <v>0</v>
      </c>
      <c r="V3111" s="49" t="s">
        <v>4090</v>
      </c>
    </row>
    <row r="3112" spans="1:22" x14ac:dyDescent="0.25">
      <c r="A3112" s="3">
        <v>42972</v>
      </c>
      <c r="B3112" s="36" t="s">
        <v>3788</v>
      </c>
      <c r="C3112" s="34">
        <v>125084</v>
      </c>
      <c r="D3112" s="39" t="s">
        <v>3933</v>
      </c>
      <c r="E3112" s="40">
        <v>9126</v>
      </c>
      <c r="F3112" s="41">
        <v>42972</v>
      </c>
      <c r="G3112" s="40">
        <v>9126</v>
      </c>
      <c r="H3112" s="42">
        <f>Tabla1[[#This Row],[Importe]]-Tabla1[[#This Row],[Pagado]]</f>
        <v>0</v>
      </c>
      <c r="I3112" s="43" t="s">
        <v>4090</v>
      </c>
      <c r="N3112" s="38" t="s">
        <v>10</v>
      </c>
      <c r="O3112" s="36" t="s">
        <v>3788</v>
      </c>
      <c r="P3112" s="34">
        <v>125084</v>
      </c>
      <c r="Q3112" s="39" t="s">
        <v>3933</v>
      </c>
      <c r="R3112" s="40">
        <v>9126</v>
      </c>
      <c r="S3112" s="41" t="s">
        <v>10</v>
      </c>
      <c r="T3112" s="40">
        <v>9126</v>
      </c>
      <c r="U3112" s="42">
        <f>Tabla1[[#This Row],[Importe]]-Tabla1[[#This Row],[Pagado]]</f>
        <v>0</v>
      </c>
      <c r="V3112" s="43" t="s">
        <v>4090</v>
      </c>
    </row>
    <row r="3113" spans="1:22" x14ac:dyDescent="0.25">
      <c r="A3113" s="65">
        <v>42972</v>
      </c>
      <c r="B3113" s="58" t="s">
        <v>3789</v>
      </c>
      <c r="C3113" s="59">
        <v>125085</v>
      </c>
      <c r="D3113" s="60" t="s">
        <v>3926</v>
      </c>
      <c r="E3113" s="61">
        <v>26480.6</v>
      </c>
      <c r="F3113" s="66">
        <v>42974</v>
      </c>
      <c r="G3113" s="61">
        <v>26480.6</v>
      </c>
      <c r="H3113" s="63">
        <f>Tabla1[[#This Row],[Importe]]-Tabla1[[#This Row],[Pagado]]</f>
        <v>0</v>
      </c>
      <c r="I3113" s="64" t="s">
        <v>4090</v>
      </c>
      <c r="N3113" s="44" t="s">
        <v>10</v>
      </c>
      <c r="O3113" s="35" t="s">
        <v>3789</v>
      </c>
      <c r="P3113" s="33">
        <v>125085</v>
      </c>
      <c r="Q3113" s="45" t="s">
        <v>3926</v>
      </c>
      <c r="R3113" s="46">
        <v>26480.6</v>
      </c>
      <c r="S3113" s="47" t="s">
        <v>12</v>
      </c>
      <c r="T3113" s="46">
        <v>26480.6</v>
      </c>
      <c r="U3113" s="48">
        <f>Tabla1[[#This Row],[Importe]]-Tabla1[[#This Row],[Pagado]]</f>
        <v>0</v>
      </c>
      <c r="V3113" s="49" t="s">
        <v>4090</v>
      </c>
    </row>
    <row r="3114" spans="1:22" x14ac:dyDescent="0.25">
      <c r="A3114" s="3">
        <v>42972</v>
      </c>
      <c r="B3114" s="36" t="s">
        <v>3790</v>
      </c>
      <c r="C3114" s="34">
        <v>125086</v>
      </c>
      <c r="D3114" s="39" t="s">
        <v>3869</v>
      </c>
      <c r="E3114" s="40">
        <v>10540.8</v>
      </c>
      <c r="F3114" s="41">
        <v>42975</v>
      </c>
      <c r="G3114" s="40">
        <v>10540.8</v>
      </c>
      <c r="H3114" s="42">
        <f>Tabla1[[#This Row],[Importe]]-Tabla1[[#This Row],[Pagado]]</f>
        <v>0</v>
      </c>
      <c r="I3114" s="43" t="s">
        <v>4090</v>
      </c>
      <c r="N3114" s="38" t="s">
        <v>10</v>
      </c>
      <c r="O3114" s="36" t="s">
        <v>3790</v>
      </c>
      <c r="P3114" s="34">
        <v>125086</v>
      </c>
      <c r="Q3114" s="39" t="s">
        <v>3869</v>
      </c>
      <c r="R3114" s="40">
        <v>10540.8</v>
      </c>
      <c r="S3114" s="41" t="s">
        <v>13</v>
      </c>
      <c r="T3114" s="40">
        <v>10540.8</v>
      </c>
      <c r="U3114" s="42">
        <f>Tabla1[[#This Row],[Importe]]-Tabla1[[#This Row],[Pagado]]</f>
        <v>0</v>
      </c>
      <c r="V3114" s="43" t="s">
        <v>4090</v>
      </c>
    </row>
    <row r="3115" spans="1:22" ht="15.75" x14ac:dyDescent="0.25">
      <c r="A3115" s="38">
        <v>42972</v>
      </c>
      <c r="B3115" s="58" t="s">
        <v>3791</v>
      </c>
      <c r="C3115" s="59">
        <v>125087</v>
      </c>
      <c r="D3115" s="67" t="s">
        <v>4091</v>
      </c>
      <c r="E3115" s="61">
        <v>0</v>
      </c>
      <c r="F3115" s="68" t="s">
        <v>4091</v>
      </c>
      <c r="G3115" s="61">
        <v>0</v>
      </c>
      <c r="H3115" s="63">
        <f>Tabla1[[#This Row],[Importe]]-Tabla1[[#This Row],[Pagado]]</f>
        <v>0</v>
      </c>
      <c r="I3115" s="64" t="s">
        <v>4091</v>
      </c>
      <c r="N3115" s="44" t="s">
        <v>10</v>
      </c>
      <c r="O3115" s="35" t="s">
        <v>3791</v>
      </c>
      <c r="P3115" s="33">
        <v>125087</v>
      </c>
      <c r="Q3115" s="45" t="s">
        <v>3961</v>
      </c>
      <c r="R3115" s="46">
        <v>1715</v>
      </c>
      <c r="S3115" s="47" t="s">
        <v>4067</v>
      </c>
      <c r="T3115" s="46">
        <v>0</v>
      </c>
      <c r="U3115" s="48">
        <f>Tabla1[[#This Row],[Importe]]-Tabla1[[#This Row],[Pagado]]</f>
        <v>0</v>
      </c>
      <c r="V3115" s="49" t="s">
        <v>4091</v>
      </c>
    </row>
    <row r="3116" spans="1:22" x14ac:dyDescent="0.25">
      <c r="A3116" s="3">
        <v>42972</v>
      </c>
      <c r="B3116" s="36" t="s">
        <v>3792</v>
      </c>
      <c r="C3116" s="34">
        <v>125088</v>
      </c>
      <c r="D3116" s="39" t="s">
        <v>3961</v>
      </c>
      <c r="E3116" s="40">
        <v>1307.5</v>
      </c>
      <c r="F3116" s="41">
        <v>42973</v>
      </c>
      <c r="G3116" s="40">
        <v>1307.5</v>
      </c>
      <c r="H3116" s="42">
        <f>Tabla1[[#This Row],[Importe]]-Tabla1[[#This Row],[Pagado]]</f>
        <v>0</v>
      </c>
      <c r="I3116" s="43" t="s">
        <v>4090</v>
      </c>
      <c r="N3116" s="38" t="s">
        <v>10</v>
      </c>
      <c r="O3116" s="36" t="s">
        <v>3792</v>
      </c>
      <c r="P3116" s="34">
        <v>125088</v>
      </c>
      <c r="Q3116" s="39" t="s">
        <v>3961</v>
      </c>
      <c r="R3116" s="40">
        <v>1307.5</v>
      </c>
      <c r="S3116" s="41" t="s">
        <v>11</v>
      </c>
      <c r="T3116" s="40">
        <v>1307.5</v>
      </c>
      <c r="U3116" s="42">
        <f>Tabla1[[#This Row],[Importe]]-Tabla1[[#This Row],[Pagado]]</f>
        <v>0</v>
      </c>
      <c r="V3116" s="43" t="s">
        <v>4090</v>
      </c>
    </row>
    <row r="3117" spans="1:22" x14ac:dyDescent="0.25">
      <c r="A3117" s="65">
        <v>42972</v>
      </c>
      <c r="B3117" s="58" t="s">
        <v>3793</v>
      </c>
      <c r="C3117" s="59">
        <v>125089</v>
      </c>
      <c r="D3117" s="60" t="s">
        <v>3928</v>
      </c>
      <c r="E3117" s="61">
        <v>20947.919999999998</v>
      </c>
      <c r="F3117" s="66">
        <v>42973</v>
      </c>
      <c r="G3117" s="61">
        <v>20947.919999999998</v>
      </c>
      <c r="H3117" s="63">
        <f>Tabla1[[#This Row],[Importe]]-Tabla1[[#This Row],[Pagado]]</f>
        <v>0</v>
      </c>
      <c r="I3117" s="64" t="s">
        <v>4090</v>
      </c>
      <c r="N3117" s="44" t="s">
        <v>10</v>
      </c>
      <c r="O3117" s="35" t="s">
        <v>3793</v>
      </c>
      <c r="P3117" s="33">
        <v>125089</v>
      </c>
      <c r="Q3117" s="45" t="s">
        <v>3928</v>
      </c>
      <c r="R3117" s="46">
        <v>20947.919999999998</v>
      </c>
      <c r="S3117" s="47" t="s">
        <v>11</v>
      </c>
      <c r="T3117" s="46">
        <v>20947.919999999998</v>
      </c>
      <c r="U3117" s="48">
        <f>Tabla1[[#This Row],[Importe]]-Tabla1[[#This Row],[Pagado]]</f>
        <v>0</v>
      </c>
      <c r="V3117" s="49" t="s">
        <v>4090</v>
      </c>
    </row>
    <row r="3118" spans="1:22" ht="15.75" x14ac:dyDescent="0.25">
      <c r="A3118" s="3">
        <v>42972</v>
      </c>
      <c r="B3118" s="35" t="s">
        <v>3795</v>
      </c>
      <c r="C3118" s="33">
        <v>125090</v>
      </c>
      <c r="D3118" s="56" t="s">
        <v>4091</v>
      </c>
      <c r="E3118" s="46">
        <v>0</v>
      </c>
      <c r="F3118" s="55" t="s">
        <v>4091</v>
      </c>
      <c r="G3118" s="46">
        <v>0</v>
      </c>
      <c r="H3118" s="48">
        <f>Tabla1[[#This Row],[Importe]]-Tabla1[[#This Row],[Pagado]]</f>
        <v>0</v>
      </c>
      <c r="I3118" s="49" t="s">
        <v>4091</v>
      </c>
      <c r="N3118" s="44" t="s">
        <v>10</v>
      </c>
      <c r="O3118" s="35" t="s">
        <v>3795</v>
      </c>
      <c r="P3118" s="33">
        <v>125090</v>
      </c>
      <c r="Q3118" s="45" t="s">
        <v>3860</v>
      </c>
      <c r="R3118" s="46">
        <v>2100</v>
      </c>
      <c r="S3118" s="47" t="s">
        <v>4067</v>
      </c>
      <c r="T3118" s="46">
        <v>0</v>
      </c>
      <c r="U3118" s="48">
        <f>Tabla1[[#This Row],[Importe]]-Tabla1[[#This Row],[Pagado]]</f>
        <v>0</v>
      </c>
      <c r="V3118" s="49" t="s">
        <v>4091</v>
      </c>
    </row>
    <row r="3119" spans="1:22" x14ac:dyDescent="0.25">
      <c r="A3119" s="38">
        <v>42972</v>
      </c>
      <c r="B3119" s="36" t="s">
        <v>3796</v>
      </c>
      <c r="C3119" s="34">
        <v>125091</v>
      </c>
      <c r="D3119" s="39" t="s">
        <v>3980</v>
      </c>
      <c r="E3119" s="40">
        <v>1317.5</v>
      </c>
      <c r="F3119" s="41">
        <v>42973</v>
      </c>
      <c r="G3119" s="40">
        <v>1317.5</v>
      </c>
      <c r="H3119" s="42">
        <f>Tabla1[[#This Row],[Importe]]-Tabla1[[#This Row],[Pagado]]</f>
        <v>0</v>
      </c>
      <c r="I3119" s="43" t="s">
        <v>4090</v>
      </c>
      <c r="N3119" s="38" t="s">
        <v>10</v>
      </c>
      <c r="O3119" s="36" t="s">
        <v>3796</v>
      </c>
      <c r="P3119" s="34">
        <v>125091</v>
      </c>
      <c r="Q3119" s="39" t="s">
        <v>3980</v>
      </c>
      <c r="R3119" s="40">
        <v>1317.5</v>
      </c>
      <c r="S3119" s="41" t="s">
        <v>11</v>
      </c>
      <c r="T3119" s="40">
        <v>1317.5</v>
      </c>
      <c r="U3119" s="42">
        <f>Tabla1[[#This Row],[Importe]]-Tabla1[[#This Row],[Pagado]]</f>
        <v>0</v>
      </c>
      <c r="V3119" s="43" t="s">
        <v>4090</v>
      </c>
    </row>
    <row r="3120" spans="1:22" x14ac:dyDescent="0.25">
      <c r="A3120" s="3">
        <v>42972</v>
      </c>
      <c r="B3120" s="35" t="s">
        <v>3797</v>
      </c>
      <c r="C3120" s="33">
        <v>125092</v>
      </c>
      <c r="D3120" s="45" t="s">
        <v>3852</v>
      </c>
      <c r="E3120" s="46">
        <v>3348.3</v>
      </c>
      <c r="F3120" s="41">
        <v>42972</v>
      </c>
      <c r="G3120" s="46">
        <v>3348.3</v>
      </c>
      <c r="H3120" s="48">
        <f>Tabla1[[#This Row],[Importe]]-Tabla1[[#This Row],[Pagado]]</f>
        <v>0</v>
      </c>
      <c r="I3120" s="49" t="s">
        <v>4090</v>
      </c>
      <c r="N3120" s="44" t="s">
        <v>10</v>
      </c>
      <c r="O3120" s="35" t="s">
        <v>3797</v>
      </c>
      <c r="P3120" s="33">
        <v>125092</v>
      </c>
      <c r="Q3120" s="45" t="s">
        <v>3852</v>
      </c>
      <c r="R3120" s="46">
        <v>3348.3</v>
      </c>
      <c r="S3120" s="47" t="s">
        <v>10</v>
      </c>
      <c r="T3120" s="46">
        <v>3348.3</v>
      </c>
      <c r="U3120" s="48">
        <f>Tabla1[[#This Row],[Importe]]-Tabla1[[#This Row],[Pagado]]</f>
        <v>0</v>
      </c>
      <c r="V3120" s="49" t="s">
        <v>4090</v>
      </c>
    </row>
    <row r="3121" spans="1:22" x14ac:dyDescent="0.25">
      <c r="A3121" s="38">
        <v>42972</v>
      </c>
      <c r="B3121" s="36" t="s">
        <v>3798</v>
      </c>
      <c r="C3121" s="34">
        <v>125093</v>
      </c>
      <c r="D3121" s="39" t="s">
        <v>3850</v>
      </c>
      <c r="E3121" s="40">
        <v>3760</v>
      </c>
      <c r="F3121" s="41">
        <v>42973</v>
      </c>
      <c r="G3121" s="40">
        <v>3760</v>
      </c>
      <c r="H3121" s="42">
        <f>Tabla1[[#This Row],[Importe]]-Tabla1[[#This Row],[Pagado]]</f>
        <v>0</v>
      </c>
      <c r="I3121" s="43" t="s">
        <v>4090</v>
      </c>
      <c r="N3121" s="38" t="s">
        <v>10</v>
      </c>
      <c r="O3121" s="36" t="s">
        <v>3798</v>
      </c>
      <c r="P3121" s="34">
        <v>125093</v>
      </c>
      <c r="Q3121" s="39" t="s">
        <v>3850</v>
      </c>
      <c r="R3121" s="40">
        <v>3760</v>
      </c>
      <c r="S3121" s="41" t="s">
        <v>11</v>
      </c>
      <c r="T3121" s="40">
        <v>3760</v>
      </c>
      <c r="U3121" s="42">
        <f>Tabla1[[#This Row],[Importe]]-Tabla1[[#This Row],[Pagado]]</f>
        <v>0</v>
      </c>
      <c r="V3121" s="43" t="s">
        <v>4090</v>
      </c>
    </row>
    <row r="3122" spans="1:22" x14ac:dyDescent="0.25">
      <c r="A3122" s="3">
        <v>42972</v>
      </c>
      <c r="B3122" s="35" t="s">
        <v>3799</v>
      </c>
      <c r="C3122" s="33">
        <v>125094</v>
      </c>
      <c r="D3122" s="45" t="s">
        <v>4031</v>
      </c>
      <c r="E3122" s="46">
        <v>9828</v>
      </c>
      <c r="F3122" s="47">
        <v>42977</v>
      </c>
      <c r="G3122" s="46">
        <v>9828</v>
      </c>
      <c r="H3122" s="48">
        <f>Tabla1[[#This Row],[Importe]]-Tabla1[[#This Row],[Pagado]]</f>
        <v>0</v>
      </c>
      <c r="I3122" s="49" t="s">
        <v>4090</v>
      </c>
      <c r="N3122" s="44" t="s">
        <v>10</v>
      </c>
      <c r="O3122" s="35" t="s">
        <v>3799</v>
      </c>
      <c r="P3122" s="33">
        <v>125094</v>
      </c>
      <c r="Q3122" s="45" t="s">
        <v>4031</v>
      </c>
      <c r="R3122" s="46">
        <v>9828</v>
      </c>
      <c r="S3122" s="47" t="s">
        <v>15</v>
      </c>
      <c r="T3122" s="46">
        <v>9828</v>
      </c>
      <c r="U3122" s="48">
        <f>Tabla1[[#This Row],[Importe]]-Tabla1[[#This Row],[Pagado]]</f>
        <v>0</v>
      </c>
      <c r="V3122" s="49" t="s">
        <v>4090</v>
      </c>
    </row>
    <row r="3123" spans="1:22" x14ac:dyDescent="0.25">
      <c r="A3123" s="38">
        <v>42972</v>
      </c>
      <c r="B3123" s="36" t="s">
        <v>3800</v>
      </c>
      <c r="C3123" s="34">
        <v>125095</v>
      </c>
      <c r="D3123" s="39" t="s">
        <v>3849</v>
      </c>
      <c r="E3123" s="40">
        <v>1881.4</v>
      </c>
      <c r="F3123" s="41">
        <v>42973</v>
      </c>
      <c r="G3123" s="40">
        <v>1881.4</v>
      </c>
      <c r="H3123" s="42">
        <f>Tabla1[[#This Row],[Importe]]-Tabla1[[#This Row],[Pagado]]</f>
        <v>0</v>
      </c>
      <c r="I3123" s="43" t="s">
        <v>4090</v>
      </c>
      <c r="N3123" s="38" t="s">
        <v>10</v>
      </c>
      <c r="O3123" s="36" t="s">
        <v>3800</v>
      </c>
      <c r="P3123" s="34">
        <v>125095</v>
      </c>
      <c r="Q3123" s="39" t="s">
        <v>3849</v>
      </c>
      <c r="R3123" s="40">
        <v>1881.4</v>
      </c>
      <c r="S3123" s="41" t="s">
        <v>11</v>
      </c>
      <c r="T3123" s="40">
        <v>1881.4</v>
      </c>
      <c r="U3123" s="42">
        <f>Tabla1[[#This Row],[Importe]]-Tabla1[[#This Row],[Pagado]]</f>
        <v>0</v>
      </c>
      <c r="V3123" s="43" t="s">
        <v>4090</v>
      </c>
    </row>
    <row r="3124" spans="1:22" x14ac:dyDescent="0.25">
      <c r="A3124" s="3">
        <v>42972</v>
      </c>
      <c r="B3124" s="35" t="s">
        <v>3801</v>
      </c>
      <c r="C3124" s="33">
        <v>125096</v>
      </c>
      <c r="D3124" s="45" t="s">
        <v>3968</v>
      </c>
      <c r="E3124" s="46">
        <v>2610.1999999999998</v>
      </c>
      <c r="F3124" s="47">
        <v>42973</v>
      </c>
      <c r="G3124" s="46">
        <v>2610.1999999999998</v>
      </c>
      <c r="H3124" s="48">
        <f>Tabla1[[#This Row],[Importe]]-Tabla1[[#This Row],[Pagado]]</f>
        <v>0</v>
      </c>
      <c r="I3124" s="49" t="s">
        <v>4090</v>
      </c>
      <c r="N3124" s="44" t="s">
        <v>10</v>
      </c>
      <c r="O3124" s="35" t="s">
        <v>3801</v>
      </c>
      <c r="P3124" s="33">
        <v>125096</v>
      </c>
      <c r="Q3124" s="45" t="s">
        <v>3968</v>
      </c>
      <c r="R3124" s="46">
        <v>2610.1999999999998</v>
      </c>
      <c r="S3124" s="47" t="s">
        <v>11</v>
      </c>
      <c r="T3124" s="46">
        <v>2610.1999999999998</v>
      </c>
      <c r="U3124" s="48">
        <f>Tabla1[[#This Row],[Importe]]-Tabla1[[#This Row],[Pagado]]</f>
        <v>0</v>
      </c>
      <c r="V3124" s="49" t="s">
        <v>4090</v>
      </c>
    </row>
    <row r="3125" spans="1:22" x14ac:dyDescent="0.25">
      <c r="A3125" s="38">
        <v>42972</v>
      </c>
      <c r="B3125" s="36" t="s">
        <v>3802</v>
      </c>
      <c r="C3125" s="34">
        <v>125097</v>
      </c>
      <c r="D3125" s="39" t="s">
        <v>4025</v>
      </c>
      <c r="E3125" s="40">
        <v>2227.5</v>
      </c>
      <c r="F3125" s="41">
        <v>42973</v>
      </c>
      <c r="G3125" s="40">
        <v>2227.5</v>
      </c>
      <c r="H3125" s="42">
        <f>Tabla1[[#This Row],[Importe]]-Tabla1[[#This Row],[Pagado]]</f>
        <v>0</v>
      </c>
      <c r="I3125" s="43" t="s">
        <v>4090</v>
      </c>
      <c r="N3125" s="38" t="s">
        <v>10</v>
      </c>
      <c r="O3125" s="36" t="s">
        <v>3802</v>
      </c>
      <c r="P3125" s="34">
        <v>125097</v>
      </c>
      <c r="Q3125" s="39" t="s">
        <v>4025</v>
      </c>
      <c r="R3125" s="40">
        <v>2227.5</v>
      </c>
      <c r="S3125" s="41" t="s">
        <v>11</v>
      </c>
      <c r="T3125" s="40">
        <v>2227.5</v>
      </c>
      <c r="U3125" s="42">
        <f>Tabla1[[#This Row],[Importe]]-Tabla1[[#This Row],[Pagado]]</f>
        <v>0</v>
      </c>
      <c r="V3125" s="43" t="s">
        <v>4090</v>
      </c>
    </row>
    <row r="3126" spans="1:22" x14ac:dyDescent="0.25">
      <c r="A3126" s="3">
        <v>42972</v>
      </c>
      <c r="B3126" s="35" t="s">
        <v>3803</v>
      </c>
      <c r="C3126" s="33">
        <v>125098</v>
      </c>
      <c r="D3126" s="45" t="s">
        <v>3865</v>
      </c>
      <c r="E3126" s="46">
        <v>1093.5</v>
      </c>
      <c r="F3126" s="47">
        <v>42973</v>
      </c>
      <c r="G3126" s="46">
        <v>1093.5</v>
      </c>
      <c r="H3126" s="48">
        <f>Tabla1[[#This Row],[Importe]]-Tabla1[[#This Row],[Pagado]]</f>
        <v>0</v>
      </c>
      <c r="I3126" s="49" t="s">
        <v>4090</v>
      </c>
      <c r="N3126" s="44" t="s">
        <v>10</v>
      </c>
      <c r="O3126" s="35" t="s">
        <v>3803</v>
      </c>
      <c r="P3126" s="33">
        <v>125098</v>
      </c>
      <c r="Q3126" s="45" t="s">
        <v>3865</v>
      </c>
      <c r="R3126" s="46">
        <v>1093.5</v>
      </c>
      <c r="S3126" s="47" t="s">
        <v>11</v>
      </c>
      <c r="T3126" s="46">
        <v>1093.5</v>
      </c>
      <c r="U3126" s="48">
        <f>Tabla1[[#This Row],[Importe]]-Tabla1[[#This Row],[Pagado]]</f>
        <v>0</v>
      </c>
      <c r="V3126" s="49" t="s">
        <v>4090</v>
      </c>
    </row>
    <row r="3127" spans="1:22" x14ac:dyDescent="0.25">
      <c r="A3127" s="38">
        <v>42972</v>
      </c>
      <c r="B3127" s="36" t="s">
        <v>3804</v>
      </c>
      <c r="C3127" s="34">
        <v>125099</v>
      </c>
      <c r="D3127" s="39" t="s">
        <v>3937</v>
      </c>
      <c r="E3127" s="40">
        <v>1720.8</v>
      </c>
      <c r="F3127" s="41">
        <v>42972</v>
      </c>
      <c r="G3127" s="40">
        <v>1720.8</v>
      </c>
      <c r="H3127" s="34">
        <v>0</v>
      </c>
      <c r="I3127" s="43" t="s">
        <v>4090</v>
      </c>
      <c r="N3127" s="38" t="s">
        <v>10</v>
      </c>
      <c r="O3127" s="36" t="s">
        <v>3804</v>
      </c>
      <c r="P3127" s="34">
        <v>125099</v>
      </c>
      <c r="Q3127" s="39" t="s">
        <v>3937</v>
      </c>
      <c r="R3127" s="40">
        <v>1720.8</v>
      </c>
      <c r="S3127" s="41" t="s">
        <v>10</v>
      </c>
      <c r="T3127" s="40">
        <v>1720.8</v>
      </c>
      <c r="U3127" s="34">
        <v>0</v>
      </c>
      <c r="V3127" s="43" t="s">
        <v>4090</v>
      </c>
    </row>
    <row r="3128" spans="1:22" x14ac:dyDescent="0.25">
      <c r="A3128" s="3">
        <v>42972</v>
      </c>
      <c r="B3128" s="36" t="s">
        <v>3046</v>
      </c>
      <c r="C3128" s="34">
        <v>125100</v>
      </c>
      <c r="D3128" s="39" t="s">
        <v>3882</v>
      </c>
      <c r="E3128" s="40">
        <v>9379</v>
      </c>
      <c r="F3128" s="41">
        <v>42972</v>
      </c>
      <c r="G3128" s="40">
        <v>9379</v>
      </c>
      <c r="H3128" s="42">
        <f>Tabla1[[#This Row],[Importe]]-Tabla1[[#This Row],[Pagado]]</f>
        <v>0</v>
      </c>
      <c r="I3128" s="43" t="s">
        <v>4090</v>
      </c>
      <c r="N3128" s="38">
        <v>42972</v>
      </c>
      <c r="O3128" s="36" t="s">
        <v>3046</v>
      </c>
      <c r="P3128" s="34">
        <v>125100</v>
      </c>
      <c r="Q3128" s="39" t="s">
        <v>3882</v>
      </c>
      <c r="R3128" s="40">
        <v>9379</v>
      </c>
      <c r="S3128" s="41">
        <v>42972</v>
      </c>
      <c r="T3128" s="40">
        <v>9379</v>
      </c>
      <c r="U3128" s="42">
        <f>Tabla1[[#This Row],[Importe]]-Tabla1[[#This Row],[Pagado]]</f>
        <v>0</v>
      </c>
      <c r="V3128" s="43" t="s">
        <v>4090</v>
      </c>
    </row>
    <row r="3129" spans="1:22" x14ac:dyDescent="0.25">
      <c r="A3129" s="38">
        <v>42972</v>
      </c>
      <c r="B3129" s="58" t="s">
        <v>3047</v>
      </c>
      <c r="C3129" s="59">
        <v>125101</v>
      </c>
      <c r="D3129" s="60" t="s">
        <v>3888</v>
      </c>
      <c r="E3129" s="61">
        <v>235683</v>
      </c>
      <c r="F3129" s="66" t="s">
        <v>4068</v>
      </c>
      <c r="G3129" s="61">
        <v>235683</v>
      </c>
      <c r="H3129" s="63">
        <f>Tabla1[[#This Row],[Importe]]-Tabla1[[#This Row],[Pagado]]</f>
        <v>0</v>
      </c>
      <c r="I3129" s="64" t="s">
        <v>4090</v>
      </c>
      <c r="N3129" s="44">
        <v>42972</v>
      </c>
      <c r="O3129" s="35" t="s">
        <v>3047</v>
      </c>
      <c r="P3129" s="33">
        <v>125101</v>
      </c>
      <c r="Q3129" s="45" t="s">
        <v>3888</v>
      </c>
      <c r="R3129" s="46">
        <v>235683</v>
      </c>
      <c r="S3129" s="47" t="s">
        <v>4068</v>
      </c>
      <c r="T3129" s="46">
        <v>235683</v>
      </c>
      <c r="U3129" s="48">
        <f>Tabla1[[#This Row],[Importe]]-Tabla1[[#This Row],[Pagado]]</f>
        <v>0</v>
      </c>
      <c r="V3129" s="49" t="s">
        <v>4090</v>
      </c>
    </row>
    <row r="3130" spans="1:22" x14ac:dyDescent="0.25">
      <c r="A3130" s="3">
        <v>42972</v>
      </c>
      <c r="B3130" s="36" t="s">
        <v>3048</v>
      </c>
      <c r="C3130" s="34">
        <v>125102</v>
      </c>
      <c r="D3130" s="39" t="s">
        <v>3888</v>
      </c>
      <c r="E3130" s="40">
        <v>458535</v>
      </c>
      <c r="F3130" s="41" t="s">
        <v>4068</v>
      </c>
      <c r="G3130" s="40">
        <v>458535</v>
      </c>
      <c r="H3130" s="42">
        <f>Tabla1[[#This Row],[Importe]]-Tabla1[[#This Row],[Pagado]]</f>
        <v>0</v>
      </c>
      <c r="I3130" s="43" t="s">
        <v>4090</v>
      </c>
      <c r="N3130" s="38">
        <v>42972</v>
      </c>
      <c r="O3130" s="36" t="s">
        <v>3048</v>
      </c>
      <c r="P3130" s="34">
        <v>125102</v>
      </c>
      <c r="Q3130" s="39" t="s">
        <v>3888</v>
      </c>
      <c r="R3130" s="40">
        <v>458535</v>
      </c>
      <c r="S3130" s="41" t="s">
        <v>4068</v>
      </c>
      <c r="T3130" s="40">
        <v>458535</v>
      </c>
      <c r="U3130" s="42">
        <f>Tabla1[[#This Row],[Importe]]-Tabla1[[#This Row],[Pagado]]</f>
        <v>0</v>
      </c>
      <c r="V3130" s="43" t="s">
        <v>4090</v>
      </c>
    </row>
    <row r="3131" spans="1:22" x14ac:dyDescent="0.25">
      <c r="A3131" s="38">
        <v>42972</v>
      </c>
      <c r="B3131" s="58" t="s">
        <v>3049</v>
      </c>
      <c r="C3131" s="59">
        <v>125103</v>
      </c>
      <c r="D3131" s="60" t="s">
        <v>3992</v>
      </c>
      <c r="E3131" s="61">
        <v>19148.400000000001</v>
      </c>
      <c r="F3131" s="66">
        <v>42972</v>
      </c>
      <c r="G3131" s="61">
        <v>19148.400000000001</v>
      </c>
      <c r="H3131" s="63">
        <f>Tabla1[[#This Row],[Importe]]-Tabla1[[#This Row],[Pagado]]</f>
        <v>0</v>
      </c>
      <c r="I3131" s="64" t="s">
        <v>4090</v>
      </c>
      <c r="N3131" s="44">
        <v>42972</v>
      </c>
      <c r="O3131" s="35" t="s">
        <v>3049</v>
      </c>
      <c r="P3131" s="33">
        <v>125103</v>
      </c>
      <c r="Q3131" s="45" t="s">
        <v>3992</v>
      </c>
      <c r="R3131" s="46">
        <v>19148.400000000001</v>
      </c>
      <c r="S3131" s="47">
        <v>42972</v>
      </c>
      <c r="T3131" s="46">
        <v>19148.400000000001</v>
      </c>
      <c r="U3131" s="48">
        <f>Tabla1[[#This Row],[Importe]]-Tabla1[[#This Row],[Pagado]]</f>
        <v>0</v>
      </c>
      <c r="V3131" s="49" t="s">
        <v>4090</v>
      </c>
    </row>
    <row r="3132" spans="1:22" x14ac:dyDescent="0.25">
      <c r="A3132" s="3">
        <v>42972</v>
      </c>
      <c r="B3132" s="36" t="s">
        <v>3050</v>
      </c>
      <c r="C3132" s="34">
        <v>125104</v>
      </c>
      <c r="D3132" s="39" t="s">
        <v>3806</v>
      </c>
      <c r="E3132" s="40">
        <v>3378.4</v>
      </c>
      <c r="F3132" s="41">
        <v>42975</v>
      </c>
      <c r="G3132" s="40">
        <v>3378.4</v>
      </c>
      <c r="H3132" s="42">
        <f>Tabla1[[#This Row],[Importe]]-Tabla1[[#This Row],[Pagado]]</f>
        <v>0</v>
      </c>
      <c r="I3132" s="43" t="s">
        <v>4090</v>
      </c>
      <c r="N3132" s="38">
        <v>42972</v>
      </c>
      <c r="O3132" s="36" t="s">
        <v>3050</v>
      </c>
      <c r="P3132" s="34">
        <v>125104</v>
      </c>
      <c r="Q3132" s="39" t="s">
        <v>3806</v>
      </c>
      <c r="R3132" s="40">
        <v>3378.4</v>
      </c>
      <c r="S3132" s="41" t="s">
        <v>13</v>
      </c>
      <c r="T3132" s="40">
        <v>3378.4</v>
      </c>
      <c r="U3132" s="42">
        <f>Tabla1[[#This Row],[Importe]]-Tabla1[[#This Row],[Pagado]]</f>
        <v>0</v>
      </c>
      <c r="V3132" s="43" t="s">
        <v>4090</v>
      </c>
    </row>
    <row r="3133" spans="1:22" x14ac:dyDescent="0.25">
      <c r="A3133" s="38">
        <v>42972</v>
      </c>
      <c r="B3133" s="58" t="s">
        <v>3051</v>
      </c>
      <c r="C3133" s="59">
        <v>125105</v>
      </c>
      <c r="D3133" s="60" t="s">
        <v>3860</v>
      </c>
      <c r="E3133" s="61">
        <v>146.4</v>
      </c>
      <c r="F3133" s="66">
        <v>42972</v>
      </c>
      <c r="G3133" s="61">
        <v>146.4</v>
      </c>
      <c r="H3133" s="63">
        <f>Tabla1[[#This Row],[Importe]]-Tabla1[[#This Row],[Pagado]]</f>
        <v>0</v>
      </c>
      <c r="I3133" s="64" t="s">
        <v>4090</v>
      </c>
      <c r="N3133" s="44">
        <v>42972</v>
      </c>
      <c r="O3133" s="35" t="s">
        <v>3051</v>
      </c>
      <c r="P3133" s="33">
        <v>125105</v>
      </c>
      <c r="Q3133" s="45" t="s">
        <v>3860</v>
      </c>
      <c r="R3133" s="46">
        <v>146.4</v>
      </c>
      <c r="S3133" s="47">
        <v>42972</v>
      </c>
      <c r="T3133" s="46">
        <v>146.4</v>
      </c>
      <c r="U3133" s="48">
        <f>Tabla1[[#This Row],[Importe]]-Tabla1[[#This Row],[Pagado]]</f>
        <v>0</v>
      </c>
      <c r="V3133" s="49" t="s">
        <v>4090</v>
      </c>
    </row>
    <row r="3134" spans="1:22" x14ac:dyDescent="0.25">
      <c r="A3134" s="3">
        <v>42972</v>
      </c>
      <c r="B3134" s="36" t="s">
        <v>3052</v>
      </c>
      <c r="C3134" s="34">
        <v>125106</v>
      </c>
      <c r="D3134" s="39" t="s">
        <v>3956</v>
      </c>
      <c r="E3134" s="40">
        <v>21190.799999999999</v>
      </c>
      <c r="F3134" s="41">
        <v>42973</v>
      </c>
      <c r="G3134" s="40">
        <v>21190.799999999999</v>
      </c>
      <c r="H3134" s="42">
        <f>Tabla1[[#This Row],[Importe]]-Tabla1[[#This Row],[Pagado]]</f>
        <v>0</v>
      </c>
      <c r="I3134" s="43" t="s">
        <v>4090</v>
      </c>
      <c r="N3134" s="38">
        <v>42972</v>
      </c>
      <c r="O3134" s="36" t="s">
        <v>3052</v>
      </c>
      <c r="P3134" s="34">
        <v>125106</v>
      </c>
      <c r="Q3134" s="39" t="s">
        <v>3956</v>
      </c>
      <c r="R3134" s="40">
        <v>21190.799999999999</v>
      </c>
      <c r="S3134" s="41" t="s">
        <v>11</v>
      </c>
      <c r="T3134" s="40">
        <v>21190.799999999999</v>
      </c>
      <c r="U3134" s="42">
        <f>Tabla1[[#This Row],[Importe]]-Tabla1[[#This Row],[Pagado]]</f>
        <v>0</v>
      </c>
      <c r="V3134" s="43" t="s">
        <v>4090</v>
      </c>
    </row>
    <row r="3135" spans="1:22" x14ac:dyDescent="0.25">
      <c r="A3135" s="38">
        <v>42972</v>
      </c>
      <c r="B3135" s="58" t="s">
        <v>3053</v>
      </c>
      <c r="C3135" s="59">
        <v>125107</v>
      </c>
      <c r="D3135" s="60" t="s">
        <v>3932</v>
      </c>
      <c r="E3135" s="61">
        <v>20569.8</v>
      </c>
      <c r="F3135" s="66">
        <v>42973</v>
      </c>
      <c r="G3135" s="61">
        <v>20569.8</v>
      </c>
      <c r="H3135" s="63">
        <f>Tabla1[[#This Row],[Importe]]-Tabla1[[#This Row],[Pagado]]</f>
        <v>0</v>
      </c>
      <c r="I3135" s="64" t="s">
        <v>4090</v>
      </c>
      <c r="N3135" s="44">
        <v>42972</v>
      </c>
      <c r="O3135" s="35" t="s">
        <v>3053</v>
      </c>
      <c r="P3135" s="33">
        <v>125107</v>
      </c>
      <c r="Q3135" s="45" t="s">
        <v>3932</v>
      </c>
      <c r="R3135" s="46">
        <v>20569.8</v>
      </c>
      <c r="S3135" s="47" t="s">
        <v>11</v>
      </c>
      <c r="T3135" s="46">
        <v>20569.8</v>
      </c>
      <c r="U3135" s="48">
        <f>Tabla1[[#This Row],[Importe]]-Tabla1[[#This Row],[Pagado]]</f>
        <v>0</v>
      </c>
      <c r="V3135" s="49" t="s">
        <v>4090</v>
      </c>
    </row>
    <row r="3136" spans="1:22" x14ac:dyDescent="0.25">
      <c r="A3136" s="3">
        <v>42972</v>
      </c>
      <c r="B3136" s="36" t="s">
        <v>3054</v>
      </c>
      <c r="C3136" s="34">
        <v>125108</v>
      </c>
      <c r="D3136" s="39" t="s">
        <v>3985</v>
      </c>
      <c r="E3136" s="40">
        <v>4976.2</v>
      </c>
      <c r="F3136" s="41" t="s">
        <v>4069</v>
      </c>
      <c r="G3136" s="40">
        <v>4976.2</v>
      </c>
      <c r="H3136" s="42">
        <f>Tabla1[[#This Row],[Importe]]-Tabla1[[#This Row],[Pagado]]</f>
        <v>0</v>
      </c>
      <c r="I3136" s="43" t="s">
        <v>4090</v>
      </c>
      <c r="N3136" s="38">
        <v>42972</v>
      </c>
      <c r="O3136" s="36" t="s">
        <v>3054</v>
      </c>
      <c r="P3136" s="34">
        <v>125108</v>
      </c>
      <c r="Q3136" s="39" t="s">
        <v>3985</v>
      </c>
      <c r="R3136" s="40">
        <v>4976.2</v>
      </c>
      <c r="S3136" s="41" t="s">
        <v>4069</v>
      </c>
      <c r="T3136" s="40">
        <v>4976.2</v>
      </c>
      <c r="U3136" s="42">
        <f>Tabla1[[#This Row],[Importe]]-Tabla1[[#This Row],[Pagado]]</f>
        <v>0</v>
      </c>
      <c r="V3136" s="43" t="s">
        <v>4090</v>
      </c>
    </row>
    <row r="3137" spans="1:22" x14ac:dyDescent="0.25">
      <c r="A3137" s="38">
        <v>42972</v>
      </c>
      <c r="B3137" s="58" t="s">
        <v>3055</v>
      </c>
      <c r="C3137" s="59">
        <v>125109</v>
      </c>
      <c r="D3137" s="60" t="s">
        <v>3891</v>
      </c>
      <c r="E3137" s="61">
        <v>4372.2</v>
      </c>
      <c r="F3137" s="66">
        <v>42972</v>
      </c>
      <c r="G3137" s="61">
        <v>4372.2</v>
      </c>
      <c r="H3137" s="63">
        <f>Tabla1[[#This Row],[Importe]]-Tabla1[[#This Row],[Pagado]]</f>
        <v>0</v>
      </c>
      <c r="I3137" s="64" t="s">
        <v>4090</v>
      </c>
      <c r="N3137" s="44">
        <v>42972</v>
      </c>
      <c r="O3137" s="35" t="s">
        <v>3055</v>
      </c>
      <c r="P3137" s="33">
        <v>125109</v>
      </c>
      <c r="Q3137" s="45" t="s">
        <v>3891</v>
      </c>
      <c r="R3137" s="46">
        <v>4372.2</v>
      </c>
      <c r="S3137" s="47">
        <v>42972</v>
      </c>
      <c r="T3137" s="46">
        <v>4372.2</v>
      </c>
      <c r="U3137" s="48">
        <f>Tabla1[[#This Row],[Importe]]-Tabla1[[#This Row],[Pagado]]</f>
        <v>0</v>
      </c>
      <c r="V3137" s="49" t="s">
        <v>4090</v>
      </c>
    </row>
    <row r="3138" spans="1:22" x14ac:dyDescent="0.25">
      <c r="A3138" s="3">
        <v>42972</v>
      </c>
      <c r="B3138" s="35" t="s">
        <v>3057</v>
      </c>
      <c r="C3138" s="33">
        <v>125110</v>
      </c>
      <c r="D3138" s="45" t="s">
        <v>3832</v>
      </c>
      <c r="E3138" s="46">
        <v>300362.84000000003</v>
      </c>
      <c r="F3138" s="47">
        <v>42977</v>
      </c>
      <c r="G3138" s="46">
        <v>300362.84000000003</v>
      </c>
      <c r="H3138" s="48">
        <f>Tabla1[[#This Row],[Importe]]-Tabla1[[#This Row],[Pagado]]</f>
        <v>0</v>
      </c>
      <c r="I3138" s="49" t="s">
        <v>4090</v>
      </c>
      <c r="N3138" s="44">
        <v>42972</v>
      </c>
      <c r="O3138" s="35" t="s">
        <v>3057</v>
      </c>
      <c r="P3138" s="33">
        <v>125110</v>
      </c>
      <c r="Q3138" s="45" t="s">
        <v>3832</v>
      </c>
      <c r="R3138" s="46">
        <v>300362.84000000003</v>
      </c>
      <c r="S3138" s="47" t="s">
        <v>15</v>
      </c>
      <c r="T3138" s="46">
        <v>300362.84000000003</v>
      </c>
      <c r="U3138" s="48">
        <f>Tabla1[[#This Row],[Importe]]-Tabla1[[#This Row],[Pagado]]</f>
        <v>0</v>
      </c>
      <c r="V3138" s="49" t="s">
        <v>4090</v>
      </c>
    </row>
    <row r="3139" spans="1:22" x14ac:dyDescent="0.25">
      <c r="A3139" s="38">
        <v>42972</v>
      </c>
      <c r="B3139" s="36" t="s">
        <v>3058</v>
      </c>
      <c r="C3139" s="34">
        <v>125111</v>
      </c>
      <c r="D3139" s="39" t="s">
        <v>3832</v>
      </c>
      <c r="E3139" s="40">
        <v>18160.2</v>
      </c>
      <c r="F3139" s="41">
        <v>42977</v>
      </c>
      <c r="G3139" s="40">
        <v>18160.2</v>
      </c>
      <c r="H3139" s="42">
        <f>Tabla1[[#This Row],[Importe]]-Tabla1[[#This Row],[Pagado]]</f>
        <v>0</v>
      </c>
      <c r="I3139" s="43" t="s">
        <v>4090</v>
      </c>
      <c r="N3139" s="38">
        <v>42972</v>
      </c>
      <c r="O3139" s="36" t="s">
        <v>3058</v>
      </c>
      <c r="P3139" s="34">
        <v>125111</v>
      </c>
      <c r="Q3139" s="39" t="s">
        <v>3832</v>
      </c>
      <c r="R3139" s="40">
        <v>18160.2</v>
      </c>
      <c r="S3139" s="41" t="s">
        <v>15</v>
      </c>
      <c r="T3139" s="40">
        <v>18160.2</v>
      </c>
      <c r="U3139" s="42">
        <f>Tabla1[[#This Row],[Importe]]-Tabla1[[#This Row],[Pagado]]</f>
        <v>0</v>
      </c>
      <c r="V3139" s="43" t="s">
        <v>4090</v>
      </c>
    </row>
    <row r="3140" spans="1:22" x14ac:dyDescent="0.25">
      <c r="A3140" s="3">
        <v>42972</v>
      </c>
      <c r="B3140" s="35" t="s">
        <v>3059</v>
      </c>
      <c r="C3140" s="33">
        <v>125112</v>
      </c>
      <c r="D3140" s="45" t="s">
        <v>3832</v>
      </c>
      <c r="E3140" s="46">
        <v>95485.6</v>
      </c>
      <c r="F3140" s="47">
        <v>42977</v>
      </c>
      <c r="G3140" s="46">
        <v>95485.6</v>
      </c>
      <c r="H3140" s="48">
        <f>Tabla1[[#This Row],[Importe]]-Tabla1[[#This Row],[Pagado]]</f>
        <v>0</v>
      </c>
      <c r="I3140" s="49" t="s">
        <v>4090</v>
      </c>
      <c r="N3140" s="44">
        <v>42972</v>
      </c>
      <c r="O3140" s="35" t="s">
        <v>3059</v>
      </c>
      <c r="P3140" s="33">
        <v>125112</v>
      </c>
      <c r="Q3140" s="45" t="s">
        <v>3832</v>
      </c>
      <c r="R3140" s="46">
        <v>95485.6</v>
      </c>
      <c r="S3140" s="47" t="s">
        <v>15</v>
      </c>
      <c r="T3140" s="46">
        <v>95485.6</v>
      </c>
      <c r="U3140" s="48">
        <f>Tabla1[[#This Row],[Importe]]-Tabla1[[#This Row],[Pagado]]</f>
        <v>0</v>
      </c>
      <c r="V3140" s="49" t="s">
        <v>4090</v>
      </c>
    </row>
    <row r="3141" spans="1:22" x14ac:dyDescent="0.25">
      <c r="A3141" s="38">
        <v>42972</v>
      </c>
      <c r="B3141" s="36" t="s">
        <v>3060</v>
      </c>
      <c r="C3141" s="34">
        <v>125113</v>
      </c>
      <c r="D3141" s="39" t="s">
        <v>4024</v>
      </c>
      <c r="E3141" s="40">
        <v>1070</v>
      </c>
      <c r="F3141" s="41">
        <v>42973</v>
      </c>
      <c r="G3141" s="40">
        <v>1070</v>
      </c>
      <c r="H3141" s="42">
        <f>Tabla1[[#This Row],[Importe]]-Tabla1[[#This Row],[Pagado]]</f>
        <v>0</v>
      </c>
      <c r="I3141" s="43" t="s">
        <v>4090</v>
      </c>
      <c r="N3141" s="38">
        <v>42972</v>
      </c>
      <c r="O3141" s="36" t="s">
        <v>3060</v>
      </c>
      <c r="P3141" s="34">
        <v>125113</v>
      </c>
      <c r="Q3141" s="39" t="s">
        <v>4024</v>
      </c>
      <c r="R3141" s="40">
        <v>1070</v>
      </c>
      <c r="S3141" s="41" t="s">
        <v>11</v>
      </c>
      <c r="T3141" s="40">
        <v>1070</v>
      </c>
      <c r="U3141" s="42">
        <f>Tabla1[[#This Row],[Importe]]-Tabla1[[#This Row],[Pagado]]</f>
        <v>0</v>
      </c>
      <c r="V3141" s="43" t="s">
        <v>4090</v>
      </c>
    </row>
    <row r="3142" spans="1:22" x14ac:dyDescent="0.25">
      <c r="A3142" s="3">
        <v>42972</v>
      </c>
      <c r="B3142" s="35" t="s">
        <v>3061</v>
      </c>
      <c r="C3142" s="33">
        <v>125114</v>
      </c>
      <c r="D3142" s="45" t="s">
        <v>4002</v>
      </c>
      <c r="E3142" s="46">
        <v>120</v>
      </c>
      <c r="F3142" s="47">
        <v>42973</v>
      </c>
      <c r="G3142" s="46">
        <v>120</v>
      </c>
      <c r="H3142" s="48">
        <f>Tabla1[[#This Row],[Importe]]-Tabla1[[#This Row],[Pagado]]</f>
        <v>0</v>
      </c>
      <c r="I3142" s="49" t="s">
        <v>4090</v>
      </c>
      <c r="N3142" s="44">
        <v>42972</v>
      </c>
      <c r="O3142" s="35" t="s">
        <v>3061</v>
      </c>
      <c r="P3142" s="33">
        <v>125114</v>
      </c>
      <c r="Q3142" s="45" t="s">
        <v>4002</v>
      </c>
      <c r="R3142" s="46">
        <v>120</v>
      </c>
      <c r="S3142" s="47" t="s">
        <v>11</v>
      </c>
      <c r="T3142" s="46">
        <v>120</v>
      </c>
      <c r="U3142" s="48">
        <f>Tabla1[[#This Row],[Importe]]-Tabla1[[#This Row],[Pagado]]</f>
        <v>0</v>
      </c>
      <c r="V3142" s="49" t="s">
        <v>4090</v>
      </c>
    </row>
    <row r="3143" spans="1:22" x14ac:dyDescent="0.25">
      <c r="A3143" s="38">
        <v>42972</v>
      </c>
      <c r="B3143" s="36" t="s">
        <v>3062</v>
      </c>
      <c r="C3143" s="34">
        <v>125115</v>
      </c>
      <c r="D3143" s="39" t="s">
        <v>3940</v>
      </c>
      <c r="E3143" s="40">
        <v>8179.2</v>
      </c>
      <c r="F3143" s="41">
        <v>42972</v>
      </c>
      <c r="G3143" s="40">
        <v>8179.2</v>
      </c>
      <c r="H3143" s="42">
        <f>Tabla1[[#This Row],[Importe]]-Tabla1[[#This Row],[Pagado]]</f>
        <v>0</v>
      </c>
      <c r="I3143" s="43" t="s">
        <v>4090</v>
      </c>
      <c r="N3143" s="38">
        <v>42972</v>
      </c>
      <c r="O3143" s="36" t="s">
        <v>3062</v>
      </c>
      <c r="P3143" s="34">
        <v>125115</v>
      </c>
      <c r="Q3143" s="39" t="s">
        <v>3940</v>
      </c>
      <c r="R3143" s="40">
        <v>8179.2</v>
      </c>
      <c r="S3143" s="41">
        <v>42972</v>
      </c>
      <c r="T3143" s="40">
        <v>8179.2</v>
      </c>
      <c r="U3143" s="42">
        <f>Tabla1[[#This Row],[Importe]]-Tabla1[[#This Row],[Pagado]]</f>
        <v>0</v>
      </c>
      <c r="V3143" s="43" t="s">
        <v>4090</v>
      </c>
    </row>
    <row r="3144" spans="1:22" x14ac:dyDescent="0.25">
      <c r="A3144" s="3">
        <v>42972</v>
      </c>
      <c r="B3144" s="35" t="s">
        <v>3063</v>
      </c>
      <c r="C3144" s="33">
        <v>125116</v>
      </c>
      <c r="D3144" s="45" t="s">
        <v>3894</v>
      </c>
      <c r="E3144" s="46">
        <v>1963.2</v>
      </c>
      <c r="F3144" s="47">
        <v>42972</v>
      </c>
      <c r="G3144" s="46">
        <v>1963.2</v>
      </c>
      <c r="H3144" s="48">
        <f>Tabla1[[#This Row],[Importe]]-Tabla1[[#This Row],[Pagado]]</f>
        <v>0</v>
      </c>
      <c r="I3144" s="49" t="s">
        <v>4090</v>
      </c>
      <c r="N3144" s="44">
        <v>42972</v>
      </c>
      <c r="O3144" s="35" t="s">
        <v>3063</v>
      </c>
      <c r="P3144" s="33">
        <v>125116</v>
      </c>
      <c r="Q3144" s="45" t="s">
        <v>3894</v>
      </c>
      <c r="R3144" s="46">
        <v>1963.2</v>
      </c>
      <c r="S3144" s="47">
        <v>42972</v>
      </c>
      <c r="T3144" s="46">
        <v>1963.2</v>
      </c>
      <c r="U3144" s="48">
        <f>Tabla1[[#This Row],[Importe]]-Tabla1[[#This Row],[Pagado]]</f>
        <v>0</v>
      </c>
      <c r="V3144" s="49" t="s">
        <v>4090</v>
      </c>
    </row>
    <row r="3145" spans="1:22" x14ac:dyDescent="0.25">
      <c r="A3145" s="38">
        <v>42972</v>
      </c>
      <c r="B3145" s="36" t="s">
        <v>3064</v>
      </c>
      <c r="C3145" s="34">
        <v>125117</v>
      </c>
      <c r="D3145" s="39" t="s">
        <v>3891</v>
      </c>
      <c r="E3145" s="40">
        <v>6711.6</v>
      </c>
      <c r="F3145" s="41">
        <v>42973</v>
      </c>
      <c r="G3145" s="40">
        <v>6711.6</v>
      </c>
      <c r="H3145" s="42">
        <f>Tabla1[[#This Row],[Importe]]-Tabla1[[#This Row],[Pagado]]</f>
        <v>0</v>
      </c>
      <c r="I3145" s="43" t="s">
        <v>4090</v>
      </c>
      <c r="N3145" s="38">
        <v>42972</v>
      </c>
      <c r="O3145" s="36" t="s">
        <v>3064</v>
      </c>
      <c r="P3145" s="34">
        <v>125117</v>
      </c>
      <c r="Q3145" s="39" t="s">
        <v>3891</v>
      </c>
      <c r="R3145" s="40">
        <v>6711.6</v>
      </c>
      <c r="S3145" s="41" t="s">
        <v>11</v>
      </c>
      <c r="T3145" s="40">
        <v>6711.6</v>
      </c>
      <c r="U3145" s="42">
        <f>Tabla1[[#This Row],[Importe]]-Tabla1[[#This Row],[Pagado]]</f>
        <v>0</v>
      </c>
      <c r="V3145" s="43" t="s">
        <v>4090</v>
      </c>
    </row>
    <row r="3146" spans="1:22" x14ac:dyDescent="0.25">
      <c r="A3146" s="3">
        <v>42972</v>
      </c>
      <c r="B3146" s="35" t="s">
        <v>3065</v>
      </c>
      <c r="C3146" s="33">
        <v>125118</v>
      </c>
      <c r="D3146" s="45" t="s">
        <v>3817</v>
      </c>
      <c r="E3146" s="46">
        <v>7617.8</v>
      </c>
      <c r="F3146" s="47">
        <v>42976</v>
      </c>
      <c r="G3146" s="46">
        <v>7617.8</v>
      </c>
      <c r="H3146" s="48">
        <f>Tabla1[[#This Row],[Importe]]-Tabla1[[#This Row],[Pagado]]</f>
        <v>0</v>
      </c>
      <c r="I3146" s="49" t="s">
        <v>4090</v>
      </c>
      <c r="N3146" s="44">
        <v>42972</v>
      </c>
      <c r="O3146" s="35" t="s">
        <v>3065</v>
      </c>
      <c r="P3146" s="33">
        <v>125118</v>
      </c>
      <c r="Q3146" s="45" t="s">
        <v>3817</v>
      </c>
      <c r="R3146" s="46">
        <v>7617.8</v>
      </c>
      <c r="S3146" s="47" t="s">
        <v>14</v>
      </c>
      <c r="T3146" s="46">
        <v>7617.8</v>
      </c>
      <c r="U3146" s="48">
        <f>Tabla1[[#This Row],[Importe]]-Tabla1[[#This Row],[Pagado]]</f>
        <v>0</v>
      </c>
      <c r="V3146" s="49" t="s">
        <v>4090</v>
      </c>
    </row>
    <row r="3147" spans="1:22" x14ac:dyDescent="0.25">
      <c r="A3147" s="38">
        <v>42972</v>
      </c>
      <c r="B3147" s="36" t="s">
        <v>3066</v>
      </c>
      <c r="C3147" s="34">
        <v>125119</v>
      </c>
      <c r="D3147" s="39" t="s">
        <v>3805</v>
      </c>
      <c r="E3147" s="40">
        <v>10869.1</v>
      </c>
      <c r="F3147" s="41">
        <v>42974</v>
      </c>
      <c r="G3147" s="40">
        <v>10869.1</v>
      </c>
      <c r="H3147" s="42">
        <f>Tabla1[[#This Row],[Importe]]-Tabla1[[#This Row],[Pagado]]</f>
        <v>0</v>
      </c>
      <c r="I3147" s="43" t="s">
        <v>4090</v>
      </c>
      <c r="N3147" s="38">
        <v>42972</v>
      </c>
      <c r="O3147" s="36" t="s">
        <v>3066</v>
      </c>
      <c r="P3147" s="34">
        <v>125119</v>
      </c>
      <c r="Q3147" s="39" t="s">
        <v>3805</v>
      </c>
      <c r="R3147" s="40">
        <v>10869.1</v>
      </c>
      <c r="S3147" s="41" t="s">
        <v>12</v>
      </c>
      <c r="T3147" s="40">
        <v>10869.1</v>
      </c>
      <c r="U3147" s="42">
        <f>Tabla1[[#This Row],[Importe]]-Tabla1[[#This Row],[Pagado]]</f>
        <v>0</v>
      </c>
      <c r="V3147" s="43" t="s">
        <v>4090</v>
      </c>
    </row>
    <row r="3148" spans="1:22" x14ac:dyDescent="0.25">
      <c r="A3148" s="38">
        <v>42973</v>
      </c>
      <c r="B3148" s="36" t="s">
        <v>3068</v>
      </c>
      <c r="C3148" s="34">
        <v>125120</v>
      </c>
      <c r="D3148" s="39" t="s">
        <v>3806</v>
      </c>
      <c r="E3148" s="40">
        <v>47250</v>
      </c>
      <c r="F3148" s="41">
        <v>42975</v>
      </c>
      <c r="G3148" s="40">
        <v>47250</v>
      </c>
      <c r="H3148" s="42">
        <f>Tabla1[[#This Row],[Importe]]-Tabla1[[#This Row],[Pagado]]</f>
        <v>0</v>
      </c>
      <c r="I3148" s="43" t="s">
        <v>4090</v>
      </c>
      <c r="N3148" s="38" t="s">
        <v>11</v>
      </c>
      <c r="O3148" s="36" t="s">
        <v>3068</v>
      </c>
      <c r="P3148" s="34">
        <v>125120</v>
      </c>
      <c r="Q3148" s="39" t="s">
        <v>3806</v>
      </c>
      <c r="R3148" s="40">
        <v>47250</v>
      </c>
      <c r="S3148" s="41" t="s">
        <v>13</v>
      </c>
      <c r="T3148" s="40">
        <v>47250</v>
      </c>
      <c r="U3148" s="42">
        <f>Tabla1[[#This Row],[Importe]]-Tabla1[[#This Row],[Pagado]]</f>
        <v>0</v>
      </c>
      <c r="V3148" s="43" t="s">
        <v>4090</v>
      </c>
    </row>
    <row r="3149" spans="1:22" x14ac:dyDescent="0.25">
      <c r="A3149" s="71">
        <v>42973</v>
      </c>
      <c r="B3149" s="58" t="s">
        <v>3069</v>
      </c>
      <c r="C3149" s="59">
        <v>125121</v>
      </c>
      <c r="D3149" s="60" t="s">
        <v>3814</v>
      </c>
      <c r="E3149" s="61">
        <v>19983.2</v>
      </c>
      <c r="F3149" s="66">
        <v>42975</v>
      </c>
      <c r="G3149" s="61">
        <v>19983.2</v>
      </c>
      <c r="H3149" s="63">
        <f>Tabla1[[#This Row],[Importe]]-Tabla1[[#This Row],[Pagado]]</f>
        <v>0</v>
      </c>
      <c r="I3149" s="64" t="s">
        <v>4090</v>
      </c>
      <c r="N3149" s="44" t="s">
        <v>11</v>
      </c>
      <c r="O3149" s="35" t="s">
        <v>3069</v>
      </c>
      <c r="P3149" s="33">
        <v>125121</v>
      </c>
      <c r="Q3149" s="45" t="s">
        <v>3814</v>
      </c>
      <c r="R3149" s="46">
        <v>19983.2</v>
      </c>
      <c r="S3149" s="47" t="s">
        <v>13</v>
      </c>
      <c r="T3149" s="46">
        <v>19983.2</v>
      </c>
      <c r="U3149" s="48">
        <f>Tabla1[[#This Row],[Importe]]-Tabla1[[#This Row],[Pagado]]</f>
        <v>0</v>
      </c>
      <c r="V3149" s="49" t="s">
        <v>4090</v>
      </c>
    </row>
    <row r="3150" spans="1:22" x14ac:dyDescent="0.25">
      <c r="A3150" s="38">
        <v>42973</v>
      </c>
      <c r="B3150" s="36" t="s">
        <v>3070</v>
      </c>
      <c r="C3150" s="34">
        <v>125122</v>
      </c>
      <c r="D3150" s="39" t="s">
        <v>3816</v>
      </c>
      <c r="E3150" s="40">
        <v>3820.1</v>
      </c>
      <c r="F3150" s="41">
        <v>42973</v>
      </c>
      <c r="G3150" s="40">
        <v>3820.1</v>
      </c>
      <c r="H3150" s="42">
        <f>Tabla1[[#This Row],[Importe]]-Tabla1[[#This Row],[Pagado]]</f>
        <v>0</v>
      </c>
      <c r="I3150" s="43" t="s">
        <v>4090</v>
      </c>
      <c r="N3150" s="38" t="s">
        <v>11</v>
      </c>
      <c r="O3150" s="36" t="s">
        <v>3070</v>
      </c>
      <c r="P3150" s="34">
        <v>125122</v>
      </c>
      <c r="Q3150" s="39" t="s">
        <v>3816</v>
      </c>
      <c r="R3150" s="40">
        <v>3820.1</v>
      </c>
      <c r="S3150" s="41" t="s">
        <v>11</v>
      </c>
      <c r="T3150" s="40">
        <v>3820.1</v>
      </c>
      <c r="U3150" s="42">
        <f>Tabla1[[#This Row],[Importe]]-Tabla1[[#This Row],[Pagado]]</f>
        <v>0</v>
      </c>
      <c r="V3150" s="43" t="s">
        <v>4090</v>
      </c>
    </row>
    <row r="3151" spans="1:22" x14ac:dyDescent="0.25">
      <c r="A3151" s="71">
        <v>42973</v>
      </c>
      <c r="B3151" s="58" t="s">
        <v>3071</v>
      </c>
      <c r="C3151" s="59">
        <v>125123</v>
      </c>
      <c r="D3151" s="60" t="s">
        <v>3854</v>
      </c>
      <c r="E3151" s="61">
        <v>1410</v>
      </c>
      <c r="F3151" s="62">
        <v>42973</v>
      </c>
      <c r="G3151" s="61">
        <v>1410</v>
      </c>
      <c r="H3151" s="63">
        <f>Tabla1[[#This Row],[Importe]]-Tabla1[[#This Row],[Pagado]]</f>
        <v>0</v>
      </c>
      <c r="I3151" s="64" t="s">
        <v>4090</v>
      </c>
      <c r="N3151" s="44" t="s">
        <v>11</v>
      </c>
      <c r="O3151" s="35" t="s">
        <v>3071</v>
      </c>
      <c r="P3151" s="33">
        <v>125123</v>
      </c>
      <c r="Q3151" s="45" t="s">
        <v>3854</v>
      </c>
      <c r="R3151" s="46">
        <v>1410</v>
      </c>
      <c r="S3151" s="47" t="s">
        <v>11</v>
      </c>
      <c r="T3151" s="46">
        <v>1410</v>
      </c>
      <c r="U3151" s="48">
        <f>Tabla1[[#This Row],[Importe]]-Tabla1[[#This Row],[Pagado]]</f>
        <v>0</v>
      </c>
      <c r="V3151" s="49" t="s">
        <v>4090</v>
      </c>
    </row>
    <row r="3152" spans="1:22" x14ac:dyDescent="0.25">
      <c r="A3152" s="38">
        <v>42973</v>
      </c>
      <c r="B3152" s="36" t="s">
        <v>3072</v>
      </c>
      <c r="C3152" s="34">
        <v>125124</v>
      </c>
      <c r="D3152" s="39" t="s">
        <v>3807</v>
      </c>
      <c r="E3152" s="40">
        <v>5405</v>
      </c>
      <c r="F3152" s="41">
        <v>42973</v>
      </c>
      <c r="G3152" s="40">
        <v>5405</v>
      </c>
      <c r="H3152" s="42">
        <f>Tabla1[[#This Row],[Importe]]-Tabla1[[#This Row],[Pagado]]</f>
        <v>0</v>
      </c>
      <c r="I3152" s="43" t="s">
        <v>4090</v>
      </c>
      <c r="N3152" s="38" t="s">
        <v>11</v>
      </c>
      <c r="O3152" s="36" t="s">
        <v>3072</v>
      </c>
      <c r="P3152" s="34">
        <v>125124</v>
      </c>
      <c r="Q3152" s="39" t="s">
        <v>3807</v>
      </c>
      <c r="R3152" s="40">
        <v>5405</v>
      </c>
      <c r="S3152" s="41" t="s">
        <v>11</v>
      </c>
      <c r="T3152" s="40">
        <v>5405</v>
      </c>
      <c r="U3152" s="42">
        <f>Tabla1[[#This Row],[Importe]]-Tabla1[[#This Row],[Pagado]]</f>
        <v>0</v>
      </c>
      <c r="V3152" s="43" t="s">
        <v>4090</v>
      </c>
    </row>
    <row r="3153" spans="1:22" x14ac:dyDescent="0.25">
      <c r="A3153" s="71">
        <v>42973</v>
      </c>
      <c r="B3153" s="58" t="s">
        <v>3073</v>
      </c>
      <c r="C3153" s="59">
        <v>125125</v>
      </c>
      <c r="D3153" s="60" t="s">
        <v>3819</v>
      </c>
      <c r="E3153" s="61">
        <v>31768</v>
      </c>
      <c r="F3153" s="62">
        <v>42973</v>
      </c>
      <c r="G3153" s="61">
        <v>31768</v>
      </c>
      <c r="H3153" s="63">
        <f>Tabla1[[#This Row],[Importe]]-Tabla1[[#This Row],[Pagado]]</f>
        <v>0</v>
      </c>
      <c r="I3153" s="64" t="s">
        <v>4090</v>
      </c>
      <c r="N3153" s="44" t="s">
        <v>11</v>
      </c>
      <c r="O3153" s="35" t="s">
        <v>3073</v>
      </c>
      <c r="P3153" s="33">
        <v>125125</v>
      </c>
      <c r="Q3153" s="45" t="s">
        <v>3819</v>
      </c>
      <c r="R3153" s="46">
        <v>31768</v>
      </c>
      <c r="S3153" s="47" t="s">
        <v>11</v>
      </c>
      <c r="T3153" s="46">
        <v>31768</v>
      </c>
      <c r="U3153" s="48">
        <f>Tabla1[[#This Row],[Importe]]-Tabla1[[#This Row],[Pagado]]</f>
        <v>0</v>
      </c>
      <c r="V3153" s="49" t="s">
        <v>4090</v>
      </c>
    </row>
    <row r="3154" spans="1:22" x14ac:dyDescent="0.25">
      <c r="A3154" s="38">
        <v>42973</v>
      </c>
      <c r="B3154" s="36" t="s">
        <v>3074</v>
      </c>
      <c r="C3154" s="34">
        <v>125126</v>
      </c>
      <c r="D3154" s="39" t="s">
        <v>3820</v>
      </c>
      <c r="E3154" s="40">
        <v>14187.6</v>
      </c>
      <c r="F3154" s="41">
        <v>42978</v>
      </c>
      <c r="G3154" s="40">
        <v>14187.6</v>
      </c>
      <c r="H3154" s="42">
        <f>Tabla1[[#This Row],[Importe]]-Tabla1[[#This Row],[Pagado]]</f>
        <v>0</v>
      </c>
      <c r="I3154" s="43" t="s">
        <v>4090</v>
      </c>
      <c r="N3154" s="38" t="s">
        <v>11</v>
      </c>
      <c r="O3154" s="36" t="s">
        <v>3074</v>
      </c>
      <c r="P3154" s="34">
        <v>125126</v>
      </c>
      <c r="Q3154" s="39" t="s">
        <v>3820</v>
      </c>
      <c r="R3154" s="40">
        <v>14187.6</v>
      </c>
      <c r="S3154" s="41" t="s">
        <v>16</v>
      </c>
      <c r="T3154" s="40">
        <v>14187.6</v>
      </c>
      <c r="U3154" s="42">
        <f>Tabla1[[#This Row],[Importe]]-Tabla1[[#This Row],[Pagado]]</f>
        <v>0</v>
      </c>
      <c r="V3154" s="43" t="s">
        <v>4090</v>
      </c>
    </row>
    <row r="3155" spans="1:22" x14ac:dyDescent="0.25">
      <c r="A3155" s="71">
        <v>42973</v>
      </c>
      <c r="B3155" s="58" t="s">
        <v>3075</v>
      </c>
      <c r="C3155" s="59">
        <v>125127</v>
      </c>
      <c r="D3155" s="60" t="s">
        <v>3917</v>
      </c>
      <c r="E3155" s="61">
        <v>1175</v>
      </c>
      <c r="F3155" s="62">
        <v>42973</v>
      </c>
      <c r="G3155" s="61">
        <v>1175</v>
      </c>
      <c r="H3155" s="63">
        <f>Tabla1[[#This Row],[Importe]]-Tabla1[[#This Row],[Pagado]]</f>
        <v>0</v>
      </c>
      <c r="I3155" s="64" t="s">
        <v>4090</v>
      </c>
      <c r="N3155" s="44" t="s">
        <v>11</v>
      </c>
      <c r="O3155" s="35" t="s">
        <v>3075</v>
      </c>
      <c r="P3155" s="33">
        <v>125127</v>
      </c>
      <c r="Q3155" s="45" t="s">
        <v>3917</v>
      </c>
      <c r="R3155" s="46">
        <v>1175</v>
      </c>
      <c r="S3155" s="47" t="s">
        <v>11</v>
      </c>
      <c r="T3155" s="46">
        <v>1175</v>
      </c>
      <c r="U3155" s="48">
        <f>Tabla1[[#This Row],[Importe]]-Tabla1[[#This Row],[Pagado]]</f>
        <v>0</v>
      </c>
      <c r="V3155" s="49" t="s">
        <v>4090</v>
      </c>
    </row>
    <row r="3156" spans="1:22" x14ac:dyDescent="0.25">
      <c r="A3156" s="38">
        <v>42973</v>
      </c>
      <c r="B3156" s="36" t="s">
        <v>3076</v>
      </c>
      <c r="C3156" s="34">
        <v>125128</v>
      </c>
      <c r="D3156" s="39" t="s">
        <v>3908</v>
      </c>
      <c r="E3156" s="40">
        <v>1028.2</v>
      </c>
      <c r="F3156" s="41">
        <v>42973</v>
      </c>
      <c r="G3156" s="40">
        <v>1028.2</v>
      </c>
      <c r="H3156" s="42">
        <f>Tabla1[[#This Row],[Importe]]-Tabla1[[#This Row],[Pagado]]</f>
        <v>0</v>
      </c>
      <c r="I3156" s="43" t="s">
        <v>4090</v>
      </c>
      <c r="N3156" s="38" t="s">
        <v>11</v>
      </c>
      <c r="O3156" s="36" t="s">
        <v>3076</v>
      </c>
      <c r="P3156" s="34">
        <v>125128</v>
      </c>
      <c r="Q3156" s="39" t="s">
        <v>3908</v>
      </c>
      <c r="R3156" s="40">
        <v>1028.2</v>
      </c>
      <c r="S3156" s="41" t="s">
        <v>11</v>
      </c>
      <c r="T3156" s="40">
        <v>1028.2</v>
      </c>
      <c r="U3156" s="42">
        <f>Tabla1[[#This Row],[Importe]]-Tabla1[[#This Row],[Pagado]]</f>
        <v>0</v>
      </c>
      <c r="V3156" s="43" t="s">
        <v>4090</v>
      </c>
    </row>
    <row r="3157" spans="1:22" ht="30" x14ac:dyDescent="0.25">
      <c r="A3157" s="71">
        <v>42973</v>
      </c>
      <c r="B3157" s="58" t="s">
        <v>3077</v>
      </c>
      <c r="C3157" s="59">
        <v>125129</v>
      </c>
      <c r="D3157" s="60" t="s">
        <v>3811</v>
      </c>
      <c r="E3157" s="61">
        <v>7904.8</v>
      </c>
      <c r="F3157" s="66" t="s">
        <v>4204</v>
      </c>
      <c r="G3157" s="69">
        <v>3500</v>
      </c>
      <c r="H3157" s="70">
        <f>Tabla1[[#This Row],[Importe]]-Tabla1[[#This Row],[Pagado]]</f>
        <v>4404.8</v>
      </c>
      <c r="I3157" s="64" t="s">
        <v>4090</v>
      </c>
      <c r="N3157" s="44" t="s">
        <v>11</v>
      </c>
      <c r="O3157" s="35" t="s">
        <v>3077</v>
      </c>
      <c r="P3157" s="33">
        <v>125129</v>
      </c>
      <c r="Q3157" s="45" t="s">
        <v>3811</v>
      </c>
      <c r="R3157" s="46">
        <v>7904.8</v>
      </c>
      <c r="S3157" s="47" t="s">
        <v>4075</v>
      </c>
      <c r="T3157" s="46">
        <v>7904.8</v>
      </c>
      <c r="U3157" s="48">
        <f>Tabla1[[#This Row],[Importe]]-Tabla1[[#This Row],[Pagado]]</f>
        <v>4404.8</v>
      </c>
      <c r="V3157" s="49" t="s">
        <v>4090</v>
      </c>
    </row>
    <row r="3158" spans="1:22" ht="45" x14ac:dyDescent="0.25">
      <c r="A3158" s="38">
        <v>42973</v>
      </c>
      <c r="B3158" s="35" t="s">
        <v>3079</v>
      </c>
      <c r="C3158" s="33">
        <v>125130</v>
      </c>
      <c r="D3158" s="45" t="s">
        <v>3813</v>
      </c>
      <c r="E3158" s="46">
        <v>25953</v>
      </c>
      <c r="F3158" s="47" t="s">
        <v>4205</v>
      </c>
      <c r="G3158" s="72">
        <f>6000+11000+8953</f>
        <v>25953</v>
      </c>
      <c r="H3158" s="73">
        <f>Tabla1[[#This Row],[Importe]]-Tabla1[[#This Row],[Pagado]]</f>
        <v>0</v>
      </c>
      <c r="I3158" s="49" t="s">
        <v>4090</v>
      </c>
      <c r="N3158" s="44" t="s">
        <v>11</v>
      </c>
      <c r="O3158" s="35" t="s">
        <v>3079</v>
      </c>
      <c r="P3158" s="33">
        <v>125130</v>
      </c>
      <c r="Q3158" s="45" t="s">
        <v>3813</v>
      </c>
      <c r="R3158" s="46">
        <v>25953</v>
      </c>
      <c r="S3158" s="47" t="s">
        <v>16</v>
      </c>
      <c r="T3158" s="46">
        <v>25953</v>
      </c>
      <c r="U3158" s="48">
        <f>Tabla1[[#This Row],[Importe]]-Tabla1[[#This Row],[Pagado]]</f>
        <v>0</v>
      </c>
      <c r="V3158" s="49" t="s">
        <v>4090</v>
      </c>
    </row>
    <row r="3159" spans="1:22" x14ac:dyDescent="0.25">
      <c r="A3159" s="71">
        <v>42973</v>
      </c>
      <c r="B3159" s="36" t="s">
        <v>3080</v>
      </c>
      <c r="C3159" s="34">
        <v>125131</v>
      </c>
      <c r="D3159" s="39" t="s">
        <v>3909</v>
      </c>
      <c r="E3159" s="40">
        <v>3498.6</v>
      </c>
      <c r="F3159" s="41">
        <v>42976</v>
      </c>
      <c r="G3159" s="40">
        <v>3498.6</v>
      </c>
      <c r="H3159" s="42">
        <f>Tabla1[[#This Row],[Importe]]-Tabla1[[#This Row],[Pagado]]</f>
        <v>0</v>
      </c>
      <c r="I3159" s="43" t="s">
        <v>4090</v>
      </c>
      <c r="N3159" s="38" t="s">
        <v>11</v>
      </c>
      <c r="O3159" s="36" t="s">
        <v>3080</v>
      </c>
      <c r="P3159" s="34">
        <v>125131</v>
      </c>
      <c r="Q3159" s="39" t="s">
        <v>3909</v>
      </c>
      <c r="R3159" s="40">
        <v>3498.6</v>
      </c>
      <c r="S3159" s="41" t="s">
        <v>14</v>
      </c>
      <c r="T3159" s="40">
        <v>3498.6</v>
      </c>
      <c r="U3159" s="42">
        <f>Tabla1[[#This Row],[Importe]]-Tabla1[[#This Row],[Pagado]]</f>
        <v>0</v>
      </c>
      <c r="V3159" s="43" t="s">
        <v>4090</v>
      </c>
    </row>
    <row r="3160" spans="1:22" x14ac:dyDescent="0.25">
      <c r="A3160" s="38">
        <v>42973</v>
      </c>
      <c r="B3160" s="35" t="s">
        <v>3081</v>
      </c>
      <c r="C3160" s="33">
        <v>125132</v>
      </c>
      <c r="D3160" s="45" t="s">
        <v>3883</v>
      </c>
      <c r="E3160" s="46">
        <v>1232</v>
      </c>
      <c r="F3160" s="47">
        <v>42976</v>
      </c>
      <c r="G3160" s="46">
        <v>1232</v>
      </c>
      <c r="H3160" s="48">
        <f>Tabla1[[#This Row],[Importe]]-Tabla1[[#This Row],[Pagado]]</f>
        <v>0</v>
      </c>
      <c r="I3160" s="49" t="s">
        <v>4090</v>
      </c>
      <c r="N3160" s="44" t="s">
        <v>11</v>
      </c>
      <c r="O3160" s="35" t="s">
        <v>3081</v>
      </c>
      <c r="P3160" s="33">
        <v>125132</v>
      </c>
      <c r="Q3160" s="45" t="s">
        <v>3883</v>
      </c>
      <c r="R3160" s="46">
        <v>1232</v>
      </c>
      <c r="S3160" s="47" t="s">
        <v>14</v>
      </c>
      <c r="T3160" s="46">
        <v>1232</v>
      </c>
      <c r="U3160" s="48">
        <f>Tabla1[[#This Row],[Importe]]-Tabla1[[#This Row],[Pagado]]</f>
        <v>0</v>
      </c>
      <c r="V3160" s="49" t="s">
        <v>4090</v>
      </c>
    </row>
    <row r="3161" spans="1:22" x14ac:dyDescent="0.25">
      <c r="A3161" s="71">
        <v>42973</v>
      </c>
      <c r="B3161" s="36" t="s">
        <v>3082</v>
      </c>
      <c r="C3161" s="34">
        <v>125133</v>
      </c>
      <c r="D3161" s="39" t="s">
        <v>3817</v>
      </c>
      <c r="E3161" s="40">
        <v>6912.6</v>
      </c>
      <c r="F3161" s="41">
        <v>42975</v>
      </c>
      <c r="G3161" s="40">
        <v>6912.6</v>
      </c>
      <c r="H3161" s="42">
        <f>Tabla1[[#This Row],[Importe]]-Tabla1[[#This Row],[Pagado]]</f>
        <v>0</v>
      </c>
      <c r="I3161" s="43" t="s">
        <v>4090</v>
      </c>
      <c r="N3161" s="38" t="s">
        <v>11</v>
      </c>
      <c r="O3161" s="36" t="s">
        <v>3082</v>
      </c>
      <c r="P3161" s="34">
        <v>125133</v>
      </c>
      <c r="Q3161" s="39" t="s">
        <v>3817</v>
      </c>
      <c r="R3161" s="40">
        <v>6912.6</v>
      </c>
      <c r="S3161" s="41" t="s">
        <v>13</v>
      </c>
      <c r="T3161" s="40">
        <v>6912.6</v>
      </c>
      <c r="U3161" s="42">
        <f>Tabla1[[#This Row],[Importe]]-Tabla1[[#This Row],[Pagado]]</f>
        <v>0</v>
      </c>
      <c r="V3161" s="43" t="s">
        <v>4090</v>
      </c>
    </row>
    <row r="3162" spans="1:22" x14ac:dyDescent="0.25">
      <c r="A3162" s="38">
        <v>42973</v>
      </c>
      <c r="B3162" s="35" t="s">
        <v>3083</v>
      </c>
      <c r="C3162" s="33">
        <v>125134</v>
      </c>
      <c r="D3162" s="45" t="s">
        <v>3973</v>
      </c>
      <c r="E3162" s="46">
        <v>820.8</v>
      </c>
      <c r="F3162" s="41">
        <v>42973</v>
      </c>
      <c r="G3162" s="46">
        <v>820.8</v>
      </c>
      <c r="H3162" s="48">
        <f>Tabla1[[#This Row],[Importe]]-Tabla1[[#This Row],[Pagado]]</f>
        <v>0</v>
      </c>
      <c r="I3162" s="49" t="s">
        <v>4090</v>
      </c>
      <c r="N3162" s="44" t="s">
        <v>11</v>
      </c>
      <c r="O3162" s="35" t="s">
        <v>3083</v>
      </c>
      <c r="P3162" s="33">
        <v>125134</v>
      </c>
      <c r="Q3162" s="45" t="s">
        <v>3973</v>
      </c>
      <c r="R3162" s="46">
        <v>820.8</v>
      </c>
      <c r="S3162" s="47" t="s">
        <v>11</v>
      </c>
      <c r="T3162" s="46">
        <v>820.8</v>
      </c>
      <c r="U3162" s="48">
        <f>Tabla1[[#This Row],[Importe]]-Tabla1[[#This Row],[Pagado]]</f>
        <v>0</v>
      </c>
      <c r="V3162" s="49" t="s">
        <v>4090</v>
      </c>
    </row>
    <row r="3163" spans="1:22" x14ac:dyDescent="0.25">
      <c r="A3163" s="71">
        <v>42973</v>
      </c>
      <c r="B3163" s="36" t="s">
        <v>3084</v>
      </c>
      <c r="C3163" s="34">
        <v>125135</v>
      </c>
      <c r="D3163" s="39" t="s">
        <v>3820</v>
      </c>
      <c r="E3163" s="40">
        <v>2227.1999999999998</v>
      </c>
      <c r="F3163" s="41">
        <v>42978</v>
      </c>
      <c r="G3163" s="40">
        <v>2227.1999999999998</v>
      </c>
      <c r="H3163" s="42">
        <f>Tabla1[[#This Row],[Importe]]-Tabla1[[#This Row],[Pagado]]</f>
        <v>0</v>
      </c>
      <c r="I3163" s="43" t="s">
        <v>4090</v>
      </c>
      <c r="N3163" s="38" t="s">
        <v>11</v>
      </c>
      <c r="O3163" s="36" t="s">
        <v>3084</v>
      </c>
      <c r="P3163" s="34">
        <v>125135</v>
      </c>
      <c r="Q3163" s="39" t="s">
        <v>3820</v>
      </c>
      <c r="R3163" s="40">
        <v>2227.1999999999998</v>
      </c>
      <c r="S3163" s="41" t="s">
        <v>16</v>
      </c>
      <c r="T3163" s="40">
        <v>2227.1999999999998</v>
      </c>
      <c r="U3163" s="42">
        <f>Tabla1[[#This Row],[Importe]]-Tabla1[[#This Row],[Pagado]]</f>
        <v>0</v>
      </c>
      <c r="V3163" s="43" t="s">
        <v>4090</v>
      </c>
    </row>
    <row r="3164" spans="1:22" x14ac:dyDescent="0.25">
      <c r="A3164" s="38">
        <v>42973</v>
      </c>
      <c r="B3164" s="35" t="s">
        <v>3085</v>
      </c>
      <c r="C3164" s="33">
        <v>125136</v>
      </c>
      <c r="D3164" s="45" t="s">
        <v>3892</v>
      </c>
      <c r="E3164" s="46">
        <v>275.39999999999998</v>
      </c>
      <c r="F3164" s="41">
        <v>42973</v>
      </c>
      <c r="G3164" s="46">
        <v>275.39999999999998</v>
      </c>
      <c r="H3164" s="48">
        <f>Tabla1[[#This Row],[Importe]]-Tabla1[[#This Row],[Pagado]]</f>
        <v>0</v>
      </c>
      <c r="I3164" s="49" t="s">
        <v>4090</v>
      </c>
      <c r="N3164" s="44" t="s">
        <v>11</v>
      </c>
      <c r="O3164" s="35" t="s">
        <v>3085</v>
      </c>
      <c r="P3164" s="33">
        <v>125136</v>
      </c>
      <c r="Q3164" s="45" t="s">
        <v>3892</v>
      </c>
      <c r="R3164" s="46">
        <v>275.39999999999998</v>
      </c>
      <c r="S3164" s="47" t="s">
        <v>11</v>
      </c>
      <c r="T3164" s="46">
        <v>275.39999999999998</v>
      </c>
      <c r="U3164" s="48">
        <f>Tabla1[[#This Row],[Importe]]-Tabla1[[#This Row],[Pagado]]</f>
        <v>0</v>
      </c>
      <c r="V3164" s="49" t="s">
        <v>4090</v>
      </c>
    </row>
    <row r="3165" spans="1:22" x14ac:dyDescent="0.25">
      <c r="A3165" s="71">
        <v>42973</v>
      </c>
      <c r="B3165" s="36" t="s">
        <v>3086</v>
      </c>
      <c r="C3165" s="34">
        <v>125137</v>
      </c>
      <c r="D3165" s="39" t="s">
        <v>3947</v>
      </c>
      <c r="E3165" s="40">
        <v>2222.8000000000002</v>
      </c>
      <c r="F3165" s="41">
        <v>42973</v>
      </c>
      <c r="G3165" s="40">
        <v>2222.8000000000002</v>
      </c>
      <c r="H3165" s="42">
        <f>Tabla1[[#This Row],[Importe]]-Tabla1[[#This Row],[Pagado]]</f>
        <v>0</v>
      </c>
      <c r="I3165" s="43" t="s">
        <v>4090</v>
      </c>
      <c r="N3165" s="38" t="s">
        <v>11</v>
      </c>
      <c r="O3165" s="36" t="s">
        <v>3086</v>
      </c>
      <c r="P3165" s="34">
        <v>125137</v>
      </c>
      <c r="Q3165" s="39" t="s">
        <v>3947</v>
      </c>
      <c r="R3165" s="40">
        <v>2222.8000000000002</v>
      </c>
      <c r="S3165" s="41" t="s">
        <v>11</v>
      </c>
      <c r="T3165" s="40">
        <v>2222.8000000000002</v>
      </c>
      <c r="U3165" s="42">
        <f>Tabla1[[#This Row],[Importe]]-Tabla1[[#This Row],[Pagado]]</f>
        <v>0</v>
      </c>
      <c r="V3165" s="43" t="s">
        <v>4090</v>
      </c>
    </row>
    <row r="3166" spans="1:22" x14ac:dyDescent="0.25">
      <c r="A3166" s="38">
        <v>42973</v>
      </c>
      <c r="B3166" s="35" t="s">
        <v>3087</v>
      </c>
      <c r="C3166" s="33">
        <v>125138</v>
      </c>
      <c r="D3166" s="45" t="s">
        <v>3943</v>
      </c>
      <c r="E3166" s="46">
        <v>4230</v>
      </c>
      <c r="F3166" s="41">
        <v>42973</v>
      </c>
      <c r="G3166" s="46">
        <v>4230</v>
      </c>
      <c r="H3166" s="48">
        <f>Tabla1[[#This Row],[Importe]]-Tabla1[[#This Row],[Pagado]]</f>
        <v>0</v>
      </c>
      <c r="I3166" s="49" t="s">
        <v>4090</v>
      </c>
      <c r="N3166" s="44" t="s">
        <v>11</v>
      </c>
      <c r="O3166" s="35" t="s">
        <v>3087</v>
      </c>
      <c r="P3166" s="33">
        <v>125138</v>
      </c>
      <c r="Q3166" s="45" t="s">
        <v>3943</v>
      </c>
      <c r="R3166" s="46">
        <v>4230</v>
      </c>
      <c r="S3166" s="47" t="s">
        <v>11</v>
      </c>
      <c r="T3166" s="46">
        <v>4230</v>
      </c>
      <c r="U3166" s="48">
        <f>Tabla1[[#This Row],[Importe]]-Tabla1[[#This Row],[Pagado]]</f>
        <v>0</v>
      </c>
      <c r="V3166" s="49" t="s">
        <v>4090</v>
      </c>
    </row>
    <row r="3167" spans="1:22" x14ac:dyDescent="0.25">
      <c r="A3167" s="71">
        <v>42973</v>
      </c>
      <c r="B3167" s="36" t="s">
        <v>3088</v>
      </c>
      <c r="C3167" s="34">
        <v>125139</v>
      </c>
      <c r="D3167" s="39" t="s">
        <v>3820</v>
      </c>
      <c r="E3167" s="40">
        <v>1922.4</v>
      </c>
      <c r="F3167" s="41">
        <v>42978</v>
      </c>
      <c r="G3167" s="40">
        <v>1922.4</v>
      </c>
      <c r="H3167" s="42">
        <f>Tabla1[[#This Row],[Importe]]-Tabla1[[#This Row],[Pagado]]</f>
        <v>0</v>
      </c>
      <c r="I3167" s="43" t="s">
        <v>4090</v>
      </c>
      <c r="N3167" s="38" t="s">
        <v>11</v>
      </c>
      <c r="O3167" s="36" t="s">
        <v>3088</v>
      </c>
      <c r="P3167" s="34">
        <v>125139</v>
      </c>
      <c r="Q3167" s="39" t="s">
        <v>3820</v>
      </c>
      <c r="R3167" s="40">
        <v>1922.4</v>
      </c>
      <c r="S3167" s="41" t="s">
        <v>16</v>
      </c>
      <c r="T3167" s="40">
        <v>1922.4</v>
      </c>
      <c r="U3167" s="42">
        <f>Tabla1[[#This Row],[Importe]]-Tabla1[[#This Row],[Pagado]]</f>
        <v>0</v>
      </c>
      <c r="V3167" s="43" t="s">
        <v>4090</v>
      </c>
    </row>
    <row r="3168" spans="1:22" x14ac:dyDescent="0.25">
      <c r="A3168" s="38">
        <v>42973</v>
      </c>
      <c r="B3168" s="36" t="s">
        <v>3090</v>
      </c>
      <c r="C3168" s="34">
        <v>125140</v>
      </c>
      <c r="D3168" s="39" t="s">
        <v>3827</v>
      </c>
      <c r="E3168" s="40">
        <v>3134.9</v>
      </c>
      <c r="F3168" s="41">
        <v>42973</v>
      </c>
      <c r="G3168" s="40">
        <v>3134.9</v>
      </c>
      <c r="H3168" s="42">
        <f>Tabla1[[#This Row],[Importe]]-Tabla1[[#This Row],[Pagado]]</f>
        <v>0</v>
      </c>
      <c r="I3168" s="43" t="s">
        <v>4090</v>
      </c>
      <c r="N3168" s="38" t="s">
        <v>11</v>
      </c>
      <c r="O3168" s="36" t="s">
        <v>3090</v>
      </c>
      <c r="P3168" s="34">
        <v>125140</v>
      </c>
      <c r="Q3168" s="39" t="s">
        <v>3827</v>
      </c>
      <c r="R3168" s="40">
        <v>3134.9</v>
      </c>
      <c r="S3168" s="41" t="s">
        <v>11</v>
      </c>
      <c r="T3168" s="40">
        <v>3134.9</v>
      </c>
      <c r="U3168" s="42">
        <f>Tabla1[[#This Row],[Importe]]-Tabla1[[#This Row],[Pagado]]</f>
        <v>0</v>
      </c>
      <c r="V3168" s="43" t="s">
        <v>4090</v>
      </c>
    </row>
    <row r="3169" spans="1:22" x14ac:dyDescent="0.25">
      <c r="A3169" s="71">
        <v>42973</v>
      </c>
      <c r="B3169" s="35" t="s">
        <v>3091</v>
      </c>
      <c r="C3169" s="33">
        <v>125141</v>
      </c>
      <c r="D3169" s="45" t="s">
        <v>3832</v>
      </c>
      <c r="E3169" s="46">
        <v>3198.2</v>
      </c>
      <c r="F3169" s="47" t="s">
        <v>4068</v>
      </c>
      <c r="G3169" s="46">
        <v>3198.2</v>
      </c>
      <c r="H3169" s="48">
        <f>Tabla1[[#This Row],[Importe]]-Tabla1[[#This Row],[Pagado]]</f>
        <v>0</v>
      </c>
      <c r="I3169" s="49" t="s">
        <v>4090</v>
      </c>
      <c r="N3169" s="44" t="s">
        <v>11</v>
      </c>
      <c r="O3169" s="35" t="s">
        <v>3091</v>
      </c>
      <c r="P3169" s="33">
        <v>125141</v>
      </c>
      <c r="Q3169" s="45" t="s">
        <v>3832</v>
      </c>
      <c r="R3169" s="46">
        <v>3198.2</v>
      </c>
      <c r="S3169" s="47" t="s">
        <v>4068</v>
      </c>
      <c r="T3169" s="46">
        <v>3198.2</v>
      </c>
      <c r="U3169" s="48">
        <f>Tabla1[[#This Row],[Importe]]-Tabla1[[#This Row],[Pagado]]</f>
        <v>0</v>
      </c>
      <c r="V3169" s="49" t="s">
        <v>4090</v>
      </c>
    </row>
    <row r="3170" spans="1:22" x14ac:dyDescent="0.25">
      <c r="A3170" s="38">
        <v>42973</v>
      </c>
      <c r="B3170" s="36" t="s">
        <v>3092</v>
      </c>
      <c r="C3170" s="34">
        <v>125142</v>
      </c>
      <c r="D3170" s="39" t="s">
        <v>3832</v>
      </c>
      <c r="E3170" s="40">
        <v>600</v>
      </c>
      <c r="F3170" s="41" t="s">
        <v>4068</v>
      </c>
      <c r="G3170" s="40">
        <v>600</v>
      </c>
      <c r="H3170" s="42">
        <f>Tabla1[[#This Row],[Importe]]-Tabla1[[#This Row],[Pagado]]</f>
        <v>0</v>
      </c>
      <c r="I3170" s="43" t="s">
        <v>4090</v>
      </c>
      <c r="N3170" s="38" t="s">
        <v>11</v>
      </c>
      <c r="O3170" s="36" t="s">
        <v>3092</v>
      </c>
      <c r="P3170" s="34">
        <v>125142</v>
      </c>
      <c r="Q3170" s="39" t="s">
        <v>3832</v>
      </c>
      <c r="R3170" s="40">
        <v>600</v>
      </c>
      <c r="S3170" s="41" t="s">
        <v>4068</v>
      </c>
      <c r="T3170" s="40">
        <v>600</v>
      </c>
      <c r="U3170" s="42">
        <f>Tabla1[[#This Row],[Importe]]-Tabla1[[#This Row],[Pagado]]</f>
        <v>0</v>
      </c>
      <c r="V3170" s="43" t="s">
        <v>4090</v>
      </c>
    </row>
    <row r="3171" spans="1:22" x14ac:dyDescent="0.25">
      <c r="A3171" s="71">
        <v>42973</v>
      </c>
      <c r="B3171" s="35" t="s">
        <v>3093</v>
      </c>
      <c r="C3171" s="33">
        <v>125143</v>
      </c>
      <c r="D3171" s="45" t="s">
        <v>3826</v>
      </c>
      <c r="E3171" s="46">
        <v>2560</v>
      </c>
      <c r="F3171" s="41">
        <v>42973</v>
      </c>
      <c r="G3171" s="61">
        <v>2560</v>
      </c>
      <c r="H3171" s="48">
        <f>Tabla1[[#This Row],[Importe]]-Tabla1[[#This Row],[Pagado]]</f>
        <v>0</v>
      </c>
      <c r="I3171" s="49" t="s">
        <v>4090</v>
      </c>
      <c r="N3171" s="44" t="s">
        <v>11</v>
      </c>
      <c r="O3171" s="35" t="s">
        <v>3093</v>
      </c>
      <c r="P3171" s="33">
        <v>125143</v>
      </c>
      <c r="Q3171" s="45" t="s">
        <v>3826</v>
      </c>
      <c r="R3171" s="46">
        <v>2560</v>
      </c>
      <c r="S3171" s="47" t="s">
        <v>11</v>
      </c>
      <c r="T3171" s="46">
        <v>2560</v>
      </c>
      <c r="U3171" s="48">
        <f>Tabla1[[#This Row],[Importe]]-Tabla1[[#This Row],[Pagado]]</f>
        <v>0</v>
      </c>
      <c r="V3171" s="49" t="s">
        <v>4090</v>
      </c>
    </row>
    <row r="3172" spans="1:22" x14ac:dyDescent="0.25">
      <c r="A3172" s="38">
        <v>42973</v>
      </c>
      <c r="B3172" s="36" t="s">
        <v>3094</v>
      </c>
      <c r="C3172" s="34">
        <v>125144</v>
      </c>
      <c r="D3172" s="39" t="s">
        <v>3896</v>
      </c>
      <c r="E3172" s="40">
        <v>10537.4</v>
      </c>
      <c r="F3172" s="41">
        <v>42973</v>
      </c>
      <c r="G3172" s="40">
        <v>10537.4</v>
      </c>
      <c r="H3172" s="42">
        <f>Tabla1[[#This Row],[Importe]]-Tabla1[[#This Row],[Pagado]]</f>
        <v>0</v>
      </c>
      <c r="I3172" s="43" t="s">
        <v>4090</v>
      </c>
      <c r="N3172" s="38" t="s">
        <v>11</v>
      </c>
      <c r="O3172" s="36" t="s">
        <v>3094</v>
      </c>
      <c r="P3172" s="34">
        <v>125144</v>
      </c>
      <c r="Q3172" s="39" t="s">
        <v>3896</v>
      </c>
      <c r="R3172" s="40">
        <v>10537.4</v>
      </c>
      <c r="S3172" s="41" t="s">
        <v>11</v>
      </c>
      <c r="T3172" s="40">
        <v>10537.4</v>
      </c>
      <c r="U3172" s="42">
        <f>Tabla1[[#This Row],[Importe]]-Tabla1[[#This Row],[Pagado]]</f>
        <v>0</v>
      </c>
      <c r="V3172" s="43" t="s">
        <v>4090</v>
      </c>
    </row>
    <row r="3173" spans="1:22" x14ac:dyDescent="0.25">
      <c r="A3173" s="71">
        <v>42973</v>
      </c>
      <c r="B3173" s="35" t="s">
        <v>3095</v>
      </c>
      <c r="C3173" s="33">
        <v>125145</v>
      </c>
      <c r="D3173" s="45" t="s">
        <v>4045</v>
      </c>
      <c r="E3173" s="46">
        <v>3600</v>
      </c>
      <c r="F3173" s="41">
        <v>42973</v>
      </c>
      <c r="G3173" s="61">
        <v>3600</v>
      </c>
      <c r="H3173" s="48">
        <f>Tabla1[[#This Row],[Importe]]-Tabla1[[#This Row],[Pagado]]</f>
        <v>0</v>
      </c>
      <c r="I3173" s="49" t="s">
        <v>4090</v>
      </c>
      <c r="N3173" s="44" t="s">
        <v>11</v>
      </c>
      <c r="O3173" s="35" t="s">
        <v>3095</v>
      </c>
      <c r="P3173" s="33">
        <v>125145</v>
      </c>
      <c r="Q3173" s="45" t="s">
        <v>4045</v>
      </c>
      <c r="R3173" s="46">
        <v>3600</v>
      </c>
      <c r="S3173" s="47" t="s">
        <v>11</v>
      </c>
      <c r="T3173" s="46">
        <v>3600</v>
      </c>
      <c r="U3173" s="48">
        <f>Tabla1[[#This Row],[Importe]]-Tabla1[[#This Row],[Pagado]]</f>
        <v>0</v>
      </c>
      <c r="V3173" s="49" t="s">
        <v>4090</v>
      </c>
    </row>
    <row r="3174" spans="1:22" x14ac:dyDescent="0.25">
      <c r="A3174" s="38">
        <v>42973</v>
      </c>
      <c r="B3174" s="36" t="s">
        <v>3096</v>
      </c>
      <c r="C3174" s="34">
        <v>125146</v>
      </c>
      <c r="D3174" s="39" t="s">
        <v>3845</v>
      </c>
      <c r="E3174" s="40">
        <v>59229</v>
      </c>
      <c r="F3174" s="41" t="s">
        <v>4081</v>
      </c>
      <c r="G3174" s="40">
        <v>59229</v>
      </c>
      <c r="H3174" s="42">
        <f>Tabla1[[#This Row],[Importe]]-Tabla1[[#This Row],[Pagado]]</f>
        <v>0</v>
      </c>
      <c r="I3174" s="43" t="s">
        <v>4090</v>
      </c>
      <c r="N3174" s="38" t="s">
        <v>11</v>
      </c>
      <c r="O3174" s="36" t="s">
        <v>3096</v>
      </c>
      <c r="P3174" s="34">
        <v>125146</v>
      </c>
      <c r="Q3174" s="39" t="s">
        <v>3845</v>
      </c>
      <c r="R3174" s="40">
        <v>59229</v>
      </c>
      <c r="S3174" s="41" t="s">
        <v>4081</v>
      </c>
      <c r="T3174" s="40">
        <v>59229</v>
      </c>
      <c r="U3174" s="42">
        <f>Tabla1[[#This Row],[Importe]]-Tabla1[[#This Row],[Pagado]]</f>
        <v>0</v>
      </c>
      <c r="V3174" s="43" t="s">
        <v>4090</v>
      </c>
    </row>
    <row r="3175" spans="1:22" x14ac:dyDescent="0.25">
      <c r="A3175" s="71">
        <v>42973</v>
      </c>
      <c r="B3175" s="35" t="s">
        <v>3097</v>
      </c>
      <c r="C3175" s="33">
        <v>125147</v>
      </c>
      <c r="D3175" s="45" t="s">
        <v>3825</v>
      </c>
      <c r="E3175" s="46">
        <v>5385</v>
      </c>
      <c r="F3175" s="41">
        <v>42973</v>
      </c>
      <c r="G3175" s="46">
        <v>5385</v>
      </c>
      <c r="H3175" s="48">
        <f>Tabla1[[#This Row],[Importe]]-Tabla1[[#This Row],[Pagado]]</f>
        <v>0</v>
      </c>
      <c r="I3175" s="49" t="s">
        <v>4090</v>
      </c>
      <c r="N3175" s="44" t="s">
        <v>11</v>
      </c>
      <c r="O3175" s="35" t="s">
        <v>3097</v>
      </c>
      <c r="P3175" s="33">
        <v>125147</v>
      </c>
      <c r="Q3175" s="45" t="s">
        <v>3825</v>
      </c>
      <c r="R3175" s="46">
        <v>5385</v>
      </c>
      <c r="S3175" s="47" t="s">
        <v>11</v>
      </c>
      <c r="T3175" s="46">
        <v>5385</v>
      </c>
      <c r="U3175" s="48">
        <f>Tabla1[[#This Row],[Importe]]-Tabla1[[#This Row],[Pagado]]</f>
        <v>0</v>
      </c>
      <c r="V3175" s="49" t="s">
        <v>4090</v>
      </c>
    </row>
    <row r="3176" spans="1:22" x14ac:dyDescent="0.25">
      <c r="A3176" s="38">
        <v>42973</v>
      </c>
      <c r="B3176" s="36" t="s">
        <v>3098</v>
      </c>
      <c r="C3176" s="34">
        <v>125148</v>
      </c>
      <c r="D3176" s="39" t="s">
        <v>3822</v>
      </c>
      <c r="E3176" s="40">
        <v>2185.4</v>
      </c>
      <c r="F3176" s="41">
        <v>42975</v>
      </c>
      <c r="G3176" s="40">
        <v>2185.4</v>
      </c>
      <c r="H3176" s="42">
        <f>Tabla1[[#This Row],[Importe]]-Tabla1[[#This Row],[Pagado]]</f>
        <v>0</v>
      </c>
      <c r="I3176" s="43" t="s">
        <v>4090</v>
      </c>
      <c r="N3176" s="38" t="s">
        <v>11</v>
      </c>
      <c r="O3176" s="36" t="s">
        <v>3098</v>
      </c>
      <c r="P3176" s="34">
        <v>125148</v>
      </c>
      <c r="Q3176" s="39" t="s">
        <v>3822</v>
      </c>
      <c r="R3176" s="40">
        <v>2185.4</v>
      </c>
      <c r="S3176" s="41" t="s">
        <v>13</v>
      </c>
      <c r="T3176" s="40">
        <v>2185.4</v>
      </c>
      <c r="U3176" s="42">
        <f>Tabla1[[#This Row],[Importe]]-Tabla1[[#This Row],[Pagado]]</f>
        <v>0</v>
      </c>
      <c r="V3176" s="43" t="s">
        <v>4090</v>
      </c>
    </row>
    <row r="3177" spans="1:22" x14ac:dyDescent="0.25">
      <c r="A3177" s="71">
        <v>42973</v>
      </c>
      <c r="B3177" s="35" t="s">
        <v>3099</v>
      </c>
      <c r="C3177" s="33">
        <v>125149</v>
      </c>
      <c r="D3177" s="45" t="s">
        <v>3836</v>
      </c>
      <c r="E3177" s="46">
        <v>3733.2</v>
      </c>
      <c r="F3177" s="47">
        <v>42976</v>
      </c>
      <c r="G3177" s="46">
        <v>3733.2</v>
      </c>
      <c r="H3177" s="48">
        <f>Tabla1[[#This Row],[Importe]]-Tabla1[[#This Row],[Pagado]]</f>
        <v>0</v>
      </c>
      <c r="I3177" s="49" t="s">
        <v>4090</v>
      </c>
      <c r="N3177" s="44" t="s">
        <v>11</v>
      </c>
      <c r="O3177" s="35" t="s">
        <v>3099</v>
      </c>
      <c r="P3177" s="33">
        <v>125149</v>
      </c>
      <c r="Q3177" s="45" t="s">
        <v>3836</v>
      </c>
      <c r="R3177" s="46">
        <v>3733.2</v>
      </c>
      <c r="S3177" s="47" t="s">
        <v>14</v>
      </c>
      <c r="T3177" s="46">
        <v>3733.2</v>
      </c>
      <c r="U3177" s="48">
        <f>Tabla1[[#This Row],[Importe]]-Tabla1[[#This Row],[Pagado]]</f>
        <v>0</v>
      </c>
      <c r="V3177" s="49" t="s">
        <v>4090</v>
      </c>
    </row>
    <row r="3178" spans="1:22" x14ac:dyDescent="0.25">
      <c r="A3178" s="38">
        <v>42973</v>
      </c>
      <c r="B3178" s="35" t="s">
        <v>3101</v>
      </c>
      <c r="C3178" s="33">
        <v>125150</v>
      </c>
      <c r="D3178" s="45" t="s">
        <v>3962</v>
      </c>
      <c r="E3178" s="46">
        <v>1875</v>
      </c>
      <c r="F3178" s="41">
        <v>42973</v>
      </c>
      <c r="G3178" s="46">
        <v>1875</v>
      </c>
      <c r="H3178" s="48">
        <f>Tabla1[[#This Row],[Importe]]-Tabla1[[#This Row],[Pagado]]</f>
        <v>0</v>
      </c>
      <c r="I3178" s="49" t="s">
        <v>4090</v>
      </c>
      <c r="N3178" s="44" t="s">
        <v>11</v>
      </c>
      <c r="O3178" s="35" t="s">
        <v>3101</v>
      </c>
      <c r="P3178" s="33">
        <v>125150</v>
      </c>
      <c r="Q3178" s="45" t="s">
        <v>3962</v>
      </c>
      <c r="R3178" s="46">
        <v>1875</v>
      </c>
      <c r="S3178" s="47" t="s">
        <v>11</v>
      </c>
      <c r="T3178" s="46">
        <v>1875</v>
      </c>
      <c r="U3178" s="48">
        <f>Tabla1[[#This Row],[Importe]]-Tabla1[[#This Row],[Pagado]]</f>
        <v>0</v>
      </c>
      <c r="V3178" s="49" t="s">
        <v>4090</v>
      </c>
    </row>
    <row r="3179" spans="1:22" x14ac:dyDescent="0.25">
      <c r="A3179" s="71">
        <v>42973</v>
      </c>
      <c r="B3179" s="36" t="s">
        <v>3102</v>
      </c>
      <c r="C3179" s="34">
        <v>125151</v>
      </c>
      <c r="D3179" s="39" t="s">
        <v>3818</v>
      </c>
      <c r="E3179" s="40">
        <v>9731.7999999999993</v>
      </c>
      <c r="F3179" s="41">
        <v>42976</v>
      </c>
      <c r="G3179" s="40">
        <v>9731.7999999999993</v>
      </c>
      <c r="H3179" s="42">
        <f>Tabla1[[#This Row],[Importe]]-Tabla1[[#This Row],[Pagado]]</f>
        <v>0</v>
      </c>
      <c r="I3179" s="43" t="s">
        <v>4090</v>
      </c>
      <c r="N3179" s="38" t="s">
        <v>11</v>
      </c>
      <c r="O3179" s="36" t="s">
        <v>3102</v>
      </c>
      <c r="P3179" s="34">
        <v>125151</v>
      </c>
      <c r="Q3179" s="39" t="s">
        <v>3818</v>
      </c>
      <c r="R3179" s="40">
        <v>9731.7999999999993</v>
      </c>
      <c r="S3179" s="41" t="s">
        <v>14</v>
      </c>
      <c r="T3179" s="40">
        <v>9731.7999999999993</v>
      </c>
      <c r="U3179" s="42">
        <f>Tabla1[[#This Row],[Importe]]-Tabla1[[#This Row],[Pagado]]</f>
        <v>0</v>
      </c>
      <c r="V3179" s="43" t="s">
        <v>4090</v>
      </c>
    </row>
    <row r="3180" spans="1:22" x14ac:dyDescent="0.25">
      <c r="A3180" s="38">
        <v>42973</v>
      </c>
      <c r="B3180" s="35" t="s">
        <v>3103</v>
      </c>
      <c r="C3180" s="33">
        <v>125152</v>
      </c>
      <c r="D3180" s="45" t="s">
        <v>3829</v>
      </c>
      <c r="E3180" s="46">
        <v>15497.8</v>
      </c>
      <c r="F3180" s="47">
        <v>42976</v>
      </c>
      <c r="G3180" s="46">
        <v>15497.8</v>
      </c>
      <c r="H3180" s="48">
        <f>Tabla1[[#This Row],[Importe]]-Tabla1[[#This Row],[Pagado]]</f>
        <v>0</v>
      </c>
      <c r="I3180" s="49" t="s">
        <v>4090</v>
      </c>
      <c r="N3180" s="44" t="s">
        <v>11</v>
      </c>
      <c r="O3180" s="35" t="s">
        <v>3103</v>
      </c>
      <c r="P3180" s="33">
        <v>125152</v>
      </c>
      <c r="Q3180" s="45" t="s">
        <v>3829</v>
      </c>
      <c r="R3180" s="46">
        <v>15497.8</v>
      </c>
      <c r="S3180" s="47" t="s">
        <v>14</v>
      </c>
      <c r="T3180" s="46">
        <v>15497.8</v>
      </c>
      <c r="U3180" s="48">
        <f>Tabla1[[#This Row],[Importe]]-Tabla1[[#This Row],[Pagado]]</f>
        <v>0</v>
      </c>
      <c r="V3180" s="49" t="s">
        <v>4090</v>
      </c>
    </row>
    <row r="3181" spans="1:22" x14ac:dyDescent="0.25">
      <c r="A3181" s="71">
        <v>42973</v>
      </c>
      <c r="B3181" s="36" t="s">
        <v>3104</v>
      </c>
      <c r="C3181" s="34">
        <v>125153</v>
      </c>
      <c r="D3181" s="39" t="s">
        <v>3972</v>
      </c>
      <c r="E3181" s="40">
        <v>7690.2</v>
      </c>
      <c r="F3181" s="41">
        <v>42975</v>
      </c>
      <c r="G3181" s="40">
        <v>7690.2</v>
      </c>
      <c r="H3181" s="42">
        <f>Tabla1[[#This Row],[Importe]]-Tabla1[[#This Row],[Pagado]]</f>
        <v>0</v>
      </c>
      <c r="I3181" s="43" t="s">
        <v>4090</v>
      </c>
      <c r="N3181" s="38" t="s">
        <v>11</v>
      </c>
      <c r="O3181" s="36" t="s">
        <v>3104</v>
      </c>
      <c r="P3181" s="34">
        <v>125153</v>
      </c>
      <c r="Q3181" s="39" t="s">
        <v>3972</v>
      </c>
      <c r="R3181" s="40">
        <v>7690.2</v>
      </c>
      <c r="S3181" s="41" t="s">
        <v>13</v>
      </c>
      <c r="T3181" s="40">
        <v>7690.2</v>
      </c>
      <c r="U3181" s="42">
        <f>Tabla1[[#This Row],[Importe]]-Tabla1[[#This Row],[Pagado]]</f>
        <v>0</v>
      </c>
      <c r="V3181" s="43" t="s">
        <v>4090</v>
      </c>
    </row>
    <row r="3182" spans="1:22" x14ac:dyDescent="0.25">
      <c r="A3182" s="38">
        <v>42973</v>
      </c>
      <c r="B3182" s="35" t="s">
        <v>3105</v>
      </c>
      <c r="C3182" s="33">
        <v>125154</v>
      </c>
      <c r="D3182" s="45" t="s">
        <v>3860</v>
      </c>
      <c r="E3182" s="46">
        <v>960</v>
      </c>
      <c r="F3182" s="47" t="s">
        <v>4073</v>
      </c>
      <c r="G3182" s="46">
        <v>960</v>
      </c>
      <c r="H3182" s="48">
        <f>Tabla1[[#This Row],[Importe]]-Tabla1[[#This Row],[Pagado]]</f>
        <v>0</v>
      </c>
      <c r="I3182" s="49" t="s">
        <v>4090</v>
      </c>
      <c r="N3182" s="44" t="s">
        <v>11</v>
      </c>
      <c r="O3182" s="35" t="s">
        <v>3105</v>
      </c>
      <c r="P3182" s="33">
        <v>125154</v>
      </c>
      <c r="Q3182" s="45" t="s">
        <v>3860</v>
      </c>
      <c r="R3182" s="46">
        <v>960</v>
      </c>
      <c r="S3182" s="47" t="s">
        <v>4073</v>
      </c>
      <c r="T3182" s="46">
        <v>960</v>
      </c>
      <c r="U3182" s="48">
        <f>Tabla1[[#This Row],[Importe]]-Tabla1[[#This Row],[Pagado]]</f>
        <v>0</v>
      </c>
      <c r="V3182" s="49" t="s">
        <v>4090</v>
      </c>
    </row>
    <row r="3183" spans="1:22" ht="15.75" x14ac:dyDescent="0.25">
      <c r="A3183" s="71">
        <v>42973</v>
      </c>
      <c r="B3183" s="36" t="s">
        <v>3106</v>
      </c>
      <c r="C3183" s="34">
        <v>125155</v>
      </c>
      <c r="D3183" s="50" t="s">
        <v>4091</v>
      </c>
      <c r="E3183" s="40">
        <v>0</v>
      </c>
      <c r="F3183" s="51" t="s">
        <v>4091</v>
      </c>
      <c r="G3183" s="40">
        <v>0</v>
      </c>
      <c r="H3183" s="42">
        <f>Tabla1[[#This Row],[Importe]]-Tabla1[[#This Row],[Pagado]]</f>
        <v>0</v>
      </c>
      <c r="I3183" s="43" t="s">
        <v>4091</v>
      </c>
      <c r="N3183" s="38" t="s">
        <v>11</v>
      </c>
      <c r="O3183" s="36" t="s">
        <v>3106</v>
      </c>
      <c r="P3183" s="34">
        <v>125155</v>
      </c>
      <c r="Q3183" s="39" t="s">
        <v>3812</v>
      </c>
      <c r="R3183" s="40">
        <v>25550.400000000001</v>
      </c>
      <c r="S3183" s="41" t="s">
        <v>4067</v>
      </c>
      <c r="T3183" s="40">
        <v>0</v>
      </c>
      <c r="U3183" s="42">
        <f>Tabla1[[#This Row],[Importe]]-Tabla1[[#This Row],[Pagado]]</f>
        <v>0</v>
      </c>
      <c r="V3183" s="43" t="s">
        <v>4091</v>
      </c>
    </row>
    <row r="3184" spans="1:22" x14ac:dyDescent="0.25">
      <c r="A3184" s="38">
        <v>42973</v>
      </c>
      <c r="B3184" s="35" t="s">
        <v>3107</v>
      </c>
      <c r="C3184" s="33">
        <v>125156</v>
      </c>
      <c r="D3184" s="45" t="s">
        <v>3859</v>
      </c>
      <c r="E3184" s="46">
        <v>31132.5</v>
      </c>
      <c r="F3184" s="47" t="s">
        <v>4079</v>
      </c>
      <c r="G3184" s="46">
        <v>31132.5</v>
      </c>
      <c r="H3184" s="48">
        <f>Tabla1[[#This Row],[Importe]]-Tabla1[[#This Row],[Pagado]]</f>
        <v>0</v>
      </c>
      <c r="I3184" s="49" t="s">
        <v>4090</v>
      </c>
      <c r="N3184" s="44" t="s">
        <v>11</v>
      </c>
      <c r="O3184" s="35" t="s">
        <v>3107</v>
      </c>
      <c r="P3184" s="33">
        <v>125156</v>
      </c>
      <c r="Q3184" s="45" t="s">
        <v>3859</v>
      </c>
      <c r="R3184" s="46">
        <v>31132.5</v>
      </c>
      <c r="S3184" s="47" t="s">
        <v>4079</v>
      </c>
      <c r="T3184" s="46">
        <v>31132.5</v>
      </c>
      <c r="U3184" s="48">
        <f>Tabla1[[#This Row],[Importe]]-Tabla1[[#This Row],[Pagado]]</f>
        <v>0</v>
      </c>
      <c r="V3184" s="49" t="s">
        <v>4090</v>
      </c>
    </row>
    <row r="3185" spans="1:22" x14ac:dyDescent="0.25">
      <c r="A3185" s="71">
        <v>42973</v>
      </c>
      <c r="B3185" s="36" t="s">
        <v>3108</v>
      </c>
      <c r="C3185" s="34">
        <v>125157</v>
      </c>
      <c r="D3185" s="39" t="s">
        <v>3858</v>
      </c>
      <c r="E3185" s="40">
        <v>16564</v>
      </c>
      <c r="F3185" s="41" t="s">
        <v>4069</v>
      </c>
      <c r="G3185" s="40">
        <v>16564</v>
      </c>
      <c r="H3185" s="42">
        <f>Tabla1[[#This Row],[Importe]]-Tabla1[[#This Row],[Pagado]]</f>
        <v>0</v>
      </c>
      <c r="I3185" s="43" t="s">
        <v>4090</v>
      </c>
      <c r="N3185" s="38" t="s">
        <v>11</v>
      </c>
      <c r="O3185" s="36" t="s">
        <v>3108</v>
      </c>
      <c r="P3185" s="34">
        <v>125157</v>
      </c>
      <c r="Q3185" s="39" t="s">
        <v>3858</v>
      </c>
      <c r="R3185" s="40">
        <v>16564</v>
      </c>
      <c r="S3185" s="41" t="s">
        <v>4069</v>
      </c>
      <c r="T3185" s="40">
        <v>16564</v>
      </c>
      <c r="U3185" s="42">
        <f>Tabla1[[#This Row],[Importe]]-Tabla1[[#This Row],[Pagado]]</f>
        <v>0</v>
      </c>
      <c r="V3185" s="43" t="s">
        <v>4090</v>
      </c>
    </row>
    <row r="3186" spans="1:22" x14ac:dyDescent="0.25">
      <c r="A3186" s="38">
        <v>42973</v>
      </c>
      <c r="B3186" s="35" t="s">
        <v>3109</v>
      </c>
      <c r="C3186" s="33">
        <v>125158</v>
      </c>
      <c r="D3186" s="45" t="s">
        <v>3857</v>
      </c>
      <c r="E3186" s="46">
        <v>16596.8</v>
      </c>
      <c r="F3186" s="47" t="s">
        <v>4075</v>
      </c>
      <c r="G3186" s="46">
        <v>16596.8</v>
      </c>
      <c r="H3186" s="48">
        <f>Tabla1[[#This Row],[Importe]]-Tabla1[[#This Row],[Pagado]]</f>
        <v>0</v>
      </c>
      <c r="I3186" s="49" t="s">
        <v>4090</v>
      </c>
      <c r="N3186" s="44" t="s">
        <v>11</v>
      </c>
      <c r="O3186" s="35" t="s">
        <v>3109</v>
      </c>
      <c r="P3186" s="33">
        <v>125158</v>
      </c>
      <c r="Q3186" s="45" t="s">
        <v>3857</v>
      </c>
      <c r="R3186" s="46">
        <v>16596.8</v>
      </c>
      <c r="S3186" s="47" t="s">
        <v>4075</v>
      </c>
      <c r="T3186" s="46">
        <v>16596.8</v>
      </c>
      <c r="U3186" s="48">
        <f>Tabla1[[#This Row],[Importe]]-Tabla1[[#This Row],[Pagado]]</f>
        <v>0</v>
      </c>
      <c r="V3186" s="49" t="s">
        <v>4090</v>
      </c>
    </row>
    <row r="3187" spans="1:22" x14ac:dyDescent="0.25">
      <c r="A3187" s="71">
        <v>42973</v>
      </c>
      <c r="B3187" s="36" t="s">
        <v>3110</v>
      </c>
      <c r="C3187" s="34">
        <v>125159</v>
      </c>
      <c r="D3187" s="39" t="s">
        <v>3828</v>
      </c>
      <c r="E3187" s="40">
        <v>3012</v>
      </c>
      <c r="F3187" s="41">
        <v>42973</v>
      </c>
      <c r="G3187" s="40">
        <v>3012</v>
      </c>
      <c r="H3187" s="42">
        <f>Tabla1[[#This Row],[Importe]]-Tabla1[[#This Row],[Pagado]]</f>
        <v>0</v>
      </c>
      <c r="I3187" s="43" t="s">
        <v>4090</v>
      </c>
      <c r="N3187" s="38" t="s">
        <v>11</v>
      </c>
      <c r="O3187" s="36" t="s">
        <v>3110</v>
      </c>
      <c r="P3187" s="34">
        <v>125159</v>
      </c>
      <c r="Q3187" s="39" t="s">
        <v>3828</v>
      </c>
      <c r="R3187" s="40">
        <v>3012</v>
      </c>
      <c r="S3187" s="41" t="s">
        <v>11</v>
      </c>
      <c r="T3187" s="40">
        <v>3012</v>
      </c>
      <c r="U3187" s="42">
        <f>Tabla1[[#This Row],[Importe]]-Tabla1[[#This Row],[Pagado]]</f>
        <v>0</v>
      </c>
      <c r="V3187" s="43" t="s">
        <v>4090</v>
      </c>
    </row>
    <row r="3188" spans="1:22" x14ac:dyDescent="0.25">
      <c r="A3188" s="38">
        <v>42973</v>
      </c>
      <c r="B3188" s="36" t="s">
        <v>3112</v>
      </c>
      <c r="C3188" s="34">
        <v>125160</v>
      </c>
      <c r="D3188" s="39" t="s">
        <v>3834</v>
      </c>
      <c r="E3188" s="40">
        <v>3854.4</v>
      </c>
      <c r="F3188" s="41" t="s">
        <v>4069</v>
      </c>
      <c r="G3188" s="40">
        <v>3854.4</v>
      </c>
      <c r="H3188" s="42">
        <f>Tabla1[[#This Row],[Importe]]-Tabla1[[#This Row],[Pagado]]</f>
        <v>0</v>
      </c>
      <c r="I3188" s="43" t="s">
        <v>4090</v>
      </c>
      <c r="N3188" s="38" t="s">
        <v>11</v>
      </c>
      <c r="O3188" s="36" t="s">
        <v>3112</v>
      </c>
      <c r="P3188" s="34">
        <v>125160</v>
      </c>
      <c r="Q3188" s="39" t="s">
        <v>3834</v>
      </c>
      <c r="R3188" s="40">
        <v>3854.4</v>
      </c>
      <c r="S3188" s="41" t="s">
        <v>4069</v>
      </c>
      <c r="T3188" s="40">
        <v>3854.4</v>
      </c>
      <c r="U3188" s="42">
        <f>Tabla1[[#This Row],[Importe]]-Tabla1[[#This Row],[Pagado]]</f>
        <v>0</v>
      </c>
      <c r="V3188" s="43" t="s">
        <v>4090</v>
      </c>
    </row>
    <row r="3189" spans="1:22" x14ac:dyDescent="0.25">
      <c r="A3189" s="71">
        <v>42973</v>
      </c>
      <c r="B3189" s="35" t="s">
        <v>3113</v>
      </c>
      <c r="C3189" s="33">
        <v>125161</v>
      </c>
      <c r="D3189" s="45" t="s">
        <v>3846</v>
      </c>
      <c r="E3189" s="46">
        <v>2270</v>
      </c>
      <c r="F3189" s="41">
        <v>42973</v>
      </c>
      <c r="G3189" s="61">
        <v>2270</v>
      </c>
      <c r="H3189" s="48">
        <f>Tabla1[[#This Row],[Importe]]-Tabla1[[#This Row],[Pagado]]</f>
        <v>0</v>
      </c>
      <c r="I3189" s="49" t="s">
        <v>4090</v>
      </c>
      <c r="N3189" s="44" t="s">
        <v>11</v>
      </c>
      <c r="O3189" s="35" t="s">
        <v>3113</v>
      </c>
      <c r="P3189" s="33">
        <v>125161</v>
      </c>
      <c r="Q3189" s="45" t="s">
        <v>3846</v>
      </c>
      <c r="R3189" s="46">
        <v>2270</v>
      </c>
      <c r="S3189" s="47" t="s">
        <v>11</v>
      </c>
      <c r="T3189" s="46">
        <v>2270</v>
      </c>
      <c r="U3189" s="48">
        <f>Tabla1[[#This Row],[Importe]]-Tabla1[[#This Row],[Pagado]]</f>
        <v>0</v>
      </c>
      <c r="V3189" s="49" t="s">
        <v>4090</v>
      </c>
    </row>
    <row r="3190" spans="1:22" x14ac:dyDescent="0.25">
      <c r="A3190" s="38">
        <v>42973</v>
      </c>
      <c r="B3190" s="36" t="s">
        <v>3114</v>
      </c>
      <c r="C3190" s="34">
        <v>125162</v>
      </c>
      <c r="D3190" s="39" t="s">
        <v>3847</v>
      </c>
      <c r="E3190" s="40">
        <v>74369.600000000006</v>
      </c>
      <c r="F3190" s="41" t="s">
        <v>4083</v>
      </c>
      <c r="G3190" s="40">
        <v>74369.600000000006</v>
      </c>
      <c r="H3190" s="42">
        <f>Tabla1[[#This Row],[Importe]]-Tabla1[[#This Row],[Pagado]]</f>
        <v>0</v>
      </c>
      <c r="I3190" s="43" t="s">
        <v>4090</v>
      </c>
      <c r="N3190" s="38" t="s">
        <v>11</v>
      </c>
      <c r="O3190" s="36" t="s">
        <v>3114</v>
      </c>
      <c r="P3190" s="34">
        <v>125162</v>
      </c>
      <c r="Q3190" s="39" t="s">
        <v>3847</v>
      </c>
      <c r="R3190" s="40">
        <v>74369.600000000006</v>
      </c>
      <c r="S3190" s="41" t="s">
        <v>4083</v>
      </c>
      <c r="T3190" s="40">
        <v>74369.600000000006</v>
      </c>
      <c r="U3190" s="42">
        <f>Tabla1[[#This Row],[Importe]]-Tabla1[[#This Row],[Pagado]]</f>
        <v>0</v>
      </c>
      <c r="V3190" s="43" t="s">
        <v>4090</v>
      </c>
    </row>
    <row r="3191" spans="1:22" x14ac:dyDescent="0.25">
      <c r="A3191" s="71">
        <v>42973</v>
      </c>
      <c r="B3191" s="35" t="s">
        <v>3115</v>
      </c>
      <c r="C3191" s="33">
        <v>125163</v>
      </c>
      <c r="D3191" s="45" t="s">
        <v>3810</v>
      </c>
      <c r="E3191" s="46">
        <v>2600.98</v>
      </c>
      <c r="F3191" s="47">
        <v>42976</v>
      </c>
      <c r="G3191" s="46">
        <v>2600.98</v>
      </c>
      <c r="H3191" s="48">
        <f>Tabla1[[#This Row],[Importe]]-Tabla1[[#This Row],[Pagado]]</f>
        <v>0</v>
      </c>
      <c r="I3191" s="49" t="s">
        <v>4090</v>
      </c>
      <c r="N3191" s="44" t="s">
        <v>11</v>
      </c>
      <c r="O3191" s="35" t="s">
        <v>3115</v>
      </c>
      <c r="P3191" s="33">
        <v>125163</v>
      </c>
      <c r="Q3191" s="45" t="s">
        <v>3810</v>
      </c>
      <c r="R3191" s="46">
        <v>2600.98</v>
      </c>
      <c r="S3191" s="47" t="s">
        <v>14</v>
      </c>
      <c r="T3191" s="46">
        <v>2600.98</v>
      </c>
      <c r="U3191" s="48">
        <f>Tabla1[[#This Row],[Importe]]-Tabla1[[#This Row],[Pagado]]</f>
        <v>0</v>
      </c>
      <c r="V3191" s="49" t="s">
        <v>4090</v>
      </c>
    </row>
    <row r="3192" spans="1:22" x14ac:dyDescent="0.25">
      <c r="A3192" s="38">
        <v>42973</v>
      </c>
      <c r="B3192" s="36" t="s">
        <v>3116</v>
      </c>
      <c r="C3192" s="34">
        <v>125164</v>
      </c>
      <c r="D3192" s="39" t="s">
        <v>3860</v>
      </c>
      <c r="E3192" s="40">
        <v>9092.2999999999993</v>
      </c>
      <c r="F3192" s="41">
        <v>42977</v>
      </c>
      <c r="G3192" s="40">
        <v>9092.2999999999993</v>
      </c>
      <c r="H3192" s="42">
        <f>Tabla1[[#This Row],[Importe]]-Tabla1[[#This Row],[Pagado]]</f>
        <v>0</v>
      </c>
      <c r="I3192" s="43" t="s">
        <v>4090</v>
      </c>
      <c r="N3192" s="38" t="s">
        <v>11</v>
      </c>
      <c r="O3192" s="36" t="s">
        <v>3116</v>
      </c>
      <c r="P3192" s="34">
        <v>125164</v>
      </c>
      <c r="Q3192" s="39" t="s">
        <v>3860</v>
      </c>
      <c r="R3192" s="40">
        <v>9092.2999999999993</v>
      </c>
      <c r="S3192" s="41" t="s">
        <v>15</v>
      </c>
      <c r="T3192" s="40">
        <v>9092.2999999999993</v>
      </c>
      <c r="U3192" s="42">
        <f>Tabla1[[#This Row],[Importe]]-Tabla1[[#This Row],[Pagado]]</f>
        <v>0</v>
      </c>
      <c r="V3192" s="43" t="s">
        <v>4090</v>
      </c>
    </row>
    <row r="3193" spans="1:22" x14ac:dyDescent="0.25">
      <c r="A3193" s="71">
        <v>42973</v>
      </c>
      <c r="B3193" s="35" t="s">
        <v>3117</v>
      </c>
      <c r="C3193" s="33">
        <v>125165</v>
      </c>
      <c r="D3193" s="45" t="s">
        <v>3899</v>
      </c>
      <c r="E3193" s="46">
        <v>19055.72</v>
      </c>
      <c r="F3193" s="41">
        <v>42973</v>
      </c>
      <c r="G3193" s="61">
        <v>19055.72</v>
      </c>
      <c r="H3193" s="48">
        <f>Tabla1[[#This Row],[Importe]]-Tabla1[[#This Row],[Pagado]]</f>
        <v>0</v>
      </c>
      <c r="I3193" s="49" t="s">
        <v>4090</v>
      </c>
      <c r="N3193" s="44" t="s">
        <v>11</v>
      </c>
      <c r="O3193" s="35" t="s">
        <v>3117</v>
      </c>
      <c r="P3193" s="33">
        <v>125165</v>
      </c>
      <c r="Q3193" s="45" t="s">
        <v>3899</v>
      </c>
      <c r="R3193" s="46">
        <v>19055.72</v>
      </c>
      <c r="S3193" s="47" t="s">
        <v>11</v>
      </c>
      <c r="T3193" s="46">
        <v>19055.72</v>
      </c>
      <c r="U3193" s="48">
        <f>Tabla1[[#This Row],[Importe]]-Tabla1[[#This Row],[Pagado]]</f>
        <v>0</v>
      </c>
      <c r="V3193" s="49" t="s">
        <v>4090</v>
      </c>
    </row>
    <row r="3194" spans="1:22" x14ac:dyDescent="0.25">
      <c r="A3194" s="38">
        <v>42973</v>
      </c>
      <c r="B3194" s="36" t="s">
        <v>3118</v>
      </c>
      <c r="C3194" s="34">
        <v>125166</v>
      </c>
      <c r="D3194" s="39" t="s">
        <v>3989</v>
      </c>
      <c r="E3194" s="40">
        <v>2836.1</v>
      </c>
      <c r="F3194" s="41">
        <v>42973</v>
      </c>
      <c r="G3194" s="40">
        <v>2836.1</v>
      </c>
      <c r="H3194" s="42">
        <f>Tabla1[[#This Row],[Importe]]-Tabla1[[#This Row],[Pagado]]</f>
        <v>0</v>
      </c>
      <c r="I3194" s="43" t="s">
        <v>4090</v>
      </c>
      <c r="N3194" s="38" t="s">
        <v>11</v>
      </c>
      <c r="O3194" s="36" t="s">
        <v>3118</v>
      </c>
      <c r="P3194" s="34">
        <v>125166</v>
      </c>
      <c r="Q3194" s="39" t="s">
        <v>3989</v>
      </c>
      <c r="R3194" s="40">
        <v>2836.1</v>
      </c>
      <c r="S3194" s="41" t="s">
        <v>11</v>
      </c>
      <c r="T3194" s="40">
        <v>2836.1</v>
      </c>
      <c r="U3194" s="42">
        <f>Tabla1[[#This Row],[Importe]]-Tabla1[[#This Row],[Pagado]]</f>
        <v>0</v>
      </c>
      <c r="V3194" s="43" t="s">
        <v>4090</v>
      </c>
    </row>
    <row r="3195" spans="1:22" x14ac:dyDescent="0.25">
      <c r="A3195" s="71">
        <v>42973</v>
      </c>
      <c r="B3195" s="35" t="s">
        <v>3119</v>
      </c>
      <c r="C3195" s="33">
        <v>125167</v>
      </c>
      <c r="D3195" s="45" t="s">
        <v>3899</v>
      </c>
      <c r="E3195" s="46">
        <v>7697.1</v>
      </c>
      <c r="F3195" s="41">
        <v>42973</v>
      </c>
      <c r="G3195" s="61">
        <v>7697.1</v>
      </c>
      <c r="H3195" s="48">
        <f>Tabla1[[#This Row],[Importe]]-Tabla1[[#This Row],[Pagado]]</f>
        <v>0</v>
      </c>
      <c r="I3195" s="49" t="s">
        <v>4090</v>
      </c>
      <c r="N3195" s="44" t="s">
        <v>11</v>
      </c>
      <c r="O3195" s="35" t="s">
        <v>3119</v>
      </c>
      <c r="P3195" s="33">
        <v>125167</v>
      </c>
      <c r="Q3195" s="45" t="s">
        <v>3899</v>
      </c>
      <c r="R3195" s="46">
        <v>7697.1</v>
      </c>
      <c r="S3195" s="47" t="s">
        <v>11</v>
      </c>
      <c r="T3195" s="46">
        <v>7697.1</v>
      </c>
      <c r="U3195" s="48">
        <f>Tabla1[[#This Row],[Importe]]-Tabla1[[#This Row],[Pagado]]</f>
        <v>0</v>
      </c>
      <c r="V3195" s="49" t="s">
        <v>4090</v>
      </c>
    </row>
    <row r="3196" spans="1:22" x14ac:dyDescent="0.25">
      <c r="A3196" s="38">
        <v>42973</v>
      </c>
      <c r="B3196" s="36" t="s">
        <v>3120</v>
      </c>
      <c r="C3196" s="34">
        <v>125168</v>
      </c>
      <c r="D3196" s="39" t="s">
        <v>3858</v>
      </c>
      <c r="E3196" s="40">
        <v>2507</v>
      </c>
      <c r="F3196" s="41" t="s">
        <v>4069</v>
      </c>
      <c r="G3196" s="40">
        <v>2507</v>
      </c>
      <c r="H3196" s="42">
        <f>Tabla1[[#This Row],[Importe]]-Tabla1[[#This Row],[Pagado]]</f>
        <v>0</v>
      </c>
      <c r="I3196" s="43" t="s">
        <v>4090</v>
      </c>
      <c r="N3196" s="38" t="s">
        <v>11</v>
      </c>
      <c r="O3196" s="36" t="s">
        <v>3120</v>
      </c>
      <c r="P3196" s="34">
        <v>125168</v>
      </c>
      <c r="Q3196" s="39" t="s">
        <v>3858</v>
      </c>
      <c r="R3196" s="40">
        <v>2507</v>
      </c>
      <c r="S3196" s="41" t="s">
        <v>4069</v>
      </c>
      <c r="T3196" s="40">
        <v>2507</v>
      </c>
      <c r="U3196" s="42">
        <f>Tabla1[[#This Row],[Importe]]-Tabla1[[#This Row],[Pagado]]</f>
        <v>0</v>
      </c>
      <c r="V3196" s="43" t="s">
        <v>4090</v>
      </c>
    </row>
    <row r="3197" spans="1:22" x14ac:dyDescent="0.25">
      <c r="A3197" s="71">
        <v>42973</v>
      </c>
      <c r="B3197" s="35" t="s">
        <v>3121</v>
      </c>
      <c r="C3197" s="33">
        <v>125169</v>
      </c>
      <c r="D3197" s="45" t="s">
        <v>3898</v>
      </c>
      <c r="E3197" s="46">
        <v>19367.62</v>
      </c>
      <c r="F3197" s="41">
        <v>42973</v>
      </c>
      <c r="G3197" s="61">
        <v>19367.62</v>
      </c>
      <c r="H3197" s="48">
        <f>Tabla1[[#This Row],[Importe]]-Tabla1[[#This Row],[Pagado]]</f>
        <v>0</v>
      </c>
      <c r="I3197" s="49" t="s">
        <v>4090</v>
      </c>
      <c r="N3197" s="44" t="s">
        <v>11</v>
      </c>
      <c r="O3197" s="35" t="s">
        <v>3121</v>
      </c>
      <c r="P3197" s="33">
        <v>125169</v>
      </c>
      <c r="Q3197" s="45" t="s">
        <v>3898</v>
      </c>
      <c r="R3197" s="46">
        <v>19367.62</v>
      </c>
      <c r="S3197" s="47" t="s">
        <v>11</v>
      </c>
      <c r="T3197" s="46">
        <v>19367.62</v>
      </c>
      <c r="U3197" s="48">
        <f>Tabla1[[#This Row],[Importe]]-Tabla1[[#This Row],[Pagado]]</f>
        <v>0</v>
      </c>
      <c r="V3197" s="49" t="s">
        <v>4090</v>
      </c>
    </row>
    <row r="3198" spans="1:22" x14ac:dyDescent="0.25">
      <c r="A3198" s="38">
        <v>42973</v>
      </c>
      <c r="B3198" s="35" t="s">
        <v>3123</v>
      </c>
      <c r="C3198" s="33">
        <v>125170</v>
      </c>
      <c r="D3198" s="45" t="s">
        <v>3927</v>
      </c>
      <c r="E3198" s="46">
        <v>9668.93</v>
      </c>
      <c r="F3198" s="47">
        <v>42978</v>
      </c>
      <c r="G3198" s="46">
        <v>9668.93</v>
      </c>
      <c r="H3198" s="48">
        <f>Tabla1[[#This Row],[Importe]]-Tabla1[[#This Row],[Pagado]]</f>
        <v>0</v>
      </c>
      <c r="I3198" s="49" t="s">
        <v>4090</v>
      </c>
      <c r="N3198" s="44" t="s">
        <v>11</v>
      </c>
      <c r="O3198" s="35" t="s">
        <v>3123</v>
      </c>
      <c r="P3198" s="33">
        <v>125170</v>
      </c>
      <c r="Q3198" s="45" t="s">
        <v>3927</v>
      </c>
      <c r="R3198" s="46">
        <v>9668.93</v>
      </c>
      <c r="S3198" s="47" t="s">
        <v>16</v>
      </c>
      <c r="T3198" s="46">
        <v>9668.93</v>
      </c>
      <c r="U3198" s="48">
        <f>Tabla1[[#This Row],[Importe]]-Tabla1[[#This Row],[Pagado]]</f>
        <v>0</v>
      </c>
      <c r="V3198" s="49" t="s">
        <v>4090</v>
      </c>
    </row>
    <row r="3199" spans="1:22" x14ac:dyDescent="0.25">
      <c r="A3199" s="71">
        <v>42973</v>
      </c>
      <c r="B3199" s="36" t="s">
        <v>3124</v>
      </c>
      <c r="C3199" s="34">
        <v>125171</v>
      </c>
      <c r="D3199" s="39" t="s">
        <v>3856</v>
      </c>
      <c r="E3199" s="40">
        <v>5494.4</v>
      </c>
      <c r="F3199" s="41">
        <v>42977</v>
      </c>
      <c r="G3199" s="40">
        <v>5494.4</v>
      </c>
      <c r="H3199" s="42">
        <f>Tabla1[[#This Row],[Importe]]-Tabla1[[#This Row],[Pagado]]</f>
        <v>0</v>
      </c>
      <c r="I3199" s="43" t="s">
        <v>4090</v>
      </c>
      <c r="N3199" s="38" t="s">
        <v>11</v>
      </c>
      <c r="O3199" s="36" t="s">
        <v>3124</v>
      </c>
      <c r="P3199" s="34">
        <v>125171</v>
      </c>
      <c r="Q3199" s="39" t="s">
        <v>3856</v>
      </c>
      <c r="R3199" s="40">
        <v>5494.4</v>
      </c>
      <c r="S3199" s="41" t="s">
        <v>15</v>
      </c>
      <c r="T3199" s="40">
        <v>5494.4</v>
      </c>
      <c r="U3199" s="42">
        <f>Tabla1[[#This Row],[Importe]]-Tabla1[[#This Row],[Pagado]]</f>
        <v>0</v>
      </c>
      <c r="V3199" s="43" t="s">
        <v>4090</v>
      </c>
    </row>
    <row r="3200" spans="1:22" x14ac:dyDescent="0.25">
      <c r="A3200" s="38">
        <v>42973</v>
      </c>
      <c r="B3200" s="35" t="s">
        <v>3125</v>
      </c>
      <c r="C3200" s="33">
        <v>125172</v>
      </c>
      <c r="D3200" s="45" t="s">
        <v>3855</v>
      </c>
      <c r="E3200" s="46">
        <v>3883.1</v>
      </c>
      <c r="F3200" s="47" t="s">
        <v>4075</v>
      </c>
      <c r="G3200" s="46">
        <v>3883.1</v>
      </c>
      <c r="H3200" s="48">
        <f>Tabla1[[#This Row],[Importe]]-Tabla1[[#This Row],[Pagado]]</f>
        <v>0</v>
      </c>
      <c r="I3200" s="49" t="s">
        <v>4090</v>
      </c>
      <c r="N3200" s="44" t="s">
        <v>11</v>
      </c>
      <c r="O3200" s="35" t="s">
        <v>3125</v>
      </c>
      <c r="P3200" s="33">
        <v>125172</v>
      </c>
      <c r="Q3200" s="45" t="s">
        <v>3855</v>
      </c>
      <c r="R3200" s="46">
        <v>3883.1</v>
      </c>
      <c r="S3200" s="47" t="s">
        <v>4075</v>
      </c>
      <c r="T3200" s="46">
        <v>3883.1</v>
      </c>
      <c r="U3200" s="48">
        <f>Tabla1[[#This Row],[Importe]]-Tabla1[[#This Row],[Pagado]]</f>
        <v>0</v>
      </c>
      <c r="V3200" s="49" t="s">
        <v>4090</v>
      </c>
    </row>
    <row r="3201" spans="1:22" x14ac:dyDescent="0.25">
      <c r="A3201" s="71">
        <v>42973</v>
      </c>
      <c r="B3201" s="36" t="s">
        <v>3126</v>
      </c>
      <c r="C3201" s="34">
        <v>125173</v>
      </c>
      <c r="D3201" s="39" t="s">
        <v>3855</v>
      </c>
      <c r="E3201" s="40">
        <v>4529.2</v>
      </c>
      <c r="F3201" s="41" t="s">
        <v>4084</v>
      </c>
      <c r="G3201" s="40">
        <v>4529.2</v>
      </c>
      <c r="H3201" s="42">
        <f>Tabla1[[#This Row],[Importe]]-Tabla1[[#This Row],[Pagado]]</f>
        <v>0</v>
      </c>
      <c r="I3201" s="43" t="s">
        <v>4090</v>
      </c>
      <c r="N3201" s="38" t="s">
        <v>11</v>
      </c>
      <c r="O3201" s="36" t="s">
        <v>3126</v>
      </c>
      <c r="P3201" s="34">
        <v>125173</v>
      </c>
      <c r="Q3201" s="39" t="s">
        <v>3855</v>
      </c>
      <c r="R3201" s="40">
        <v>4529.2</v>
      </c>
      <c r="S3201" s="41" t="s">
        <v>4084</v>
      </c>
      <c r="T3201" s="40">
        <v>4529.2</v>
      </c>
      <c r="U3201" s="42">
        <f>Tabla1[[#This Row],[Importe]]-Tabla1[[#This Row],[Pagado]]</f>
        <v>0</v>
      </c>
      <c r="V3201" s="43" t="s">
        <v>4090</v>
      </c>
    </row>
    <row r="3202" spans="1:22" x14ac:dyDescent="0.25">
      <c r="A3202" s="38">
        <v>42973</v>
      </c>
      <c r="B3202" s="35" t="s">
        <v>3127</v>
      </c>
      <c r="C3202" s="33">
        <v>125174</v>
      </c>
      <c r="D3202" s="45" t="s">
        <v>3837</v>
      </c>
      <c r="E3202" s="46">
        <v>8691.6</v>
      </c>
      <c r="F3202" s="47">
        <v>42975</v>
      </c>
      <c r="G3202" s="46">
        <v>8691.6</v>
      </c>
      <c r="H3202" s="48">
        <f>Tabla1[[#This Row],[Importe]]-Tabla1[[#This Row],[Pagado]]</f>
        <v>0</v>
      </c>
      <c r="I3202" s="49" t="s">
        <v>4090</v>
      </c>
      <c r="N3202" s="44" t="s">
        <v>11</v>
      </c>
      <c r="O3202" s="35" t="s">
        <v>3127</v>
      </c>
      <c r="P3202" s="33">
        <v>125174</v>
      </c>
      <c r="Q3202" s="45" t="s">
        <v>3837</v>
      </c>
      <c r="R3202" s="46">
        <v>8691.6</v>
      </c>
      <c r="S3202" s="47" t="s">
        <v>13</v>
      </c>
      <c r="T3202" s="46">
        <v>8691.6</v>
      </c>
      <c r="U3202" s="48">
        <f>Tabla1[[#This Row],[Importe]]-Tabla1[[#This Row],[Pagado]]</f>
        <v>0</v>
      </c>
      <c r="V3202" s="49" t="s">
        <v>4090</v>
      </c>
    </row>
    <row r="3203" spans="1:22" x14ac:dyDescent="0.25">
      <c r="A3203" s="71">
        <v>42973</v>
      </c>
      <c r="B3203" s="36" t="s">
        <v>3128</v>
      </c>
      <c r="C3203" s="34">
        <v>125175</v>
      </c>
      <c r="D3203" s="39" t="s">
        <v>3835</v>
      </c>
      <c r="E3203" s="40">
        <v>12442.8</v>
      </c>
      <c r="F3203" s="41">
        <v>42977</v>
      </c>
      <c r="G3203" s="40">
        <v>12442.8</v>
      </c>
      <c r="H3203" s="42">
        <f>Tabla1[[#This Row],[Importe]]-Tabla1[[#This Row],[Pagado]]</f>
        <v>0</v>
      </c>
      <c r="I3203" s="43" t="s">
        <v>4090</v>
      </c>
      <c r="N3203" s="38" t="s">
        <v>11</v>
      </c>
      <c r="O3203" s="36" t="s">
        <v>3128</v>
      </c>
      <c r="P3203" s="34">
        <v>125175</v>
      </c>
      <c r="Q3203" s="39" t="s">
        <v>3835</v>
      </c>
      <c r="R3203" s="40">
        <v>12442.8</v>
      </c>
      <c r="S3203" s="41" t="s">
        <v>15</v>
      </c>
      <c r="T3203" s="40">
        <v>12442.8</v>
      </c>
      <c r="U3203" s="42">
        <f>Tabla1[[#This Row],[Importe]]-Tabla1[[#This Row],[Pagado]]</f>
        <v>0</v>
      </c>
      <c r="V3203" s="43" t="s">
        <v>4090</v>
      </c>
    </row>
    <row r="3204" spans="1:22" x14ac:dyDescent="0.25">
      <c r="A3204" s="38">
        <v>42973</v>
      </c>
      <c r="B3204" s="35" t="s">
        <v>3129</v>
      </c>
      <c r="C3204" s="33">
        <v>125176</v>
      </c>
      <c r="D3204" s="45" t="s">
        <v>3840</v>
      </c>
      <c r="E3204" s="46">
        <v>5796</v>
      </c>
      <c r="F3204" s="41">
        <v>42973</v>
      </c>
      <c r="G3204" s="46">
        <v>5796</v>
      </c>
      <c r="H3204" s="48">
        <f>Tabla1[[#This Row],[Importe]]-Tabla1[[#This Row],[Pagado]]</f>
        <v>0</v>
      </c>
      <c r="I3204" s="49" t="s">
        <v>4090</v>
      </c>
      <c r="N3204" s="44" t="s">
        <v>11</v>
      </c>
      <c r="O3204" s="35" t="s">
        <v>3129</v>
      </c>
      <c r="P3204" s="33">
        <v>125176</v>
      </c>
      <c r="Q3204" s="45" t="s">
        <v>3840</v>
      </c>
      <c r="R3204" s="46">
        <v>5796</v>
      </c>
      <c r="S3204" s="47" t="s">
        <v>11</v>
      </c>
      <c r="T3204" s="46">
        <v>5796</v>
      </c>
      <c r="U3204" s="48">
        <f>Tabla1[[#This Row],[Importe]]-Tabla1[[#This Row],[Pagado]]</f>
        <v>0</v>
      </c>
      <c r="V3204" s="49" t="s">
        <v>4090</v>
      </c>
    </row>
    <row r="3205" spans="1:22" x14ac:dyDescent="0.25">
      <c r="A3205" s="71">
        <v>42973</v>
      </c>
      <c r="B3205" s="36" t="s">
        <v>3130</v>
      </c>
      <c r="C3205" s="34">
        <v>125177</v>
      </c>
      <c r="D3205" s="39" t="s">
        <v>3939</v>
      </c>
      <c r="E3205" s="40">
        <v>1695.1</v>
      </c>
      <c r="F3205" s="41">
        <v>42973</v>
      </c>
      <c r="G3205" s="40">
        <v>1695.1</v>
      </c>
      <c r="H3205" s="42">
        <f>Tabla1[[#This Row],[Importe]]-Tabla1[[#This Row],[Pagado]]</f>
        <v>0</v>
      </c>
      <c r="I3205" s="43" t="s">
        <v>4090</v>
      </c>
      <c r="N3205" s="38" t="s">
        <v>11</v>
      </c>
      <c r="O3205" s="36" t="s">
        <v>3130</v>
      </c>
      <c r="P3205" s="34">
        <v>125177</v>
      </c>
      <c r="Q3205" s="39" t="s">
        <v>3939</v>
      </c>
      <c r="R3205" s="40">
        <v>1695.1</v>
      </c>
      <c r="S3205" s="41" t="s">
        <v>11</v>
      </c>
      <c r="T3205" s="40">
        <v>1695.1</v>
      </c>
      <c r="U3205" s="42">
        <f>Tabla1[[#This Row],[Importe]]-Tabla1[[#This Row],[Pagado]]</f>
        <v>0</v>
      </c>
      <c r="V3205" s="43" t="s">
        <v>4090</v>
      </c>
    </row>
    <row r="3206" spans="1:22" x14ac:dyDescent="0.25">
      <c r="A3206" s="38">
        <v>42973</v>
      </c>
      <c r="B3206" s="35" t="s">
        <v>3131</v>
      </c>
      <c r="C3206" s="33">
        <v>125178</v>
      </c>
      <c r="D3206" s="45" t="s">
        <v>3842</v>
      </c>
      <c r="E3206" s="46">
        <v>2123.3000000000002</v>
      </c>
      <c r="F3206" s="41">
        <v>42973</v>
      </c>
      <c r="G3206" s="46">
        <v>2123.3000000000002</v>
      </c>
      <c r="H3206" s="48">
        <f>Tabla1[[#This Row],[Importe]]-Tabla1[[#This Row],[Pagado]]</f>
        <v>0</v>
      </c>
      <c r="I3206" s="49" t="s">
        <v>4090</v>
      </c>
      <c r="N3206" s="44" t="s">
        <v>11</v>
      </c>
      <c r="O3206" s="35" t="s">
        <v>3131</v>
      </c>
      <c r="P3206" s="33">
        <v>125178</v>
      </c>
      <c r="Q3206" s="45" t="s">
        <v>3842</v>
      </c>
      <c r="R3206" s="46">
        <v>2123.3000000000002</v>
      </c>
      <c r="S3206" s="47" t="s">
        <v>11</v>
      </c>
      <c r="T3206" s="46">
        <v>2123.3000000000002</v>
      </c>
      <c r="U3206" s="48">
        <f>Tabla1[[#This Row],[Importe]]-Tabla1[[#This Row],[Pagado]]</f>
        <v>0</v>
      </c>
      <c r="V3206" s="49" t="s">
        <v>4090</v>
      </c>
    </row>
    <row r="3207" spans="1:22" x14ac:dyDescent="0.25">
      <c r="A3207" s="71">
        <v>42973</v>
      </c>
      <c r="B3207" s="36" t="s">
        <v>3132</v>
      </c>
      <c r="C3207" s="34">
        <v>125179</v>
      </c>
      <c r="D3207" s="39" t="s">
        <v>3994</v>
      </c>
      <c r="E3207" s="40">
        <v>2237.4</v>
      </c>
      <c r="F3207" s="41">
        <v>42973</v>
      </c>
      <c r="G3207" s="40">
        <v>2237.4</v>
      </c>
      <c r="H3207" s="42">
        <f>Tabla1[[#This Row],[Importe]]-Tabla1[[#This Row],[Pagado]]</f>
        <v>0</v>
      </c>
      <c r="I3207" s="43" t="s">
        <v>4090</v>
      </c>
      <c r="N3207" s="38" t="s">
        <v>11</v>
      </c>
      <c r="O3207" s="36" t="s">
        <v>3132</v>
      </c>
      <c r="P3207" s="34">
        <v>125179</v>
      </c>
      <c r="Q3207" s="39" t="s">
        <v>3994</v>
      </c>
      <c r="R3207" s="40">
        <v>2237.4</v>
      </c>
      <c r="S3207" s="41" t="s">
        <v>11</v>
      </c>
      <c r="T3207" s="40">
        <v>2237.4</v>
      </c>
      <c r="U3207" s="42">
        <f>Tabla1[[#This Row],[Importe]]-Tabla1[[#This Row],[Pagado]]</f>
        <v>0</v>
      </c>
      <c r="V3207" s="43" t="s">
        <v>4090</v>
      </c>
    </row>
    <row r="3208" spans="1:22" x14ac:dyDescent="0.25">
      <c r="A3208" s="38">
        <v>42973</v>
      </c>
      <c r="B3208" s="36" t="s">
        <v>3134</v>
      </c>
      <c r="C3208" s="34">
        <v>125180</v>
      </c>
      <c r="D3208" s="39" t="s">
        <v>3844</v>
      </c>
      <c r="E3208" s="40">
        <v>2360.6</v>
      </c>
      <c r="F3208" s="41">
        <v>42973</v>
      </c>
      <c r="G3208" s="40">
        <v>2360.6</v>
      </c>
      <c r="H3208" s="42">
        <f>Tabla1[[#This Row],[Importe]]-Tabla1[[#This Row],[Pagado]]</f>
        <v>0</v>
      </c>
      <c r="I3208" s="43" t="s">
        <v>4090</v>
      </c>
      <c r="N3208" s="38" t="s">
        <v>11</v>
      </c>
      <c r="O3208" s="36" t="s">
        <v>3134</v>
      </c>
      <c r="P3208" s="34">
        <v>125180</v>
      </c>
      <c r="Q3208" s="39" t="s">
        <v>3844</v>
      </c>
      <c r="R3208" s="40">
        <v>2360.6</v>
      </c>
      <c r="S3208" s="41" t="s">
        <v>11</v>
      </c>
      <c r="T3208" s="40">
        <v>2360.6</v>
      </c>
      <c r="U3208" s="42">
        <f>Tabla1[[#This Row],[Importe]]-Tabla1[[#This Row],[Pagado]]</f>
        <v>0</v>
      </c>
      <c r="V3208" s="43" t="s">
        <v>4090</v>
      </c>
    </row>
    <row r="3209" spans="1:22" x14ac:dyDescent="0.25">
      <c r="A3209" s="71">
        <v>42973</v>
      </c>
      <c r="B3209" s="35" t="s">
        <v>3135</v>
      </c>
      <c r="C3209" s="33">
        <v>125181</v>
      </c>
      <c r="D3209" s="45" t="s">
        <v>3844</v>
      </c>
      <c r="E3209" s="46">
        <v>46</v>
      </c>
      <c r="F3209" s="41">
        <v>42973</v>
      </c>
      <c r="G3209" s="61">
        <v>46</v>
      </c>
      <c r="H3209" s="48">
        <f>Tabla1[[#This Row],[Importe]]-Tabla1[[#This Row],[Pagado]]</f>
        <v>0</v>
      </c>
      <c r="I3209" s="49" t="s">
        <v>4090</v>
      </c>
      <c r="N3209" s="44" t="s">
        <v>11</v>
      </c>
      <c r="O3209" s="35" t="s">
        <v>3135</v>
      </c>
      <c r="P3209" s="33">
        <v>125181</v>
      </c>
      <c r="Q3209" s="45" t="s">
        <v>3844</v>
      </c>
      <c r="R3209" s="46">
        <v>46</v>
      </c>
      <c r="S3209" s="47" t="s">
        <v>11</v>
      </c>
      <c r="T3209" s="46">
        <v>46</v>
      </c>
      <c r="U3209" s="48">
        <f>Tabla1[[#This Row],[Importe]]-Tabla1[[#This Row],[Pagado]]</f>
        <v>0</v>
      </c>
      <c r="V3209" s="49" t="s">
        <v>4090</v>
      </c>
    </row>
    <row r="3210" spans="1:22" x14ac:dyDescent="0.25">
      <c r="A3210" s="38">
        <v>42973</v>
      </c>
      <c r="B3210" s="36" t="s">
        <v>3136</v>
      </c>
      <c r="C3210" s="34">
        <v>125182</v>
      </c>
      <c r="D3210" s="39" t="s">
        <v>3862</v>
      </c>
      <c r="E3210" s="40">
        <v>8356.64</v>
      </c>
      <c r="F3210" s="41">
        <v>42973</v>
      </c>
      <c r="G3210" s="40">
        <v>8356.64</v>
      </c>
      <c r="H3210" s="42">
        <f>Tabla1[[#This Row],[Importe]]-Tabla1[[#This Row],[Pagado]]</f>
        <v>0</v>
      </c>
      <c r="I3210" s="43" t="s">
        <v>4090</v>
      </c>
      <c r="N3210" s="38" t="s">
        <v>11</v>
      </c>
      <c r="O3210" s="36" t="s">
        <v>3136</v>
      </c>
      <c r="P3210" s="34">
        <v>125182</v>
      </c>
      <c r="Q3210" s="39" t="s">
        <v>3862</v>
      </c>
      <c r="R3210" s="40">
        <v>8356.64</v>
      </c>
      <c r="S3210" s="41" t="s">
        <v>11</v>
      </c>
      <c r="T3210" s="40">
        <v>8356.64</v>
      </c>
      <c r="U3210" s="42">
        <f>Tabla1[[#This Row],[Importe]]-Tabla1[[#This Row],[Pagado]]</f>
        <v>0</v>
      </c>
      <c r="V3210" s="43" t="s">
        <v>4090</v>
      </c>
    </row>
    <row r="3211" spans="1:22" x14ac:dyDescent="0.25">
      <c r="A3211" s="71">
        <v>42973</v>
      </c>
      <c r="B3211" s="35" t="s">
        <v>3137</v>
      </c>
      <c r="C3211" s="33">
        <v>125183</v>
      </c>
      <c r="D3211" s="45" t="s">
        <v>3874</v>
      </c>
      <c r="E3211" s="46">
        <v>4172.9799999999996</v>
      </c>
      <c r="F3211" s="41">
        <v>42973</v>
      </c>
      <c r="G3211" s="61">
        <v>4172.9799999999996</v>
      </c>
      <c r="H3211" s="48">
        <f>Tabla1[[#This Row],[Importe]]-Tabla1[[#This Row],[Pagado]]</f>
        <v>0</v>
      </c>
      <c r="I3211" s="49" t="s">
        <v>4090</v>
      </c>
      <c r="N3211" s="44" t="s">
        <v>11</v>
      </c>
      <c r="O3211" s="35" t="s">
        <v>3137</v>
      </c>
      <c r="P3211" s="33">
        <v>125183</v>
      </c>
      <c r="Q3211" s="45" t="s">
        <v>3874</v>
      </c>
      <c r="R3211" s="46">
        <v>4172.9799999999996</v>
      </c>
      <c r="S3211" s="47" t="s">
        <v>11</v>
      </c>
      <c r="T3211" s="46">
        <v>4172.9799999999996</v>
      </c>
      <c r="U3211" s="48">
        <f>Tabla1[[#This Row],[Importe]]-Tabla1[[#This Row],[Pagado]]</f>
        <v>0</v>
      </c>
      <c r="V3211" s="49" t="s">
        <v>4090</v>
      </c>
    </row>
    <row r="3212" spans="1:22" x14ac:dyDescent="0.25">
      <c r="A3212" s="38">
        <v>42973</v>
      </c>
      <c r="B3212" s="36" t="s">
        <v>3138</v>
      </c>
      <c r="C3212" s="34">
        <v>125184</v>
      </c>
      <c r="D3212" s="39" t="s">
        <v>3874</v>
      </c>
      <c r="E3212" s="40">
        <v>2272.4</v>
      </c>
      <c r="F3212" s="41">
        <v>42973</v>
      </c>
      <c r="G3212" s="40">
        <v>2272.4</v>
      </c>
      <c r="H3212" s="42">
        <f>Tabla1[[#This Row],[Importe]]-Tabla1[[#This Row],[Pagado]]</f>
        <v>0</v>
      </c>
      <c r="I3212" s="43" t="s">
        <v>4090</v>
      </c>
      <c r="N3212" s="38" t="s">
        <v>11</v>
      </c>
      <c r="O3212" s="36" t="s">
        <v>3138</v>
      </c>
      <c r="P3212" s="34">
        <v>125184</v>
      </c>
      <c r="Q3212" s="39" t="s">
        <v>3874</v>
      </c>
      <c r="R3212" s="40">
        <v>2272.4</v>
      </c>
      <c r="S3212" s="41" t="s">
        <v>11</v>
      </c>
      <c r="T3212" s="40">
        <v>2272.4</v>
      </c>
      <c r="U3212" s="42">
        <f>Tabla1[[#This Row],[Importe]]-Tabla1[[#This Row],[Pagado]]</f>
        <v>0</v>
      </c>
      <c r="V3212" s="43" t="s">
        <v>4090</v>
      </c>
    </row>
    <row r="3213" spans="1:22" x14ac:dyDescent="0.25">
      <c r="A3213" s="71">
        <v>42973</v>
      </c>
      <c r="B3213" s="35" t="s">
        <v>3139</v>
      </c>
      <c r="C3213" s="33">
        <v>125185</v>
      </c>
      <c r="D3213" s="45" t="s">
        <v>4052</v>
      </c>
      <c r="E3213" s="46">
        <v>1650</v>
      </c>
      <c r="F3213" s="41">
        <v>42973</v>
      </c>
      <c r="G3213" s="61">
        <v>1650</v>
      </c>
      <c r="H3213" s="48">
        <f>Tabla1[[#This Row],[Importe]]-Tabla1[[#This Row],[Pagado]]</f>
        <v>0</v>
      </c>
      <c r="I3213" s="49" t="s">
        <v>4090</v>
      </c>
      <c r="N3213" s="44" t="s">
        <v>11</v>
      </c>
      <c r="O3213" s="35" t="s">
        <v>3139</v>
      </c>
      <c r="P3213" s="33">
        <v>125185</v>
      </c>
      <c r="Q3213" s="45" t="s">
        <v>4052</v>
      </c>
      <c r="R3213" s="46">
        <v>1650</v>
      </c>
      <c r="S3213" s="47" t="s">
        <v>11</v>
      </c>
      <c r="T3213" s="46">
        <v>1650</v>
      </c>
      <c r="U3213" s="48">
        <f>Tabla1[[#This Row],[Importe]]-Tabla1[[#This Row],[Pagado]]</f>
        <v>0</v>
      </c>
      <c r="V3213" s="49" t="s">
        <v>4090</v>
      </c>
    </row>
    <row r="3214" spans="1:22" x14ac:dyDescent="0.25">
      <c r="A3214" s="38">
        <v>42973</v>
      </c>
      <c r="B3214" s="36" t="s">
        <v>3140</v>
      </c>
      <c r="C3214" s="34">
        <v>125186</v>
      </c>
      <c r="D3214" s="39" t="s">
        <v>3867</v>
      </c>
      <c r="E3214" s="40">
        <v>4246.8999999999996</v>
      </c>
      <c r="F3214" s="41">
        <v>42973</v>
      </c>
      <c r="G3214" s="40">
        <v>4246.8999999999996</v>
      </c>
      <c r="H3214" s="42">
        <f>Tabla1[[#This Row],[Importe]]-Tabla1[[#This Row],[Pagado]]</f>
        <v>0</v>
      </c>
      <c r="I3214" s="43" t="s">
        <v>4090</v>
      </c>
      <c r="N3214" s="38" t="s">
        <v>11</v>
      </c>
      <c r="O3214" s="36" t="s">
        <v>3140</v>
      </c>
      <c r="P3214" s="34">
        <v>125186</v>
      </c>
      <c r="Q3214" s="39" t="s">
        <v>3867</v>
      </c>
      <c r="R3214" s="40">
        <v>4246.8999999999996</v>
      </c>
      <c r="S3214" s="41" t="s">
        <v>11</v>
      </c>
      <c r="T3214" s="40">
        <v>4246.8999999999996</v>
      </c>
      <c r="U3214" s="42">
        <f>Tabla1[[#This Row],[Importe]]-Tabla1[[#This Row],[Pagado]]</f>
        <v>0</v>
      </c>
      <c r="V3214" s="43" t="s">
        <v>4090</v>
      </c>
    </row>
    <row r="3215" spans="1:22" x14ac:dyDescent="0.25">
      <c r="A3215" s="71">
        <v>42973</v>
      </c>
      <c r="B3215" s="35" t="s">
        <v>3141</v>
      </c>
      <c r="C3215" s="33">
        <v>125187</v>
      </c>
      <c r="D3215" s="45" t="s">
        <v>3959</v>
      </c>
      <c r="E3215" s="46">
        <v>2841.1</v>
      </c>
      <c r="F3215" s="41">
        <v>42973</v>
      </c>
      <c r="G3215" s="61">
        <v>2841.1</v>
      </c>
      <c r="H3215" s="48">
        <f>Tabla1[[#This Row],[Importe]]-Tabla1[[#This Row],[Pagado]]</f>
        <v>0</v>
      </c>
      <c r="I3215" s="49" t="s">
        <v>4090</v>
      </c>
      <c r="N3215" s="44" t="s">
        <v>11</v>
      </c>
      <c r="O3215" s="35" t="s">
        <v>3141</v>
      </c>
      <c r="P3215" s="33">
        <v>125187</v>
      </c>
      <c r="Q3215" s="45" t="s">
        <v>3959</v>
      </c>
      <c r="R3215" s="46">
        <v>2841.1</v>
      </c>
      <c r="S3215" s="47" t="s">
        <v>11</v>
      </c>
      <c r="T3215" s="46">
        <v>2841.1</v>
      </c>
      <c r="U3215" s="48">
        <f>Tabla1[[#This Row],[Importe]]-Tabla1[[#This Row],[Pagado]]</f>
        <v>0</v>
      </c>
      <c r="V3215" s="49" t="s">
        <v>4090</v>
      </c>
    </row>
    <row r="3216" spans="1:22" x14ac:dyDescent="0.25">
      <c r="A3216" s="38">
        <v>42973</v>
      </c>
      <c r="B3216" s="36" t="s">
        <v>3142</v>
      </c>
      <c r="C3216" s="34">
        <v>125188</v>
      </c>
      <c r="D3216" s="39" t="s">
        <v>3860</v>
      </c>
      <c r="E3216" s="40">
        <v>3628.6</v>
      </c>
      <c r="F3216" s="41">
        <v>42973</v>
      </c>
      <c r="G3216" s="40">
        <v>3628.6</v>
      </c>
      <c r="H3216" s="42">
        <f>Tabla1[[#This Row],[Importe]]-Tabla1[[#This Row],[Pagado]]</f>
        <v>0</v>
      </c>
      <c r="I3216" s="43" t="s">
        <v>4090</v>
      </c>
      <c r="N3216" s="38" t="s">
        <v>11</v>
      </c>
      <c r="O3216" s="36" t="s">
        <v>3142</v>
      </c>
      <c r="P3216" s="34">
        <v>125188</v>
      </c>
      <c r="Q3216" s="39" t="s">
        <v>3860</v>
      </c>
      <c r="R3216" s="40">
        <v>3628.6</v>
      </c>
      <c r="S3216" s="41" t="s">
        <v>11</v>
      </c>
      <c r="T3216" s="40">
        <v>3628.6</v>
      </c>
      <c r="U3216" s="42">
        <f>Tabla1[[#This Row],[Importe]]-Tabla1[[#This Row],[Pagado]]</f>
        <v>0</v>
      </c>
      <c r="V3216" s="43" t="s">
        <v>4090</v>
      </c>
    </row>
    <row r="3217" spans="1:22" x14ac:dyDescent="0.25">
      <c r="A3217" s="71">
        <v>42973</v>
      </c>
      <c r="B3217" s="35" t="s">
        <v>3143</v>
      </c>
      <c r="C3217" s="33">
        <v>125189</v>
      </c>
      <c r="D3217" s="45" t="s">
        <v>3918</v>
      </c>
      <c r="E3217" s="46">
        <v>3007.9</v>
      </c>
      <c r="F3217" s="41">
        <v>42973</v>
      </c>
      <c r="G3217" s="61">
        <v>3007.9</v>
      </c>
      <c r="H3217" s="48">
        <f>Tabla1[[#This Row],[Importe]]-Tabla1[[#This Row],[Pagado]]</f>
        <v>0</v>
      </c>
      <c r="I3217" s="49" t="s">
        <v>4090</v>
      </c>
      <c r="N3217" s="44" t="s">
        <v>11</v>
      </c>
      <c r="O3217" s="35" t="s">
        <v>3143</v>
      </c>
      <c r="P3217" s="33">
        <v>125189</v>
      </c>
      <c r="Q3217" s="45" t="s">
        <v>3918</v>
      </c>
      <c r="R3217" s="46">
        <v>3007.9</v>
      </c>
      <c r="S3217" s="47" t="s">
        <v>11</v>
      </c>
      <c r="T3217" s="46">
        <v>3007.9</v>
      </c>
      <c r="U3217" s="48">
        <f>Tabla1[[#This Row],[Importe]]-Tabla1[[#This Row],[Pagado]]</f>
        <v>0</v>
      </c>
      <c r="V3217" s="49" t="s">
        <v>4090</v>
      </c>
    </row>
    <row r="3218" spans="1:22" x14ac:dyDescent="0.25">
      <c r="A3218" s="38">
        <v>42973</v>
      </c>
      <c r="B3218" s="35" t="s">
        <v>3145</v>
      </c>
      <c r="C3218" s="33">
        <v>125190</v>
      </c>
      <c r="D3218" s="45" t="s">
        <v>3880</v>
      </c>
      <c r="E3218" s="46">
        <v>7321.2</v>
      </c>
      <c r="F3218" s="47" t="s">
        <v>4083</v>
      </c>
      <c r="G3218" s="46">
        <v>7321.2</v>
      </c>
      <c r="H3218" s="48">
        <f>Tabla1[[#This Row],[Importe]]-Tabla1[[#This Row],[Pagado]]</f>
        <v>0</v>
      </c>
      <c r="I3218" s="49" t="s">
        <v>4090</v>
      </c>
      <c r="N3218" s="44" t="s">
        <v>11</v>
      </c>
      <c r="O3218" s="35" t="s">
        <v>3145</v>
      </c>
      <c r="P3218" s="33">
        <v>125190</v>
      </c>
      <c r="Q3218" s="45" t="s">
        <v>3880</v>
      </c>
      <c r="R3218" s="46">
        <v>7321.2</v>
      </c>
      <c r="S3218" s="47" t="s">
        <v>4083</v>
      </c>
      <c r="T3218" s="46">
        <v>7321.2</v>
      </c>
      <c r="U3218" s="48">
        <f>Tabla1[[#This Row],[Importe]]-Tabla1[[#This Row],[Pagado]]</f>
        <v>0</v>
      </c>
      <c r="V3218" s="49" t="s">
        <v>4090</v>
      </c>
    </row>
    <row r="3219" spans="1:22" x14ac:dyDescent="0.25">
      <c r="A3219" s="71">
        <v>42973</v>
      </c>
      <c r="B3219" s="36" t="s">
        <v>3146</v>
      </c>
      <c r="C3219" s="34">
        <v>125191</v>
      </c>
      <c r="D3219" s="39" t="s">
        <v>3880</v>
      </c>
      <c r="E3219" s="40">
        <v>4406.3999999999996</v>
      </c>
      <c r="F3219" s="41" t="s">
        <v>4085</v>
      </c>
      <c r="G3219" s="40">
        <v>4406.3999999999996</v>
      </c>
      <c r="H3219" s="42">
        <f>Tabla1[[#This Row],[Importe]]-Tabla1[[#This Row],[Pagado]]</f>
        <v>0</v>
      </c>
      <c r="I3219" s="43" t="s">
        <v>4090</v>
      </c>
      <c r="N3219" s="38" t="s">
        <v>11</v>
      </c>
      <c r="O3219" s="36" t="s">
        <v>3146</v>
      </c>
      <c r="P3219" s="34">
        <v>125191</v>
      </c>
      <c r="Q3219" s="39" t="s">
        <v>3880</v>
      </c>
      <c r="R3219" s="40">
        <v>4406.3999999999996</v>
      </c>
      <c r="S3219" s="41" t="s">
        <v>4085</v>
      </c>
      <c r="T3219" s="40">
        <v>4406.3999999999996</v>
      </c>
      <c r="U3219" s="42">
        <f>Tabla1[[#This Row],[Importe]]-Tabla1[[#This Row],[Pagado]]</f>
        <v>0</v>
      </c>
      <c r="V3219" s="43" t="s">
        <v>4090</v>
      </c>
    </row>
    <row r="3220" spans="1:22" x14ac:dyDescent="0.25">
      <c r="A3220" s="38">
        <v>42973</v>
      </c>
      <c r="B3220" s="35" t="s">
        <v>3147</v>
      </c>
      <c r="C3220" s="33">
        <v>125192</v>
      </c>
      <c r="D3220" s="45" t="s">
        <v>3838</v>
      </c>
      <c r="E3220" s="46">
        <v>8627.9</v>
      </c>
      <c r="F3220" s="47">
        <v>42973</v>
      </c>
      <c r="G3220" s="46">
        <v>8627.9</v>
      </c>
      <c r="H3220" s="48">
        <f>Tabla1[[#This Row],[Importe]]-Tabla1[[#This Row],[Pagado]]</f>
        <v>0</v>
      </c>
      <c r="I3220" s="49" t="s">
        <v>4090</v>
      </c>
      <c r="N3220" s="44" t="s">
        <v>11</v>
      </c>
      <c r="O3220" s="35" t="s">
        <v>3147</v>
      </c>
      <c r="P3220" s="33">
        <v>125192</v>
      </c>
      <c r="Q3220" s="45" t="s">
        <v>3838</v>
      </c>
      <c r="R3220" s="46">
        <v>8627.9</v>
      </c>
      <c r="S3220" s="47" t="s">
        <v>11</v>
      </c>
      <c r="T3220" s="46">
        <v>8627.9</v>
      </c>
      <c r="U3220" s="48">
        <f>Tabla1[[#This Row],[Importe]]-Tabla1[[#This Row],[Pagado]]</f>
        <v>0</v>
      </c>
      <c r="V3220" s="49" t="s">
        <v>4090</v>
      </c>
    </row>
    <row r="3221" spans="1:22" x14ac:dyDescent="0.25">
      <c r="A3221" s="71">
        <v>42973</v>
      </c>
      <c r="B3221" s="36" t="s">
        <v>3148</v>
      </c>
      <c r="C3221" s="34">
        <v>125193</v>
      </c>
      <c r="D3221" s="39" t="s">
        <v>3852</v>
      </c>
      <c r="E3221" s="40">
        <v>5395.6</v>
      </c>
      <c r="F3221" s="66">
        <v>42973</v>
      </c>
      <c r="G3221" s="40">
        <v>5395.6</v>
      </c>
      <c r="H3221" s="42">
        <f>Tabla1[[#This Row],[Importe]]-Tabla1[[#This Row],[Pagado]]</f>
        <v>0</v>
      </c>
      <c r="I3221" s="43" t="s">
        <v>4090</v>
      </c>
      <c r="N3221" s="38" t="s">
        <v>11</v>
      </c>
      <c r="O3221" s="36" t="s">
        <v>3148</v>
      </c>
      <c r="P3221" s="34">
        <v>125193</v>
      </c>
      <c r="Q3221" s="39" t="s">
        <v>3852</v>
      </c>
      <c r="R3221" s="40">
        <v>5395.6</v>
      </c>
      <c r="S3221" s="41" t="s">
        <v>11</v>
      </c>
      <c r="T3221" s="40">
        <v>5395.6</v>
      </c>
      <c r="U3221" s="42">
        <f>Tabla1[[#This Row],[Importe]]-Tabla1[[#This Row],[Pagado]]</f>
        <v>0</v>
      </c>
      <c r="V3221" s="43" t="s">
        <v>4090</v>
      </c>
    </row>
    <row r="3222" spans="1:22" x14ac:dyDescent="0.25">
      <c r="A3222" s="38">
        <v>42973</v>
      </c>
      <c r="B3222" s="35" t="s">
        <v>3149</v>
      </c>
      <c r="C3222" s="33">
        <v>125194</v>
      </c>
      <c r="D3222" s="45" t="s">
        <v>4017</v>
      </c>
      <c r="E3222" s="46">
        <v>2419.6</v>
      </c>
      <c r="F3222" s="47">
        <v>42976</v>
      </c>
      <c r="G3222" s="46">
        <v>2419.6</v>
      </c>
      <c r="H3222" s="48">
        <f>Tabla1[[#This Row],[Importe]]-Tabla1[[#This Row],[Pagado]]</f>
        <v>0</v>
      </c>
      <c r="I3222" s="49" t="s">
        <v>4090</v>
      </c>
      <c r="N3222" s="44" t="s">
        <v>11</v>
      </c>
      <c r="O3222" s="35" t="s">
        <v>3149</v>
      </c>
      <c r="P3222" s="33">
        <v>125194</v>
      </c>
      <c r="Q3222" s="45" t="s">
        <v>4017</v>
      </c>
      <c r="R3222" s="46">
        <v>2419.6</v>
      </c>
      <c r="S3222" s="47" t="s">
        <v>14</v>
      </c>
      <c r="T3222" s="46">
        <v>2419.6</v>
      </c>
      <c r="U3222" s="48">
        <f>Tabla1[[#This Row],[Importe]]-Tabla1[[#This Row],[Pagado]]</f>
        <v>0</v>
      </c>
      <c r="V3222" s="49" t="s">
        <v>4090</v>
      </c>
    </row>
    <row r="3223" spans="1:22" x14ac:dyDescent="0.25">
      <c r="A3223" s="71">
        <v>42973</v>
      </c>
      <c r="B3223" s="36" t="s">
        <v>3150</v>
      </c>
      <c r="C3223" s="34">
        <v>125195</v>
      </c>
      <c r="D3223" s="39" t="s">
        <v>3852</v>
      </c>
      <c r="E3223" s="40">
        <v>1058.4000000000001</v>
      </c>
      <c r="F3223" s="66">
        <v>42973</v>
      </c>
      <c r="G3223" s="40">
        <v>1058.4000000000001</v>
      </c>
      <c r="H3223" s="42">
        <f>Tabla1[[#This Row],[Importe]]-Tabla1[[#This Row],[Pagado]]</f>
        <v>0</v>
      </c>
      <c r="I3223" s="43" t="s">
        <v>4090</v>
      </c>
      <c r="N3223" s="38" t="s">
        <v>11</v>
      </c>
      <c r="O3223" s="36" t="s">
        <v>3150</v>
      </c>
      <c r="P3223" s="34">
        <v>125195</v>
      </c>
      <c r="Q3223" s="39" t="s">
        <v>3852</v>
      </c>
      <c r="R3223" s="40">
        <v>1058.4000000000001</v>
      </c>
      <c r="S3223" s="41" t="s">
        <v>11</v>
      </c>
      <c r="T3223" s="40">
        <v>1058.4000000000001</v>
      </c>
      <c r="U3223" s="42">
        <f>Tabla1[[#This Row],[Importe]]-Tabla1[[#This Row],[Pagado]]</f>
        <v>0</v>
      </c>
      <c r="V3223" s="43" t="s">
        <v>4090</v>
      </c>
    </row>
    <row r="3224" spans="1:22" x14ac:dyDescent="0.25">
      <c r="A3224" s="38">
        <v>42973</v>
      </c>
      <c r="B3224" s="35" t="s">
        <v>3151</v>
      </c>
      <c r="C3224" s="33">
        <v>125196</v>
      </c>
      <c r="D3224" s="45" t="s">
        <v>3958</v>
      </c>
      <c r="E3224" s="46">
        <v>36927.1</v>
      </c>
      <c r="F3224" s="47" t="s">
        <v>4073</v>
      </c>
      <c r="G3224" s="46">
        <v>36927.1</v>
      </c>
      <c r="H3224" s="48">
        <f>Tabla1[[#This Row],[Importe]]-Tabla1[[#This Row],[Pagado]]</f>
        <v>0</v>
      </c>
      <c r="I3224" s="49" t="s">
        <v>4090</v>
      </c>
      <c r="N3224" s="44" t="s">
        <v>11</v>
      </c>
      <c r="O3224" s="35" t="s">
        <v>3151</v>
      </c>
      <c r="P3224" s="33">
        <v>125196</v>
      </c>
      <c r="Q3224" s="45" t="s">
        <v>3958</v>
      </c>
      <c r="R3224" s="46">
        <v>36927.1</v>
      </c>
      <c r="S3224" s="47" t="s">
        <v>4073</v>
      </c>
      <c r="T3224" s="46">
        <v>36927.1</v>
      </c>
      <c r="U3224" s="48">
        <f>Tabla1[[#This Row],[Importe]]-Tabla1[[#This Row],[Pagado]]</f>
        <v>0</v>
      </c>
      <c r="V3224" s="49" t="s">
        <v>4090</v>
      </c>
    </row>
    <row r="3225" spans="1:22" x14ac:dyDescent="0.25">
      <c r="A3225" s="71">
        <v>42973</v>
      </c>
      <c r="B3225" s="36" t="s">
        <v>3152</v>
      </c>
      <c r="C3225" s="34">
        <v>125197</v>
      </c>
      <c r="D3225" s="39" t="s">
        <v>3958</v>
      </c>
      <c r="E3225" s="40">
        <v>39480</v>
      </c>
      <c r="F3225" s="41" t="s">
        <v>4083</v>
      </c>
      <c r="G3225" s="40">
        <v>39480</v>
      </c>
      <c r="H3225" s="42">
        <f>Tabla1[[#This Row],[Importe]]-Tabla1[[#This Row],[Pagado]]</f>
        <v>0</v>
      </c>
      <c r="I3225" s="43" t="s">
        <v>4090</v>
      </c>
      <c r="N3225" s="38" t="s">
        <v>11</v>
      </c>
      <c r="O3225" s="36" t="s">
        <v>3152</v>
      </c>
      <c r="P3225" s="34">
        <v>125197</v>
      </c>
      <c r="Q3225" s="39" t="s">
        <v>3958</v>
      </c>
      <c r="R3225" s="40">
        <v>39480</v>
      </c>
      <c r="S3225" s="41" t="s">
        <v>4083</v>
      </c>
      <c r="T3225" s="40">
        <v>39480</v>
      </c>
      <c r="U3225" s="42">
        <f>Tabla1[[#This Row],[Importe]]-Tabla1[[#This Row],[Pagado]]</f>
        <v>0</v>
      </c>
      <c r="V3225" s="43" t="s">
        <v>4090</v>
      </c>
    </row>
    <row r="3226" spans="1:22" ht="15.75" x14ac:dyDescent="0.25">
      <c r="A3226" s="38">
        <v>42973</v>
      </c>
      <c r="B3226" s="35" t="s">
        <v>3153</v>
      </c>
      <c r="C3226" s="33">
        <v>125198</v>
      </c>
      <c r="D3226" s="56" t="s">
        <v>4091</v>
      </c>
      <c r="E3226" s="46">
        <v>0</v>
      </c>
      <c r="F3226" s="55" t="s">
        <v>4091</v>
      </c>
      <c r="G3226" s="46">
        <v>0</v>
      </c>
      <c r="H3226" s="48">
        <f>Tabla1[[#This Row],[Importe]]-Tabla1[[#This Row],[Pagado]]</f>
        <v>0</v>
      </c>
      <c r="I3226" s="49" t="s">
        <v>4091</v>
      </c>
      <c r="N3226" s="44" t="s">
        <v>11</v>
      </c>
      <c r="O3226" s="35" t="s">
        <v>3153</v>
      </c>
      <c r="P3226" s="33">
        <v>125198</v>
      </c>
      <c r="Q3226" s="45" t="s">
        <v>3860</v>
      </c>
      <c r="R3226" s="46">
        <v>1200</v>
      </c>
      <c r="S3226" s="47" t="s">
        <v>4067</v>
      </c>
      <c r="T3226" s="46">
        <v>0</v>
      </c>
      <c r="U3226" s="48">
        <f>Tabla1[[#This Row],[Importe]]-Tabla1[[#This Row],[Pagado]]</f>
        <v>0</v>
      </c>
      <c r="V3226" s="49" t="s">
        <v>4091</v>
      </c>
    </row>
    <row r="3227" spans="1:22" x14ac:dyDescent="0.25">
      <c r="A3227" s="71">
        <v>42973</v>
      </c>
      <c r="B3227" s="36" t="s">
        <v>3154</v>
      </c>
      <c r="C3227" s="34">
        <v>125199</v>
      </c>
      <c r="D3227" s="39" t="s">
        <v>3913</v>
      </c>
      <c r="E3227" s="40">
        <v>582.79999999999995</v>
      </c>
      <c r="F3227" s="41">
        <v>42974</v>
      </c>
      <c r="G3227" s="40">
        <v>582.79999999999995</v>
      </c>
      <c r="H3227" s="42">
        <f>Tabla1[[#This Row],[Importe]]-Tabla1[[#This Row],[Pagado]]</f>
        <v>0</v>
      </c>
      <c r="I3227" s="43" t="s">
        <v>4090</v>
      </c>
      <c r="N3227" s="38" t="s">
        <v>11</v>
      </c>
      <c r="O3227" s="36" t="s">
        <v>3154</v>
      </c>
      <c r="P3227" s="34">
        <v>125199</v>
      </c>
      <c r="Q3227" s="39" t="s">
        <v>3913</v>
      </c>
      <c r="R3227" s="40">
        <v>582.79999999999995</v>
      </c>
      <c r="S3227" s="41" t="s">
        <v>12</v>
      </c>
      <c r="T3227" s="40">
        <v>582.79999999999995</v>
      </c>
      <c r="U3227" s="42">
        <f>Tabla1[[#This Row],[Importe]]-Tabla1[[#This Row],[Pagado]]</f>
        <v>0</v>
      </c>
      <c r="V3227" s="43" t="s">
        <v>4090</v>
      </c>
    </row>
    <row r="3228" spans="1:22" x14ac:dyDescent="0.25">
      <c r="A3228" s="38">
        <v>42973</v>
      </c>
      <c r="B3228" s="35" t="s">
        <v>3157</v>
      </c>
      <c r="C3228" s="33">
        <v>125200</v>
      </c>
      <c r="D3228" s="45" t="s">
        <v>3853</v>
      </c>
      <c r="E3228" s="46">
        <v>3185.52</v>
      </c>
      <c r="F3228" s="47">
        <v>42974</v>
      </c>
      <c r="G3228" s="46">
        <v>3185.52</v>
      </c>
      <c r="H3228" s="48">
        <f>Tabla1[[#This Row],[Importe]]-Tabla1[[#This Row],[Pagado]]</f>
        <v>0</v>
      </c>
      <c r="I3228" s="49" t="s">
        <v>4090</v>
      </c>
      <c r="N3228" s="44" t="s">
        <v>11</v>
      </c>
      <c r="O3228" s="35" t="s">
        <v>3157</v>
      </c>
      <c r="P3228" s="33">
        <v>125200</v>
      </c>
      <c r="Q3228" s="45" t="s">
        <v>3853</v>
      </c>
      <c r="R3228" s="46">
        <v>3185.52</v>
      </c>
      <c r="S3228" s="47" t="s">
        <v>12</v>
      </c>
      <c r="T3228" s="46">
        <v>3185.52</v>
      </c>
      <c r="U3228" s="48">
        <f>Tabla1[[#This Row],[Importe]]-Tabla1[[#This Row],[Pagado]]</f>
        <v>0</v>
      </c>
      <c r="V3228" s="49" t="s">
        <v>4090</v>
      </c>
    </row>
    <row r="3229" spans="1:22" x14ac:dyDescent="0.25">
      <c r="A3229" s="71">
        <v>42973</v>
      </c>
      <c r="B3229" s="36" t="s">
        <v>3158</v>
      </c>
      <c r="C3229" s="34">
        <v>125201</v>
      </c>
      <c r="D3229" s="39" t="s">
        <v>3860</v>
      </c>
      <c r="E3229" s="40">
        <v>1012.5</v>
      </c>
      <c r="F3229" s="66">
        <v>42973</v>
      </c>
      <c r="G3229" s="40">
        <v>1012.5</v>
      </c>
      <c r="H3229" s="42">
        <f>Tabla1[[#This Row],[Importe]]-Tabla1[[#This Row],[Pagado]]</f>
        <v>0</v>
      </c>
      <c r="I3229" s="43" t="s">
        <v>4090</v>
      </c>
      <c r="N3229" s="38" t="s">
        <v>11</v>
      </c>
      <c r="O3229" s="36" t="s">
        <v>3158</v>
      </c>
      <c r="P3229" s="34">
        <v>125201</v>
      </c>
      <c r="Q3229" s="39" t="s">
        <v>3860</v>
      </c>
      <c r="R3229" s="40">
        <v>1012.5</v>
      </c>
      <c r="S3229" s="41" t="s">
        <v>11</v>
      </c>
      <c r="T3229" s="40">
        <v>1012.5</v>
      </c>
      <c r="U3229" s="42">
        <f>Tabla1[[#This Row],[Importe]]-Tabla1[[#This Row],[Pagado]]</f>
        <v>0</v>
      </c>
      <c r="V3229" s="43" t="s">
        <v>4090</v>
      </c>
    </row>
    <row r="3230" spans="1:22" x14ac:dyDescent="0.25">
      <c r="A3230" s="38">
        <v>42973</v>
      </c>
      <c r="B3230" s="35" t="s">
        <v>3159</v>
      </c>
      <c r="C3230" s="33">
        <v>125202</v>
      </c>
      <c r="D3230" s="45" t="s">
        <v>3849</v>
      </c>
      <c r="E3230" s="46">
        <v>3839.9</v>
      </c>
      <c r="F3230" s="47">
        <v>42974</v>
      </c>
      <c r="G3230" s="46">
        <v>3839.9</v>
      </c>
      <c r="H3230" s="48">
        <f>Tabla1[[#This Row],[Importe]]-Tabla1[[#This Row],[Pagado]]</f>
        <v>0</v>
      </c>
      <c r="I3230" s="49" t="s">
        <v>4090</v>
      </c>
      <c r="N3230" s="44" t="s">
        <v>11</v>
      </c>
      <c r="O3230" s="35" t="s">
        <v>3159</v>
      </c>
      <c r="P3230" s="33">
        <v>125202</v>
      </c>
      <c r="Q3230" s="45" t="s">
        <v>3849</v>
      </c>
      <c r="R3230" s="46">
        <v>3839.9</v>
      </c>
      <c r="S3230" s="47" t="s">
        <v>12</v>
      </c>
      <c r="T3230" s="46">
        <v>3839.9</v>
      </c>
      <c r="U3230" s="48">
        <f>Tabla1[[#This Row],[Importe]]-Tabla1[[#This Row],[Pagado]]</f>
        <v>0</v>
      </c>
      <c r="V3230" s="49" t="s">
        <v>4090</v>
      </c>
    </row>
    <row r="3231" spans="1:22" x14ac:dyDescent="0.25">
      <c r="A3231" s="71">
        <v>42973</v>
      </c>
      <c r="B3231" s="36" t="s">
        <v>3160</v>
      </c>
      <c r="C3231" s="34">
        <v>125203</v>
      </c>
      <c r="D3231" s="39" t="s">
        <v>4062</v>
      </c>
      <c r="E3231" s="40">
        <v>1880</v>
      </c>
      <c r="F3231" s="66">
        <v>42974</v>
      </c>
      <c r="G3231" s="40">
        <v>1880</v>
      </c>
      <c r="H3231" s="42">
        <f>Tabla1[[#This Row],[Importe]]-Tabla1[[#This Row],[Pagado]]</f>
        <v>0</v>
      </c>
      <c r="I3231" s="43" t="s">
        <v>4090</v>
      </c>
      <c r="N3231" s="38" t="s">
        <v>11</v>
      </c>
      <c r="O3231" s="36" t="s">
        <v>3160</v>
      </c>
      <c r="P3231" s="34">
        <v>125203</v>
      </c>
      <c r="Q3231" s="39" t="s">
        <v>4062</v>
      </c>
      <c r="R3231" s="40">
        <v>1880</v>
      </c>
      <c r="S3231" s="41" t="s">
        <v>12</v>
      </c>
      <c r="T3231" s="40">
        <v>1880</v>
      </c>
      <c r="U3231" s="42">
        <f>Tabla1[[#This Row],[Importe]]-Tabla1[[#This Row],[Pagado]]</f>
        <v>0</v>
      </c>
      <c r="V3231" s="43" t="s">
        <v>4090</v>
      </c>
    </row>
    <row r="3232" spans="1:22" x14ac:dyDescent="0.25">
      <c r="A3232" s="38">
        <v>42973</v>
      </c>
      <c r="B3232" s="35" t="s">
        <v>3161</v>
      </c>
      <c r="C3232" s="33">
        <v>125204</v>
      </c>
      <c r="D3232" s="45" t="s">
        <v>3854</v>
      </c>
      <c r="E3232" s="46">
        <v>3420</v>
      </c>
      <c r="F3232" s="47">
        <v>42974</v>
      </c>
      <c r="G3232" s="46">
        <v>3420</v>
      </c>
      <c r="H3232" s="48">
        <f>Tabla1[[#This Row],[Importe]]-Tabla1[[#This Row],[Pagado]]</f>
        <v>0</v>
      </c>
      <c r="I3232" s="49" t="s">
        <v>4090</v>
      </c>
      <c r="N3232" s="44" t="s">
        <v>11</v>
      </c>
      <c r="O3232" s="35" t="s">
        <v>3161</v>
      </c>
      <c r="P3232" s="33">
        <v>125204</v>
      </c>
      <c r="Q3232" s="45" t="s">
        <v>3854</v>
      </c>
      <c r="R3232" s="46">
        <v>3420</v>
      </c>
      <c r="S3232" s="47" t="s">
        <v>12</v>
      </c>
      <c r="T3232" s="46">
        <v>3420</v>
      </c>
      <c r="U3232" s="48">
        <f>Tabla1[[#This Row],[Importe]]-Tabla1[[#This Row],[Pagado]]</f>
        <v>0</v>
      </c>
      <c r="V3232" s="49" t="s">
        <v>4090</v>
      </c>
    </row>
    <row r="3233" spans="1:22" x14ac:dyDescent="0.25">
      <c r="A3233" s="71">
        <v>42973</v>
      </c>
      <c r="B3233" s="36" t="s">
        <v>3162</v>
      </c>
      <c r="C3233" s="34">
        <v>125205</v>
      </c>
      <c r="D3233" s="39" t="s">
        <v>3839</v>
      </c>
      <c r="E3233" s="40">
        <v>2620.4</v>
      </c>
      <c r="F3233" s="66">
        <v>42973</v>
      </c>
      <c r="G3233" s="40">
        <v>2620.4</v>
      </c>
      <c r="H3233" s="42">
        <f>Tabla1[[#This Row],[Importe]]-Tabla1[[#This Row],[Pagado]]</f>
        <v>0</v>
      </c>
      <c r="I3233" s="43" t="s">
        <v>4090</v>
      </c>
      <c r="N3233" s="38" t="s">
        <v>11</v>
      </c>
      <c r="O3233" s="36" t="s">
        <v>3162</v>
      </c>
      <c r="P3233" s="34">
        <v>125205</v>
      </c>
      <c r="Q3233" s="39" t="s">
        <v>3839</v>
      </c>
      <c r="R3233" s="40">
        <v>2620.4</v>
      </c>
      <c r="S3233" s="41" t="s">
        <v>11</v>
      </c>
      <c r="T3233" s="40">
        <v>2620.4</v>
      </c>
      <c r="U3233" s="42">
        <f>Tabla1[[#This Row],[Importe]]-Tabla1[[#This Row],[Pagado]]</f>
        <v>0</v>
      </c>
      <c r="V3233" s="43" t="s">
        <v>4090</v>
      </c>
    </row>
    <row r="3234" spans="1:22" x14ac:dyDescent="0.25">
      <c r="A3234" s="38">
        <v>42973</v>
      </c>
      <c r="B3234" s="35" t="s">
        <v>3163</v>
      </c>
      <c r="C3234" s="33">
        <v>125206</v>
      </c>
      <c r="D3234" s="45" t="s">
        <v>3864</v>
      </c>
      <c r="E3234" s="46">
        <v>3735</v>
      </c>
      <c r="F3234" s="47">
        <v>42975</v>
      </c>
      <c r="G3234" s="46">
        <v>3735</v>
      </c>
      <c r="H3234" s="48">
        <f>Tabla1[[#This Row],[Importe]]-Tabla1[[#This Row],[Pagado]]</f>
        <v>0</v>
      </c>
      <c r="I3234" s="49" t="s">
        <v>4090</v>
      </c>
      <c r="N3234" s="44" t="s">
        <v>11</v>
      </c>
      <c r="O3234" s="35" t="s">
        <v>3163</v>
      </c>
      <c r="P3234" s="33">
        <v>125206</v>
      </c>
      <c r="Q3234" s="45" t="s">
        <v>3864</v>
      </c>
      <c r="R3234" s="46">
        <v>3735</v>
      </c>
      <c r="S3234" s="47" t="s">
        <v>13</v>
      </c>
      <c r="T3234" s="46">
        <v>3735</v>
      </c>
      <c r="U3234" s="48">
        <f>Tabla1[[#This Row],[Importe]]-Tabla1[[#This Row],[Pagado]]</f>
        <v>0</v>
      </c>
      <c r="V3234" s="49" t="s">
        <v>4090</v>
      </c>
    </row>
    <row r="3235" spans="1:22" x14ac:dyDescent="0.25">
      <c r="A3235" s="71">
        <v>42973</v>
      </c>
      <c r="B3235" s="36" t="s">
        <v>3164</v>
      </c>
      <c r="C3235" s="34">
        <v>125207</v>
      </c>
      <c r="D3235" s="39" t="s">
        <v>4025</v>
      </c>
      <c r="E3235" s="40">
        <v>2769.2</v>
      </c>
      <c r="F3235" s="66">
        <v>42974</v>
      </c>
      <c r="G3235" s="40">
        <v>2769.2</v>
      </c>
      <c r="H3235" s="42">
        <f>Tabla1[[#This Row],[Importe]]-Tabla1[[#This Row],[Pagado]]</f>
        <v>0</v>
      </c>
      <c r="I3235" s="43" t="s">
        <v>4090</v>
      </c>
      <c r="N3235" s="38" t="s">
        <v>11</v>
      </c>
      <c r="O3235" s="36" t="s">
        <v>3164</v>
      </c>
      <c r="P3235" s="34">
        <v>125207</v>
      </c>
      <c r="Q3235" s="39" t="s">
        <v>4025</v>
      </c>
      <c r="R3235" s="40">
        <v>2769.2</v>
      </c>
      <c r="S3235" s="41" t="s">
        <v>12</v>
      </c>
      <c r="T3235" s="40">
        <v>2769.2</v>
      </c>
      <c r="U3235" s="42">
        <f>Tabla1[[#This Row],[Importe]]-Tabla1[[#This Row],[Pagado]]</f>
        <v>0</v>
      </c>
      <c r="V3235" s="43" t="s">
        <v>4090</v>
      </c>
    </row>
    <row r="3236" spans="1:22" x14ac:dyDescent="0.25">
      <c r="A3236" s="38">
        <v>42973</v>
      </c>
      <c r="B3236" s="35" t="s">
        <v>3165</v>
      </c>
      <c r="C3236" s="33">
        <v>125208</v>
      </c>
      <c r="D3236" s="45" t="s">
        <v>3993</v>
      </c>
      <c r="E3236" s="46">
        <v>6160</v>
      </c>
      <c r="F3236" s="47">
        <v>42974</v>
      </c>
      <c r="G3236" s="46">
        <v>6160</v>
      </c>
      <c r="H3236" s="48">
        <f>Tabla1[[#This Row],[Importe]]-Tabla1[[#This Row],[Pagado]]</f>
        <v>0</v>
      </c>
      <c r="I3236" s="49" t="s">
        <v>4090</v>
      </c>
      <c r="N3236" s="44" t="s">
        <v>11</v>
      </c>
      <c r="O3236" s="35" t="s">
        <v>3165</v>
      </c>
      <c r="P3236" s="33">
        <v>125208</v>
      </c>
      <c r="Q3236" s="45" t="s">
        <v>3993</v>
      </c>
      <c r="R3236" s="46">
        <v>6160</v>
      </c>
      <c r="S3236" s="47" t="s">
        <v>12</v>
      </c>
      <c r="T3236" s="46">
        <v>6160</v>
      </c>
      <c r="U3236" s="48">
        <f>Tabla1[[#This Row],[Importe]]-Tabla1[[#This Row],[Pagado]]</f>
        <v>0</v>
      </c>
      <c r="V3236" s="49" t="s">
        <v>4090</v>
      </c>
    </row>
    <row r="3237" spans="1:22" x14ac:dyDescent="0.25">
      <c r="A3237" s="71">
        <v>42973</v>
      </c>
      <c r="B3237" s="36" t="s">
        <v>3166</v>
      </c>
      <c r="C3237" s="34">
        <v>125209</v>
      </c>
      <c r="D3237" s="39" t="s">
        <v>3851</v>
      </c>
      <c r="E3237" s="40">
        <v>1580.7</v>
      </c>
      <c r="F3237" s="66">
        <v>42974</v>
      </c>
      <c r="G3237" s="40">
        <v>1580.7</v>
      </c>
      <c r="H3237" s="42">
        <f>Tabla1[[#This Row],[Importe]]-Tabla1[[#This Row],[Pagado]]</f>
        <v>0</v>
      </c>
      <c r="I3237" s="43" t="s">
        <v>4090</v>
      </c>
      <c r="N3237" s="38" t="s">
        <v>11</v>
      </c>
      <c r="O3237" s="36" t="s">
        <v>3166</v>
      </c>
      <c r="P3237" s="34">
        <v>125209</v>
      </c>
      <c r="Q3237" s="39" t="s">
        <v>3851</v>
      </c>
      <c r="R3237" s="40">
        <v>1580.7</v>
      </c>
      <c r="S3237" s="41" t="s">
        <v>12</v>
      </c>
      <c r="T3237" s="40">
        <v>1580.7</v>
      </c>
      <c r="U3237" s="42">
        <f>Tabla1[[#This Row],[Importe]]-Tabla1[[#This Row],[Pagado]]</f>
        <v>0</v>
      </c>
      <c r="V3237" s="43" t="s">
        <v>4090</v>
      </c>
    </row>
    <row r="3238" spans="1:22" x14ac:dyDescent="0.25">
      <c r="A3238" s="38">
        <v>42973</v>
      </c>
      <c r="B3238" s="36" t="s">
        <v>3168</v>
      </c>
      <c r="C3238" s="34">
        <v>125210</v>
      </c>
      <c r="D3238" s="39" t="s">
        <v>3850</v>
      </c>
      <c r="E3238" s="40">
        <v>3760</v>
      </c>
      <c r="F3238" s="47">
        <v>42974</v>
      </c>
      <c r="G3238" s="40">
        <v>3760</v>
      </c>
      <c r="H3238" s="42">
        <f>Tabla1[[#This Row],[Importe]]-Tabla1[[#This Row],[Pagado]]</f>
        <v>0</v>
      </c>
      <c r="I3238" s="43" t="s">
        <v>4090</v>
      </c>
      <c r="N3238" s="38" t="s">
        <v>11</v>
      </c>
      <c r="O3238" s="36" t="s">
        <v>3168</v>
      </c>
      <c r="P3238" s="34">
        <v>125210</v>
      </c>
      <c r="Q3238" s="39" t="s">
        <v>3850</v>
      </c>
      <c r="R3238" s="40">
        <v>3760</v>
      </c>
      <c r="S3238" s="41" t="s">
        <v>12</v>
      </c>
      <c r="T3238" s="40">
        <v>3760</v>
      </c>
      <c r="U3238" s="42">
        <f>Tabla1[[#This Row],[Importe]]-Tabla1[[#This Row],[Pagado]]</f>
        <v>0</v>
      </c>
      <c r="V3238" s="43" t="s">
        <v>4090</v>
      </c>
    </row>
    <row r="3239" spans="1:22" x14ac:dyDescent="0.25">
      <c r="A3239" s="71">
        <v>42973</v>
      </c>
      <c r="B3239" s="35" t="s">
        <v>3169</v>
      </c>
      <c r="C3239" s="33">
        <v>125211</v>
      </c>
      <c r="D3239" s="45" t="s">
        <v>3889</v>
      </c>
      <c r="E3239" s="61">
        <v>5544.3</v>
      </c>
      <c r="F3239" s="66">
        <v>42973</v>
      </c>
      <c r="G3239" s="61">
        <v>5544.3</v>
      </c>
      <c r="H3239" s="63">
        <f>Tabla1[[#This Row],[Importe]]-Tabla1[[#This Row],[Pagado]]</f>
        <v>0</v>
      </c>
      <c r="I3239" s="64" t="s">
        <v>4090</v>
      </c>
      <c r="N3239" s="44" t="s">
        <v>11</v>
      </c>
      <c r="O3239" s="35" t="s">
        <v>3169</v>
      </c>
      <c r="P3239" s="33">
        <v>125211</v>
      </c>
      <c r="Q3239" s="45" t="s">
        <v>3889</v>
      </c>
      <c r="R3239" s="46">
        <v>5544.3</v>
      </c>
      <c r="S3239" s="47" t="s">
        <v>11</v>
      </c>
      <c r="T3239" s="46">
        <v>5544.3</v>
      </c>
      <c r="U3239" s="48">
        <f>Tabla1[[#This Row],[Importe]]-Tabla1[[#This Row],[Pagado]]</f>
        <v>0</v>
      </c>
      <c r="V3239" s="49" t="s">
        <v>4090</v>
      </c>
    </row>
    <row r="3240" spans="1:22" x14ac:dyDescent="0.25">
      <c r="A3240" s="38">
        <v>42973</v>
      </c>
      <c r="B3240" s="36" t="s">
        <v>3170</v>
      </c>
      <c r="C3240" s="34">
        <v>125212</v>
      </c>
      <c r="D3240" s="39" t="s">
        <v>4053</v>
      </c>
      <c r="E3240" s="40">
        <v>2334.6999999999998</v>
      </c>
      <c r="F3240" s="41">
        <v>42974</v>
      </c>
      <c r="G3240" s="40">
        <v>2334.6999999999998</v>
      </c>
      <c r="H3240" s="42">
        <f>Tabla1[[#This Row],[Importe]]-Tabla1[[#This Row],[Pagado]]</f>
        <v>0</v>
      </c>
      <c r="I3240" s="43" t="s">
        <v>4090</v>
      </c>
      <c r="N3240" s="38" t="s">
        <v>11</v>
      </c>
      <c r="O3240" s="36" t="s">
        <v>3170</v>
      </c>
      <c r="P3240" s="34">
        <v>125212</v>
      </c>
      <c r="Q3240" s="39" t="s">
        <v>4053</v>
      </c>
      <c r="R3240" s="40">
        <v>2334.6999999999998</v>
      </c>
      <c r="S3240" s="41" t="s">
        <v>12</v>
      </c>
      <c r="T3240" s="40">
        <v>2334.6999999999998</v>
      </c>
      <c r="U3240" s="42">
        <f>Tabla1[[#This Row],[Importe]]-Tabla1[[#This Row],[Pagado]]</f>
        <v>0</v>
      </c>
      <c r="V3240" s="43" t="s">
        <v>4090</v>
      </c>
    </row>
    <row r="3241" spans="1:22" x14ac:dyDescent="0.25">
      <c r="A3241" s="71">
        <v>42973</v>
      </c>
      <c r="B3241" s="35" t="s">
        <v>3171</v>
      </c>
      <c r="C3241" s="33">
        <v>125213</v>
      </c>
      <c r="D3241" s="45" t="s">
        <v>3933</v>
      </c>
      <c r="E3241" s="61">
        <v>9900</v>
      </c>
      <c r="F3241" s="66">
        <v>42973</v>
      </c>
      <c r="G3241" s="61">
        <v>9900</v>
      </c>
      <c r="H3241" s="63">
        <f>Tabla1[[#This Row],[Importe]]-Tabla1[[#This Row],[Pagado]]</f>
        <v>0</v>
      </c>
      <c r="I3241" s="64" t="s">
        <v>4090</v>
      </c>
      <c r="N3241" s="44" t="s">
        <v>11</v>
      </c>
      <c r="O3241" s="35" t="s">
        <v>3171</v>
      </c>
      <c r="P3241" s="33">
        <v>125213</v>
      </c>
      <c r="Q3241" s="45" t="s">
        <v>3933</v>
      </c>
      <c r="R3241" s="46">
        <v>9900</v>
      </c>
      <c r="S3241" s="47" t="s">
        <v>11</v>
      </c>
      <c r="T3241" s="46">
        <v>9900</v>
      </c>
      <c r="U3241" s="48">
        <f>Tabla1[[#This Row],[Importe]]-Tabla1[[#This Row],[Pagado]]</f>
        <v>0</v>
      </c>
      <c r="V3241" s="49" t="s">
        <v>4090</v>
      </c>
    </row>
    <row r="3242" spans="1:22" x14ac:dyDescent="0.25">
      <c r="A3242" s="38">
        <v>42973</v>
      </c>
      <c r="B3242" s="36" t="s">
        <v>3172</v>
      </c>
      <c r="C3242" s="34">
        <v>125214</v>
      </c>
      <c r="D3242" s="39" t="s">
        <v>3854</v>
      </c>
      <c r="E3242" s="40">
        <v>210</v>
      </c>
      <c r="F3242" s="41">
        <v>42974</v>
      </c>
      <c r="G3242" s="40">
        <v>210</v>
      </c>
      <c r="H3242" s="42">
        <f>Tabla1[[#This Row],[Importe]]-Tabla1[[#This Row],[Pagado]]</f>
        <v>0</v>
      </c>
      <c r="I3242" s="43" t="s">
        <v>4090</v>
      </c>
      <c r="N3242" s="38" t="s">
        <v>11</v>
      </c>
      <c r="O3242" s="36" t="s">
        <v>3172</v>
      </c>
      <c r="P3242" s="34">
        <v>125214</v>
      </c>
      <c r="Q3242" s="39" t="s">
        <v>3854</v>
      </c>
      <c r="R3242" s="40">
        <v>210</v>
      </c>
      <c r="S3242" s="41" t="s">
        <v>12</v>
      </c>
      <c r="T3242" s="40">
        <v>210</v>
      </c>
      <c r="U3242" s="42">
        <f>Tabla1[[#This Row],[Importe]]-Tabla1[[#This Row],[Pagado]]</f>
        <v>0</v>
      </c>
      <c r="V3242" s="43" t="s">
        <v>4090</v>
      </c>
    </row>
    <row r="3243" spans="1:22" x14ac:dyDescent="0.25">
      <c r="A3243" s="71">
        <v>42973</v>
      </c>
      <c r="B3243" s="35" t="s">
        <v>3173</v>
      </c>
      <c r="C3243" s="33">
        <v>125215</v>
      </c>
      <c r="D3243" s="45" t="s">
        <v>3878</v>
      </c>
      <c r="E3243" s="61">
        <v>1630</v>
      </c>
      <c r="F3243" s="66">
        <v>42973</v>
      </c>
      <c r="G3243" s="61">
        <v>1630</v>
      </c>
      <c r="H3243" s="63">
        <f>Tabla1[[#This Row],[Importe]]-Tabla1[[#This Row],[Pagado]]</f>
        <v>0</v>
      </c>
      <c r="I3243" s="64" t="s">
        <v>4090</v>
      </c>
      <c r="N3243" s="44" t="s">
        <v>11</v>
      </c>
      <c r="O3243" s="35" t="s">
        <v>3173</v>
      </c>
      <c r="P3243" s="33">
        <v>125215</v>
      </c>
      <c r="Q3243" s="45" t="s">
        <v>3878</v>
      </c>
      <c r="R3243" s="46">
        <v>1630</v>
      </c>
      <c r="S3243" s="47" t="s">
        <v>11</v>
      </c>
      <c r="T3243" s="46">
        <v>1630</v>
      </c>
      <c r="U3243" s="48">
        <f>Tabla1[[#This Row],[Importe]]-Tabla1[[#This Row],[Pagado]]</f>
        <v>0</v>
      </c>
      <c r="V3243" s="49" t="s">
        <v>4090</v>
      </c>
    </row>
    <row r="3244" spans="1:22" x14ac:dyDescent="0.25">
      <c r="A3244" s="38">
        <v>42973</v>
      </c>
      <c r="B3244" s="36" t="s">
        <v>3174</v>
      </c>
      <c r="C3244" s="34">
        <v>125216</v>
      </c>
      <c r="D3244" s="39" t="s">
        <v>3867</v>
      </c>
      <c r="E3244" s="40">
        <v>215</v>
      </c>
      <c r="F3244" s="47">
        <v>42973</v>
      </c>
      <c r="G3244" s="40">
        <v>215</v>
      </c>
      <c r="H3244" s="42">
        <f>Tabla1[[#This Row],[Importe]]-Tabla1[[#This Row],[Pagado]]</f>
        <v>0</v>
      </c>
      <c r="I3244" s="43" t="s">
        <v>4090</v>
      </c>
      <c r="N3244" s="38" t="s">
        <v>11</v>
      </c>
      <c r="O3244" s="36" t="s">
        <v>3174</v>
      </c>
      <c r="P3244" s="34">
        <v>125216</v>
      </c>
      <c r="Q3244" s="39" t="s">
        <v>3867</v>
      </c>
      <c r="R3244" s="40">
        <v>215</v>
      </c>
      <c r="S3244" s="41" t="s">
        <v>11</v>
      </c>
      <c r="T3244" s="40">
        <v>215</v>
      </c>
      <c r="U3244" s="42">
        <f>Tabla1[[#This Row],[Importe]]-Tabla1[[#This Row],[Pagado]]</f>
        <v>0</v>
      </c>
      <c r="V3244" s="43" t="s">
        <v>4090</v>
      </c>
    </row>
    <row r="3245" spans="1:22" x14ac:dyDescent="0.25">
      <c r="A3245" s="71">
        <v>42973</v>
      </c>
      <c r="B3245" s="35" t="s">
        <v>3175</v>
      </c>
      <c r="C3245" s="33">
        <v>125217</v>
      </c>
      <c r="D3245" s="45" t="s">
        <v>3878</v>
      </c>
      <c r="E3245" s="61">
        <v>470</v>
      </c>
      <c r="F3245" s="66">
        <v>42973</v>
      </c>
      <c r="G3245" s="61">
        <v>470</v>
      </c>
      <c r="H3245" s="63">
        <f>Tabla1[[#This Row],[Importe]]-Tabla1[[#This Row],[Pagado]]</f>
        <v>0</v>
      </c>
      <c r="I3245" s="64" t="s">
        <v>4090</v>
      </c>
      <c r="N3245" s="44" t="s">
        <v>11</v>
      </c>
      <c r="O3245" s="35" t="s">
        <v>3175</v>
      </c>
      <c r="P3245" s="33">
        <v>125217</v>
      </c>
      <c r="Q3245" s="45" t="s">
        <v>3878</v>
      </c>
      <c r="R3245" s="46">
        <v>470</v>
      </c>
      <c r="S3245" s="47" t="s">
        <v>11</v>
      </c>
      <c r="T3245" s="46">
        <v>470</v>
      </c>
      <c r="U3245" s="48">
        <f>Tabla1[[#This Row],[Importe]]-Tabla1[[#This Row],[Pagado]]</f>
        <v>0</v>
      </c>
      <c r="V3245" s="49" t="s">
        <v>4090</v>
      </c>
    </row>
    <row r="3246" spans="1:22" x14ac:dyDescent="0.25">
      <c r="A3246" s="38">
        <v>42973</v>
      </c>
      <c r="B3246" s="36" t="s">
        <v>3176</v>
      </c>
      <c r="C3246" s="34">
        <v>125218</v>
      </c>
      <c r="D3246" s="39" t="s">
        <v>3860</v>
      </c>
      <c r="E3246" s="40">
        <v>30908.5</v>
      </c>
      <c r="F3246" s="41">
        <v>42975</v>
      </c>
      <c r="G3246" s="40">
        <v>30908.5</v>
      </c>
      <c r="H3246" s="42">
        <f>Tabla1[[#This Row],[Importe]]-Tabla1[[#This Row],[Pagado]]</f>
        <v>0</v>
      </c>
      <c r="I3246" s="43" t="s">
        <v>4090</v>
      </c>
      <c r="N3246" s="38" t="s">
        <v>11</v>
      </c>
      <c r="O3246" s="36" t="s">
        <v>3176</v>
      </c>
      <c r="P3246" s="34">
        <v>125218</v>
      </c>
      <c r="Q3246" s="39" t="s">
        <v>3860</v>
      </c>
      <c r="R3246" s="40">
        <v>30908.5</v>
      </c>
      <c r="S3246" s="41" t="s">
        <v>13</v>
      </c>
      <c r="T3246" s="40">
        <v>30908.5</v>
      </c>
      <c r="U3246" s="42">
        <f>Tabla1[[#This Row],[Importe]]-Tabla1[[#This Row],[Pagado]]</f>
        <v>0</v>
      </c>
      <c r="V3246" s="43" t="s">
        <v>4090</v>
      </c>
    </row>
    <row r="3247" spans="1:22" x14ac:dyDescent="0.25">
      <c r="A3247" s="71">
        <v>42973</v>
      </c>
      <c r="B3247" s="35" t="s">
        <v>3177</v>
      </c>
      <c r="C3247" s="33">
        <v>125219</v>
      </c>
      <c r="D3247" s="45" t="s">
        <v>4014</v>
      </c>
      <c r="E3247" s="61">
        <v>5011.8</v>
      </c>
      <c r="F3247" s="66">
        <v>42973</v>
      </c>
      <c r="G3247" s="61">
        <v>5011.8</v>
      </c>
      <c r="H3247" s="63">
        <f>Tabla1[[#This Row],[Importe]]-Tabla1[[#This Row],[Pagado]]</f>
        <v>0</v>
      </c>
      <c r="I3247" s="64" t="s">
        <v>4090</v>
      </c>
      <c r="N3247" s="44" t="s">
        <v>11</v>
      </c>
      <c r="O3247" s="35" t="s">
        <v>3177</v>
      </c>
      <c r="P3247" s="33">
        <v>125219</v>
      </c>
      <c r="Q3247" s="45" t="s">
        <v>4014</v>
      </c>
      <c r="R3247" s="46">
        <v>5011.8</v>
      </c>
      <c r="S3247" s="47" t="s">
        <v>11</v>
      </c>
      <c r="T3247" s="46">
        <v>5011.8</v>
      </c>
      <c r="U3247" s="48">
        <f>Tabla1[[#This Row],[Importe]]-Tabla1[[#This Row],[Pagado]]</f>
        <v>0</v>
      </c>
      <c r="V3247" s="49" t="s">
        <v>4090</v>
      </c>
    </row>
    <row r="3248" spans="1:22" x14ac:dyDescent="0.25">
      <c r="A3248" s="38">
        <v>42973</v>
      </c>
      <c r="B3248" s="35" t="s">
        <v>3179</v>
      </c>
      <c r="C3248" s="33">
        <v>125220</v>
      </c>
      <c r="D3248" s="45" t="s">
        <v>3983</v>
      </c>
      <c r="E3248" s="46">
        <v>4953.6000000000004</v>
      </c>
      <c r="F3248" s="47">
        <v>42975</v>
      </c>
      <c r="G3248" s="46">
        <v>4953.6000000000004</v>
      </c>
      <c r="H3248" s="48">
        <f>Tabla1[[#This Row],[Importe]]-Tabla1[[#This Row],[Pagado]]</f>
        <v>0</v>
      </c>
      <c r="I3248" s="49" t="s">
        <v>4090</v>
      </c>
      <c r="N3248" s="44" t="s">
        <v>11</v>
      </c>
      <c r="O3248" s="35" t="s">
        <v>3179</v>
      </c>
      <c r="P3248" s="33">
        <v>125220</v>
      </c>
      <c r="Q3248" s="45" t="s">
        <v>3983</v>
      </c>
      <c r="R3248" s="46">
        <v>4953.6000000000004</v>
      </c>
      <c r="S3248" s="47" t="s">
        <v>13</v>
      </c>
      <c r="T3248" s="46">
        <v>4953.6000000000004</v>
      </c>
      <c r="U3248" s="48">
        <f>Tabla1[[#This Row],[Importe]]-Tabla1[[#This Row],[Pagado]]</f>
        <v>0</v>
      </c>
      <c r="V3248" s="49" t="s">
        <v>4090</v>
      </c>
    </row>
    <row r="3249" spans="1:22" x14ac:dyDescent="0.25">
      <c r="A3249" s="71">
        <v>42973</v>
      </c>
      <c r="B3249" s="36" t="s">
        <v>3180</v>
      </c>
      <c r="C3249" s="34">
        <v>125221</v>
      </c>
      <c r="D3249" s="39" t="s">
        <v>3872</v>
      </c>
      <c r="E3249" s="40">
        <v>9960.4</v>
      </c>
      <c r="F3249" s="66">
        <v>42974</v>
      </c>
      <c r="G3249" s="40">
        <v>9960.4</v>
      </c>
      <c r="H3249" s="42">
        <f>Tabla1[[#This Row],[Importe]]-Tabla1[[#This Row],[Pagado]]</f>
        <v>0</v>
      </c>
      <c r="I3249" s="43" t="s">
        <v>4090</v>
      </c>
      <c r="N3249" s="38" t="s">
        <v>11</v>
      </c>
      <c r="O3249" s="36" t="s">
        <v>3180</v>
      </c>
      <c r="P3249" s="34">
        <v>125221</v>
      </c>
      <c r="Q3249" s="39" t="s">
        <v>3872</v>
      </c>
      <c r="R3249" s="40">
        <v>9960.4</v>
      </c>
      <c r="S3249" s="41" t="s">
        <v>12</v>
      </c>
      <c r="T3249" s="40">
        <v>9960.4</v>
      </c>
      <c r="U3249" s="42">
        <f>Tabla1[[#This Row],[Importe]]-Tabla1[[#This Row],[Pagado]]</f>
        <v>0</v>
      </c>
      <c r="V3249" s="43" t="s">
        <v>4090</v>
      </c>
    </row>
    <row r="3250" spans="1:22" x14ac:dyDescent="0.25">
      <c r="A3250" s="38">
        <v>42973</v>
      </c>
      <c r="B3250" s="35" t="s">
        <v>3181</v>
      </c>
      <c r="C3250" s="33">
        <v>125222</v>
      </c>
      <c r="D3250" s="45" t="s">
        <v>4038</v>
      </c>
      <c r="E3250" s="46">
        <v>491.4</v>
      </c>
      <c r="F3250" s="47">
        <v>42973</v>
      </c>
      <c r="G3250" s="46">
        <v>491.4</v>
      </c>
      <c r="H3250" s="48">
        <f>Tabla1[[#This Row],[Importe]]-Tabla1[[#This Row],[Pagado]]</f>
        <v>0</v>
      </c>
      <c r="I3250" s="49" t="s">
        <v>4090</v>
      </c>
      <c r="N3250" s="44" t="s">
        <v>11</v>
      </c>
      <c r="O3250" s="35" t="s">
        <v>3181</v>
      </c>
      <c r="P3250" s="33">
        <v>125222</v>
      </c>
      <c r="Q3250" s="45" t="s">
        <v>4038</v>
      </c>
      <c r="R3250" s="46">
        <v>491.4</v>
      </c>
      <c r="S3250" s="47" t="s">
        <v>11</v>
      </c>
      <c r="T3250" s="46">
        <v>491.4</v>
      </c>
      <c r="U3250" s="48">
        <f>Tabla1[[#This Row],[Importe]]-Tabla1[[#This Row],[Pagado]]</f>
        <v>0</v>
      </c>
      <c r="V3250" s="49" t="s">
        <v>4090</v>
      </c>
    </row>
    <row r="3251" spans="1:22" ht="15.75" x14ac:dyDescent="0.25">
      <c r="A3251" s="71">
        <v>42973</v>
      </c>
      <c r="B3251" s="36" t="s">
        <v>3182</v>
      </c>
      <c r="C3251" s="34">
        <v>125223</v>
      </c>
      <c r="D3251" s="50" t="s">
        <v>4091</v>
      </c>
      <c r="E3251" s="40">
        <v>0</v>
      </c>
      <c r="F3251" s="51" t="s">
        <v>4091</v>
      </c>
      <c r="G3251" s="40">
        <v>0</v>
      </c>
      <c r="H3251" s="42">
        <f>Tabla1[[#This Row],[Importe]]-Tabla1[[#This Row],[Pagado]]</f>
        <v>0</v>
      </c>
      <c r="I3251" s="43" t="s">
        <v>4091</v>
      </c>
      <c r="N3251" s="38" t="s">
        <v>11</v>
      </c>
      <c r="O3251" s="36" t="s">
        <v>3182</v>
      </c>
      <c r="P3251" s="34">
        <v>125223</v>
      </c>
      <c r="Q3251" s="39" t="s">
        <v>3860</v>
      </c>
      <c r="R3251" s="40">
        <v>600</v>
      </c>
      <c r="S3251" s="41" t="s">
        <v>4067</v>
      </c>
      <c r="T3251" s="40">
        <v>0</v>
      </c>
      <c r="U3251" s="42">
        <f>Tabla1[[#This Row],[Importe]]-Tabla1[[#This Row],[Pagado]]</f>
        <v>0</v>
      </c>
      <c r="V3251" s="43" t="s">
        <v>4091</v>
      </c>
    </row>
    <row r="3252" spans="1:22" x14ac:dyDescent="0.25">
      <c r="A3252" s="38">
        <v>42973</v>
      </c>
      <c r="B3252" s="35" t="s">
        <v>3183</v>
      </c>
      <c r="C3252" s="33">
        <v>125224</v>
      </c>
      <c r="D3252" s="45" t="s">
        <v>4047</v>
      </c>
      <c r="E3252" s="46">
        <v>770</v>
      </c>
      <c r="F3252" s="47">
        <v>42974</v>
      </c>
      <c r="G3252" s="46">
        <v>770</v>
      </c>
      <c r="H3252" s="48">
        <f>Tabla1[[#This Row],[Importe]]-Tabla1[[#This Row],[Pagado]]</f>
        <v>0</v>
      </c>
      <c r="I3252" s="49" t="s">
        <v>4090</v>
      </c>
      <c r="N3252" s="44" t="s">
        <v>11</v>
      </c>
      <c r="O3252" s="35" t="s">
        <v>3183</v>
      </c>
      <c r="P3252" s="33">
        <v>125224</v>
      </c>
      <c r="Q3252" s="45" t="s">
        <v>4047</v>
      </c>
      <c r="R3252" s="46">
        <v>770</v>
      </c>
      <c r="S3252" s="47" t="s">
        <v>12</v>
      </c>
      <c r="T3252" s="46">
        <v>770</v>
      </c>
      <c r="U3252" s="48">
        <f>Tabla1[[#This Row],[Importe]]-Tabla1[[#This Row],[Pagado]]</f>
        <v>0</v>
      </c>
      <c r="V3252" s="49" t="s">
        <v>4090</v>
      </c>
    </row>
    <row r="3253" spans="1:22" x14ac:dyDescent="0.25">
      <c r="A3253" s="71">
        <v>42973</v>
      </c>
      <c r="B3253" s="36" t="s">
        <v>3184</v>
      </c>
      <c r="C3253" s="34">
        <v>125225</v>
      </c>
      <c r="D3253" s="39" t="s">
        <v>3997</v>
      </c>
      <c r="E3253" s="40">
        <v>5961.6</v>
      </c>
      <c r="F3253" s="41">
        <v>42974</v>
      </c>
      <c r="G3253" s="40">
        <v>5961.6</v>
      </c>
      <c r="H3253" s="42">
        <f>Tabla1[[#This Row],[Importe]]-Tabla1[[#This Row],[Pagado]]</f>
        <v>0</v>
      </c>
      <c r="I3253" s="43" t="s">
        <v>4090</v>
      </c>
      <c r="N3253" s="38" t="s">
        <v>11</v>
      </c>
      <c r="O3253" s="36" t="s">
        <v>3184</v>
      </c>
      <c r="P3253" s="34">
        <v>125225</v>
      </c>
      <c r="Q3253" s="39" t="s">
        <v>3997</v>
      </c>
      <c r="R3253" s="40">
        <v>5961.6</v>
      </c>
      <c r="S3253" s="41" t="s">
        <v>12</v>
      </c>
      <c r="T3253" s="40">
        <v>5961.6</v>
      </c>
      <c r="U3253" s="42">
        <f>Tabla1[[#This Row],[Importe]]-Tabla1[[#This Row],[Pagado]]</f>
        <v>0</v>
      </c>
      <c r="V3253" s="43" t="s">
        <v>4090</v>
      </c>
    </row>
    <row r="3254" spans="1:22" x14ac:dyDescent="0.25">
      <c r="A3254" s="38">
        <v>42973</v>
      </c>
      <c r="B3254" s="35" t="s">
        <v>3185</v>
      </c>
      <c r="C3254" s="33">
        <v>125226</v>
      </c>
      <c r="D3254" s="45" t="s">
        <v>3869</v>
      </c>
      <c r="E3254" s="46">
        <v>11534.4</v>
      </c>
      <c r="F3254" s="47">
        <v>42975</v>
      </c>
      <c r="G3254" s="46">
        <v>11534.4</v>
      </c>
      <c r="H3254" s="48">
        <f>Tabla1[[#This Row],[Importe]]-Tabla1[[#This Row],[Pagado]]</f>
        <v>0</v>
      </c>
      <c r="I3254" s="49" t="s">
        <v>4090</v>
      </c>
      <c r="N3254" s="44" t="s">
        <v>11</v>
      </c>
      <c r="O3254" s="35" t="s">
        <v>3185</v>
      </c>
      <c r="P3254" s="33">
        <v>125226</v>
      </c>
      <c r="Q3254" s="45" t="s">
        <v>3869</v>
      </c>
      <c r="R3254" s="46">
        <v>11534.4</v>
      </c>
      <c r="S3254" s="47" t="s">
        <v>13</v>
      </c>
      <c r="T3254" s="46">
        <v>11534.4</v>
      </c>
      <c r="U3254" s="48">
        <f>Tabla1[[#This Row],[Importe]]-Tabla1[[#This Row],[Pagado]]</f>
        <v>0</v>
      </c>
      <c r="V3254" s="49" t="s">
        <v>4090</v>
      </c>
    </row>
    <row r="3255" spans="1:22" x14ac:dyDescent="0.25">
      <c r="A3255" s="71">
        <v>42973</v>
      </c>
      <c r="B3255" s="36" t="s">
        <v>3186</v>
      </c>
      <c r="C3255" s="34">
        <v>125227</v>
      </c>
      <c r="D3255" s="39" t="s">
        <v>3926</v>
      </c>
      <c r="E3255" s="40">
        <v>25002.2</v>
      </c>
      <c r="F3255" s="41">
        <v>42974</v>
      </c>
      <c r="G3255" s="40">
        <v>25002.2</v>
      </c>
      <c r="H3255" s="42">
        <f>Tabla1[[#This Row],[Importe]]-Tabla1[[#This Row],[Pagado]]</f>
        <v>0</v>
      </c>
      <c r="I3255" s="43" t="s">
        <v>4090</v>
      </c>
      <c r="N3255" s="38" t="s">
        <v>11</v>
      </c>
      <c r="O3255" s="36" t="s">
        <v>3186</v>
      </c>
      <c r="P3255" s="34">
        <v>125227</v>
      </c>
      <c r="Q3255" s="39" t="s">
        <v>3926</v>
      </c>
      <c r="R3255" s="40">
        <v>25002.2</v>
      </c>
      <c r="S3255" s="41" t="s">
        <v>12</v>
      </c>
      <c r="T3255" s="40">
        <v>25002.2</v>
      </c>
      <c r="U3255" s="42">
        <f>Tabla1[[#This Row],[Importe]]-Tabla1[[#This Row],[Pagado]]</f>
        <v>0</v>
      </c>
      <c r="V3255" s="43" t="s">
        <v>4090</v>
      </c>
    </row>
    <row r="3256" spans="1:22" x14ac:dyDescent="0.25">
      <c r="A3256" s="38">
        <v>42973</v>
      </c>
      <c r="B3256" s="35" t="s">
        <v>3187</v>
      </c>
      <c r="C3256" s="33">
        <v>125228</v>
      </c>
      <c r="D3256" s="45" t="s">
        <v>3872</v>
      </c>
      <c r="E3256" s="46">
        <v>201.6</v>
      </c>
      <c r="F3256" s="47">
        <v>42974</v>
      </c>
      <c r="G3256" s="46">
        <v>201.6</v>
      </c>
      <c r="H3256" s="48">
        <f>Tabla1[[#This Row],[Importe]]-Tabla1[[#This Row],[Pagado]]</f>
        <v>0</v>
      </c>
      <c r="I3256" s="49" t="s">
        <v>4090</v>
      </c>
      <c r="N3256" s="44" t="s">
        <v>11</v>
      </c>
      <c r="O3256" s="35" t="s">
        <v>3187</v>
      </c>
      <c r="P3256" s="33">
        <v>125228</v>
      </c>
      <c r="Q3256" s="45" t="s">
        <v>3872</v>
      </c>
      <c r="R3256" s="46">
        <v>201.6</v>
      </c>
      <c r="S3256" s="47" t="s">
        <v>12</v>
      </c>
      <c r="T3256" s="46">
        <v>201.6</v>
      </c>
      <c r="U3256" s="48">
        <f>Tabla1[[#This Row],[Importe]]-Tabla1[[#This Row],[Pagado]]</f>
        <v>0</v>
      </c>
      <c r="V3256" s="49" t="s">
        <v>4090</v>
      </c>
    </row>
    <row r="3257" spans="1:22" x14ac:dyDescent="0.25">
      <c r="A3257" s="71">
        <v>42973</v>
      </c>
      <c r="B3257" s="36" t="s">
        <v>3188</v>
      </c>
      <c r="C3257" s="34">
        <v>125229</v>
      </c>
      <c r="D3257" s="39" t="s">
        <v>3832</v>
      </c>
      <c r="E3257" s="40">
        <v>3893.6</v>
      </c>
      <c r="F3257" s="41">
        <v>42977</v>
      </c>
      <c r="G3257" s="40">
        <v>3893.6</v>
      </c>
      <c r="H3257" s="42">
        <f>Tabla1[[#This Row],[Importe]]-Tabla1[[#This Row],[Pagado]]</f>
        <v>0</v>
      </c>
      <c r="I3257" s="43" t="s">
        <v>4090</v>
      </c>
      <c r="N3257" s="38" t="s">
        <v>11</v>
      </c>
      <c r="O3257" s="36" t="s">
        <v>3188</v>
      </c>
      <c r="P3257" s="34">
        <v>125229</v>
      </c>
      <c r="Q3257" s="39" t="s">
        <v>3832</v>
      </c>
      <c r="R3257" s="40">
        <v>3893.6</v>
      </c>
      <c r="S3257" s="41" t="s">
        <v>15</v>
      </c>
      <c r="T3257" s="40">
        <v>3893.6</v>
      </c>
      <c r="U3257" s="42">
        <f>Tabla1[[#This Row],[Importe]]-Tabla1[[#This Row],[Pagado]]</f>
        <v>0</v>
      </c>
      <c r="V3257" s="43" t="s">
        <v>4090</v>
      </c>
    </row>
    <row r="3258" spans="1:22" x14ac:dyDescent="0.25">
      <c r="A3258" s="38">
        <v>42973</v>
      </c>
      <c r="B3258" s="36" t="s">
        <v>3190</v>
      </c>
      <c r="C3258" s="34">
        <v>125230</v>
      </c>
      <c r="D3258" s="39" t="s">
        <v>3867</v>
      </c>
      <c r="E3258" s="40">
        <v>1310.7</v>
      </c>
      <c r="F3258" s="41">
        <v>42973</v>
      </c>
      <c r="G3258" s="40">
        <v>1310.7</v>
      </c>
      <c r="H3258" s="42">
        <f>Tabla1[[#This Row],[Importe]]-Tabla1[[#This Row],[Pagado]]</f>
        <v>0</v>
      </c>
      <c r="I3258" s="43" t="s">
        <v>4090</v>
      </c>
      <c r="N3258" s="38" t="s">
        <v>11</v>
      </c>
      <c r="O3258" s="36" t="s">
        <v>3190</v>
      </c>
      <c r="P3258" s="34">
        <v>125230</v>
      </c>
      <c r="Q3258" s="39" t="s">
        <v>3867</v>
      </c>
      <c r="R3258" s="40">
        <v>1310.7</v>
      </c>
      <c r="S3258" s="41" t="s">
        <v>11</v>
      </c>
      <c r="T3258" s="40">
        <v>1310.7</v>
      </c>
      <c r="U3258" s="42">
        <f>Tabla1[[#This Row],[Importe]]-Tabla1[[#This Row],[Pagado]]</f>
        <v>0</v>
      </c>
      <c r="V3258" s="43" t="s">
        <v>4090</v>
      </c>
    </row>
    <row r="3259" spans="1:22" x14ac:dyDescent="0.25">
      <c r="A3259" s="71">
        <v>42973</v>
      </c>
      <c r="B3259" s="58" t="s">
        <v>3191</v>
      </c>
      <c r="C3259" s="59">
        <v>125231</v>
      </c>
      <c r="D3259" s="60" t="s">
        <v>3926</v>
      </c>
      <c r="E3259" s="61">
        <v>1125</v>
      </c>
      <c r="F3259" s="66">
        <v>42974</v>
      </c>
      <c r="G3259" s="61">
        <v>1125</v>
      </c>
      <c r="H3259" s="63">
        <f>Tabla1[[#This Row],[Importe]]-Tabla1[[#This Row],[Pagado]]</f>
        <v>0</v>
      </c>
      <c r="I3259" s="64" t="s">
        <v>4090</v>
      </c>
      <c r="N3259" s="44" t="s">
        <v>11</v>
      </c>
      <c r="O3259" s="35" t="s">
        <v>3191</v>
      </c>
      <c r="P3259" s="33">
        <v>125231</v>
      </c>
      <c r="Q3259" s="45" t="s">
        <v>3926</v>
      </c>
      <c r="R3259" s="46">
        <v>1125</v>
      </c>
      <c r="S3259" s="47" t="s">
        <v>12</v>
      </c>
      <c r="T3259" s="46">
        <v>1125</v>
      </c>
      <c r="U3259" s="48">
        <f>Tabla1[[#This Row],[Importe]]-Tabla1[[#This Row],[Pagado]]</f>
        <v>0</v>
      </c>
      <c r="V3259" s="49" t="s">
        <v>4090</v>
      </c>
    </row>
    <row r="3260" spans="1:22" ht="15.75" x14ac:dyDescent="0.25">
      <c r="A3260" s="38">
        <v>42973</v>
      </c>
      <c r="B3260" s="36" t="s">
        <v>3192</v>
      </c>
      <c r="C3260" s="34">
        <v>125232</v>
      </c>
      <c r="D3260" s="50" t="s">
        <v>4091</v>
      </c>
      <c r="E3260" s="40">
        <v>0</v>
      </c>
      <c r="F3260" s="51" t="s">
        <v>4091</v>
      </c>
      <c r="G3260" s="40">
        <v>0</v>
      </c>
      <c r="H3260" s="42">
        <f>Tabla1[[#This Row],[Importe]]-Tabla1[[#This Row],[Pagado]]</f>
        <v>0</v>
      </c>
      <c r="I3260" s="43" t="s">
        <v>4091</v>
      </c>
      <c r="N3260" s="38" t="s">
        <v>11</v>
      </c>
      <c r="O3260" s="36" t="s">
        <v>3192</v>
      </c>
      <c r="P3260" s="34">
        <v>125232</v>
      </c>
      <c r="Q3260" s="39" t="s">
        <v>3832</v>
      </c>
      <c r="R3260" s="40">
        <v>273.60000000000002</v>
      </c>
      <c r="S3260" s="41" t="s">
        <v>4067</v>
      </c>
      <c r="T3260" s="40">
        <v>0</v>
      </c>
      <c r="U3260" s="42">
        <f>Tabla1[[#This Row],[Importe]]-Tabla1[[#This Row],[Pagado]]</f>
        <v>0</v>
      </c>
      <c r="V3260" s="43" t="s">
        <v>4091</v>
      </c>
    </row>
    <row r="3261" spans="1:22" x14ac:dyDescent="0.25">
      <c r="A3261" s="71">
        <v>42973</v>
      </c>
      <c r="B3261" s="58" t="s">
        <v>3193</v>
      </c>
      <c r="C3261" s="59">
        <v>125233</v>
      </c>
      <c r="D3261" s="60" t="s">
        <v>3998</v>
      </c>
      <c r="E3261" s="61">
        <v>1783</v>
      </c>
      <c r="F3261" s="66">
        <v>42973</v>
      </c>
      <c r="G3261" s="61">
        <v>1783</v>
      </c>
      <c r="H3261" s="63">
        <f>Tabla1[[#This Row],[Importe]]-Tabla1[[#This Row],[Pagado]]</f>
        <v>0</v>
      </c>
      <c r="I3261" s="64" t="s">
        <v>4090</v>
      </c>
      <c r="N3261" s="44" t="s">
        <v>11</v>
      </c>
      <c r="O3261" s="35" t="s">
        <v>3193</v>
      </c>
      <c r="P3261" s="33">
        <v>125233</v>
      </c>
      <c r="Q3261" s="45" t="s">
        <v>3998</v>
      </c>
      <c r="R3261" s="46">
        <v>1783</v>
      </c>
      <c r="S3261" s="47" t="s">
        <v>11</v>
      </c>
      <c r="T3261" s="46">
        <v>1783</v>
      </c>
      <c r="U3261" s="48">
        <f>Tabla1[[#This Row],[Importe]]-Tabla1[[#This Row],[Pagado]]</f>
        <v>0</v>
      </c>
      <c r="V3261" s="49" t="s">
        <v>4090</v>
      </c>
    </row>
    <row r="3262" spans="1:22" ht="15.75" x14ac:dyDescent="0.25">
      <c r="A3262" s="38">
        <v>42973</v>
      </c>
      <c r="B3262" s="36" t="s">
        <v>3194</v>
      </c>
      <c r="C3262" s="34">
        <v>125234</v>
      </c>
      <c r="D3262" s="50" t="s">
        <v>4091</v>
      </c>
      <c r="E3262" s="40">
        <v>0</v>
      </c>
      <c r="F3262" s="51" t="s">
        <v>4091</v>
      </c>
      <c r="G3262" s="40">
        <v>0</v>
      </c>
      <c r="H3262" s="42">
        <f>Tabla1[[#This Row],[Importe]]-Tabla1[[#This Row],[Pagado]]</f>
        <v>0</v>
      </c>
      <c r="I3262" s="43" t="s">
        <v>4091</v>
      </c>
      <c r="N3262" s="38" t="s">
        <v>11</v>
      </c>
      <c r="O3262" s="36" t="s">
        <v>3194</v>
      </c>
      <c r="P3262" s="34">
        <v>125234</v>
      </c>
      <c r="Q3262" s="39" t="s">
        <v>3860</v>
      </c>
      <c r="R3262" s="40">
        <v>2600</v>
      </c>
      <c r="S3262" s="41" t="s">
        <v>4067</v>
      </c>
      <c r="T3262" s="40">
        <v>0</v>
      </c>
      <c r="U3262" s="42">
        <f>Tabla1[[#This Row],[Importe]]-Tabla1[[#This Row],[Pagado]]</f>
        <v>0</v>
      </c>
      <c r="V3262" s="43" t="s">
        <v>4091</v>
      </c>
    </row>
    <row r="3263" spans="1:22" x14ac:dyDescent="0.25">
      <c r="A3263" s="71">
        <v>42973</v>
      </c>
      <c r="B3263" s="58" t="s">
        <v>3195</v>
      </c>
      <c r="C3263" s="59">
        <v>125235</v>
      </c>
      <c r="D3263" s="60" t="s">
        <v>4013</v>
      </c>
      <c r="E3263" s="61">
        <v>17249.02</v>
      </c>
      <c r="F3263" s="66" t="s">
        <v>4079</v>
      </c>
      <c r="G3263" s="61">
        <v>17249.02</v>
      </c>
      <c r="H3263" s="63">
        <f>Tabla1[[#This Row],[Importe]]-Tabla1[[#This Row],[Pagado]]</f>
        <v>0</v>
      </c>
      <c r="I3263" s="64" t="s">
        <v>4090</v>
      </c>
      <c r="N3263" s="44" t="s">
        <v>11</v>
      </c>
      <c r="O3263" s="35" t="s">
        <v>3195</v>
      </c>
      <c r="P3263" s="33">
        <v>125235</v>
      </c>
      <c r="Q3263" s="45" t="s">
        <v>4013</v>
      </c>
      <c r="R3263" s="46">
        <v>17249.02</v>
      </c>
      <c r="S3263" s="47" t="s">
        <v>4079</v>
      </c>
      <c r="T3263" s="46">
        <v>17249.02</v>
      </c>
      <c r="U3263" s="48">
        <f>Tabla1[[#This Row],[Importe]]-Tabla1[[#This Row],[Pagado]]</f>
        <v>0</v>
      </c>
      <c r="V3263" s="49" t="s">
        <v>4090</v>
      </c>
    </row>
    <row r="3264" spans="1:22" ht="30" x14ac:dyDescent="0.25">
      <c r="A3264" s="38">
        <v>42973</v>
      </c>
      <c r="B3264" s="36" t="s">
        <v>3196</v>
      </c>
      <c r="C3264" s="34">
        <v>125236</v>
      </c>
      <c r="D3264" s="39" t="s">
        <v>3832</v>
      </c>
      <c r="E3264" s="40">
        <v>42182.8</v>
      </c>
      <c r="F3264" s="41" t="s">
        <v>4197</v>
      </c>
      <c r="G3264" s="52">
        <v>17193.580000000002</v>
      </c>
      <c r="H3264" s="53">
        <f>Tabla1[[#This Row],[Importe]]-Tabla1[[#This Row],[Pagado]]</f>
        <v>24989.22</v>
      </c>
      <c r="I3264" s="43" t="s">
        <v>4090</v>
      </c>
      <c r="N3264" s="38" t="s">
        <v>11</v>
      </c>
      <c r="O3264" s="36" t="s">
        <v>3196</v>
      </c>
      <c r="P3264" s="34">
        <v>125236</v>
      </c>
      <c r="Q3264" s="39" t="s">
        <v>3832</v>
      </c>
      <c r="R3264" s="40">
        <v>42182.8</v>
      </c>
      <c r="S3264" s="41" t="s">
        <v>4068</v>
      </c>
      <c r="T3264" s="40">
        <v>42182.8</v>
      </c>
      <c r="U3264" s="42">
        <f>Tabla1[[#This Row],[Importe]]-Tabla1[[#This Row],[Pagado]]</f>
        <v>24989.22</v>
      </c>
      <c r="V3264" s="43" t="s">
        <v>4090</v>
      </c>
    </row>
    <row r="3265" spans="1:22" x14ac:dyDescent="0.25">
      <c r="A3265" s="71">
        <v>42973</v>
      </c>
      <c r="B3265" s="58" t="s">
        <v>3197</v>
      </c>
      <c r="C3265" s="59">
        <v>125237</v>
      </c>
      <c r="D3265" s="60" t="s">
        <v>3812</v>
      </c>
      <c r="E3265" s="61">
        <v>25298.400000000001</v>
      </c>
      <c r="F3265" s="66">
        <v>42977</v>
      </c>
      <c r="G3265" s="61">
        <v>25298.400000000001</v>
      </c>
      <c r="H3265" s="63">
        <f>Tabla1[[#This Row],[Importe]]-Tabla1[[#This Row],[Pagado]]</f>
        <v>0</v>
      </c>
      <c r="I3265" s="64" t="s">
        <v>4090</v>
      </c>
      <c r="N3265" s="44" t="s">
        <v>11</v>
      </c>
      <c r="O3265" s="35" t="s">
        <v>3197</v>
      </c>
      <c r="P3265" s="33">
        <v>125237</v>
      </c>
      <c r="Q3265" s="45" t="s">
        <v>3812</v>
      </c>
      <c r="R3265" s="46">
        <v>25298.400000000001</v>
      </c>
      <c r="S3265" s="47" t="s">
        <v>15</v>
      </c>
      <c r="T3265" s="46">
        <v>25298.400000000001</v>
      </c>
      <c r="U3265" s="48">
        <f>Tabla1[[#This Row],[Importe]]-Tabla1[[#This Row],[Pagado]]</f>
        <v>0</v>
      </c>
      <c r="V3265" s="49" t="s">
        <v>4090</v>
      </c>
    </row>
    <row r="3266" spans="1:22" x14ac:dyDescent="0.25">
      <c r="A3266" s="38">
        <v>42973</v>
      </c>
      <c r="B3266" s="36" t="s">
        <v>3198</v>
      </c>
      <c r="C3266" s="34">
        <v>125238</v>
      </c>
      <c r="D3266" s="39" t="s">
        <v>3832</v>
      </c>
      <c r="E3266" s="40">
        <v>339186.48</v>
      </c>
      <c r="F3266" s="41" t="s">
        <v>4068</v>
      </c>
      <c r="G3266" s="40">
        <v>339186.48</v>
      </c>
      <c r="H3266" s="42">
        <f>Tabla1[[#This Row],[Importe]]-Tabla1[[#This Row],[Pagado]]</f>
        <v>0</v>
      </c>
      <c r="I3266" s="43" t="s">
        <v>4090</v>
      </c>
      <c r="N3266" s="38" t="s">
        <v>11</v>
      </c>
      <c r="O3266" s="36" t="s">
        <v>3198</v>
      </c>
      <c r="P3266" s="34">
        <v>125238</v>
      </c>
      <c r="Q3266" s="39" t="s">
        <v>3832</v>
      </c>
      <c r="R3266" s="40">
        <v>339186.48</v>
      </c>
      <c r="S3266" s="41" t="s">
        <v>4068</v>
      </c>
      <c r="T3266" s="40">
        <v>339186.48</v>
      </c>
      <c r="U3266" s="42">
        <f>Tabla1[[#This Row],[Importe]]-Tabla1[[#This Row],[Pagado]]</f>
        <v>0</v>
      </c>
      <c r="V3266" s="43" t="s">
        <v>4090</v>
      </c>
    </row>
    <row r="3267" spans="1:22" x14ac:dyDescent="0.25">
      <c r="A3267" s="71">
        <v>42973</v>
      </c>
      <c r="B3267" s="58" t="s">
        <v>3199</v>
      </c>
      <c r="C3267" s="59">
        <v>125239</v>
      </c>
      <c r="D3267" s="60" t="s">
        <v>3935</v>
      </c>
      <c r="E3267" s="61">
        <v>31577.4</v>
      </c>
      <c r="F3267" s="66" t="s">
        <v>4068</v>
      </c>
      <c r="G3267" s="61">
        <v>31577.4</v>
      </c>
      <c r="H3267" s="63">
        <f>Tabla1[[#This Row],[Importe]]-Tabla1[[#This Row],[Pagado]]</f>
        <v>0</v>
      </c>
      <c r="I3267" s="64" t="s">
        <v>4090</v>
      </c>
      <c r="N3267" s="44" t="s">
        <v>11</v>
      </c>
      <c r="O3267" s="35" t="s">
        <v>3199</v>
      </c>
      <c r="P3267" s="33">
        <v>125239</v>
      </c>
      <c r="Q3267" s="45" t="s">
        <v>3935</v>
      </c>
      <c r="R3267" s="46">
        <v>31577.4</v>
      </c>
      <c r="S3267" s="47" t="s">
        <v>4068</v>
      </c>
      <c r="T3267" s="46">
        <v>31577.4</v>
      </c>
      <c r="U3267" s="48">
        <f>Tabla1[[#This Row],[Importe]]-Tabla1[[#This Row],[Pagado]]</f>
        <v>0</v>
      </c>
      <c r="V3267" s="49" t="s">
        <v>4090</v>
      </c>
    </row>
    <row r="3268" spans="1:22" x14ac:dyDescent="0.25">
      <c r="A3268" s="38">
        <v>42973</v>
      </c>
      <c r="B3268" s="35" t="s">
        <v>3201</v>
      </c>
      <c r="C3268" s="33">
        <v>125240</v>
      </c>
      <c r="D3268" s="45" t="s">
        <v>3888</v>
      </c>
      <c r="E3268" s="46">
        <v>452790</v>
      </c>
      <c r="F3268" s="47" t="s">
        <v>4068</v>
      </c>
      <c r="G3268" s="46">
        <v>452790</v>
      </c>
      <c r="H3268" s="48">
        <f>Tabla1[[#This Row],[Importe]]-Tabla1[[#This Row],[Pagado]]</f>
        <v>0</v>
      </c>
      <c r="I3268" s="49" t="s">
        <v>4090</v>
      </c>
      <c r="N3268" s="44" t="s">
        <v>11</v>
      </c>
      <c r="O3268" s="35" t="s">
        <v>3201</v>
      </c>
      <c r="P3268" s="33">
        <v>125240</v>
      </c>
      <c r="Q3268" s="45" t="s">
        <v>3888</v>
      </c>
      <c r="R3268" s="46">
        <v>452790</v>
      </c>
      <c r="S3268" s="47" t="s">
        <v>4068</v>
      </c>
      <c r="T3268" s="46">
        <v>452790</v>
      </c>
      <c r="U3268" s="48">
        <f>Tabla1[[#This Row],[Importe]]-Tabla1[[#This Row],[Pagado]]</f>
        <v>0</v>
      </c>
      <c r="V3268" s="49" t="s">
        <v>4090</v>
      </c>
    </row>
    <row r="3269" spans="1:22" x14ac:dyDescent="0.25">
      <c r="A3269" s="71">
        <v>42973</v>
      </c>
      <c r="B3269" s="36" t="s">
        <v>3202</v>
      </c>
      <c r="C3269" s="34">
        <v>125241</v>
      </c>
      <c r="D3269" s="39" t="s">
        <v>3860</v>
      </c>
      <c r="E3269" s="40">
        <v>573.47</v>
      </c>
      <c r="F3269" s="41">
        <v>42974</v>
      </c>
      <c r="G3269" s="40">
        <v>573.47</v>
      </c>
      <c r="H3269" s="42">
        <f>Tabla1[[#This Row],[Importe]]-Tabla1[[#This Row],[Pagado]]</f>
        <v>0</v>
      </c>
      <c r="I3269" s="43" t="s">
        <v>4090</v>
      </c>
      <c r="N3269" s="38" t="s">
        <v>11</v>
      </c>
      <c r="O3269" s="36" t="s">
        <v>3202</v>
      </c>
      <c r="P3269" s="34">
        <v>125241</v>
      </c>
      <c r="Q3269" s="39" t="s">
        <v>3860</v>
      </c>
      <c r="R3269" s="40">
        <v>573.47</v>
      </c>
      <c r="S3269" s="41" t="s">
        <v>12</v>
      </c>
      <c r="T3269" s="40">
        <v>573.47</v>
      </c>
      <c r="U3269" s="42">
        <f>Tabla1[[#This Row],[Importe]]-Tabla1[[#This Row],[Pagado]]</f>
        <v>0</v>
      </c>
      <c r="V3269" s="43" t="s">
        <v>4090</v>
      </c>
    </row>
    <row r="3270" spans="1:22" x14ac:dyDescent="0.25">
      <c r="A3270" s="38">
        <v>42973</v>
      </c>
      <c r="B3270" s="35" t="s">
        <v>3203</v>
      </c>
      <c r="C3270" s="33">
        <v>125242</v>
      </c>
      <c r="D3270" s="45" t="s">
        <v>4001</v>
      </c>
      <c r="E3270" s="46">
        <v>12162.4</v>
      </c>
      <c r="F3270" s="47">
        <v>42973</v>
      </c>
      <c r="G3270" s="46">
        <v>12162.4</v>
      </c>
      <c r="H3270" s="48">
        <f>Tabla1[[#This Row],[Importe]]-Tabla1[[#This Row],[Pagado]]</f>
        <v>0</v>
      </c>
      <c r="I3270" s="49" t="s">
        <v>4090</v>
      </c>
      <c r="N3270" s="44" t="s">
        <v>11</v>
      </c>
      <c r="O3270" s="35" t="s">
        <v>3203</v>
      </c>
      <c r="P3270" s="33">
        <v>125242</v>
      </c>
      <c r="Q3270" s="45" t="s">
        <v>4001</v>
      </c>
      <c r="R3270" s="46">
        <v>12162.4</v>
      </c>
      <c r="S3270" s="47" t="s">
        <v>11</v>
      </c>
      <c r="T3270" s="46">
        <v>12162.4</v>
      </c>
      <c r="U3270" s="48">
        <f>Tabla1[[#This Row],[Importe]]-Tabla1[[#This Row],[Pagado]]</f>
        <v>0</v>
      </c>
      <c r="V3270" s="49" t="s">
        <v>4090</v>
      </c>
    </row>
    <row r="3271" spans="1:22" x14ac:dyDescent="0.25">
      <c r="A3271" s="71">
        <v>42973</v>
      </c>
      <c r="B3271" s="36" t="s">
        <v>3204</v>
      </c>
      <c r="C3271" s="34">
        <v>125243</v>
      </c>
      <c r="D3271" s="39" t="s">
        <v>3860</v>
      </c>
      <c r="E3271" s="40">
        <v>1199</v>
      </c>
      <c r="F3271" s="41">
        <v>42975</v>
      </c>
      <c r="G3271" s="40">
        <v>1199</v>
      </c>
      <c r="H3271" s="42">
        <f>Tabla1[[#This Row],[Importe]]-Tabla1[[#This Row],[Pagado]]</f>
        <v>0</v>
      </c>
      <c r="I3271" s="43" t="s">
        <v>4090</v>
      </c>
      <c r="N3271" s="38" t="s">
        <v>11</v>
      </c>
      <c r="O3271" s="36" t="s">
        <v>3204</v>
      </c>
      <c r="P3271" s="34">
        <v>125243</v>
      </c>
      <c r="Q3271" s="39" t="s">
        <v>3860</v>
      </c>
      <c r="R3271" s="40">
        <v>1199</v>
      </c>
      <c r="S3271" s="41" t="s">
        <v>13</v>
      </c>
      <c r="T3271" s="40">
        <v>1199</v>
      </c>
      <c r="U3271" s="42">
        <f>Tabla1[[#This Row],[Importe]]-Tabla1[[#This Row],[Pagado]]</f>
        <v>0</v>
      </c>
      <c r="V3271" s="43" t="s">
        <v>4090</v>
      </c>
    </row>
    <row r="3272" spans="1:22" ht="30" x14ac:dyDescent="0.25">
      <c r="A3272" s="38">
        <v>42973</v>
      </c>
      <c r="B3272" s="35" t="s">
        <v>3205</v>
      </c>
      <c r="C3272" s="33">
        <v>125244</v>
      </c>
      <c r="D3272" s="45" t="s">
        <v>3967</v>
      </c>
      <c r="E3272" s="46">
        <v>40623.360000000001</v>
      </c>
      <c r="F3272" s="47" t="s">
        <v>4183</v>
      </c>
      <c r="G3272" s="69">
        <v>11000</v>
      </c>
      <c r="H3272" s="70">
        <f>Tabla1[[#This Row],[Importe]]-Tabla1[[#This Row],[Pagado]]</f>
        <v>29623.360000000001</v>
      </c>
      <c r="I3272" s="49" t="s">
        <v>4090</v>
      </c>
      <c r="N3272" s="44" t="s">
        <v>11</v>
      </c>
      <c r="O3272" s="35" t="s">
        <v>3205</v>
      </c>
      <c r="P3272" s="33">
        <v>125244</v>
      </c>
      <c r="Q3272" s="45" t="s">
        <v>3967</v>
      </c>
      <c r="R3272" s="46">
        <v>40623.360000000001</v>
      </c>
      <c r="S3272" s="47" t="s">
        <v>4079</v>
      </c>
      <c r="T3272" s="46">
        <v>40623.360000000001</v>
      </c>
      <c r="U3272" s="48">
        <f>Tabla1[[#This Row],[Importe]]-Tabla1[[#This Row],[Pagado]]</f>
        <v>29623.360000000001</v>
      </c>
      <c r="V3272" s="49" t="s">
        <v>4090</v>
      </c>
    </row>
    <row r="3273" spans="1:22" x14ac:dyDescent="0.25">
      <c r="A3273" s="71">
        <v>42973</v>
      </c>
      <c r="B3273" s="36" t="s">
        <v>3206</v>
      </c>
      <c r="C3273" s="34">
        <v>125245</v>
      </c>
      <c r="D3273" s="39" t="s">
        <v>3848</v>
      </c>
      <c r="E3273" s="40">
        <v>4756.8</v>
      </c>
      <c r="F3273" s="41" t="s">
        <v>4069</v>
      </c>
      <c r="G3273" s="40">
        <v>4756.8</v>
      </c>
      <c r="H3273" s="42">
        <f>Tabla1[[#This Row],[Importe]]-Tabla1[[#This Row],[Pagado]]</f>
        <v>0</v>
      </c>
      <c r="I3273" s="43" t="s">
        <v>4090</v>
      </c>
      <c r="N3273" s="38" t="s">
        <v>11</v>
      </c>
      <c r="O3273" s="36" t="s">
        <v>3206</v>
      </c>
      <c r="P3273" s="34">
        <v>125245</v>
      </c>
      <c r="Q3273" s="39" t="s">
        <v>3848</v>
      </c>
      <c r="R3273" s="40">
        <v>4756.8</v>
      </c>
      <c r="S3273" s="41" t="s">
        <v>4069</v>
      </c>
      <c r="T3273" s="40">
        <v>4756.8</v>
      </c>
      <c r="U3273" s="42">
        <f>Tabla1[[#This Row],[Importe]]-Tabla1[[#This Row],[Pagado]]</f>
        <v>0</v>
      </c>
      <c r="V3273" s="43" t="s">
        <v>4090</v>
      </c>
    </row>
    <row r="3274" spans="1:22" x14ac:dyDescent="0.25">
      <c r="A3274" s="38">
        <v>42973</v>
      </c>
      <c r="B3274" s="35" t="s">
        <v>3207</v>
      </c>
      <c r="C3274" s="33">
        <v>125246</v>
      </c>
      <c r="D3274" s="45" t="s">
        <v>3832</v>
      </c>
      <c r="E3274" s="46">
        <v>62516.38</v>
      </c>
      <c r="F3274" s="47" t="s">
        <v>4068</v>
      </c>
      <c r="G3274" s="46">
        <v>62516.38</v>
      </c>
      <c r="H3274" s="48">
        <f>Tabla1[[#This Row],[Importe]]-Tabla1[[#This Row],[Pagado]]</f>
        <v>0</v>
      </c>
      <c r="I3274" s="49" t="s">
        <v>4090</v>
      </c>
      <c r="N3274" s="44" t="s">
        <v>11</v>
      </c>
      <c r="O3274" s="35" t="s">
        <v>3207</v>
      </c>
      <c r="P3274" s="33">
        <v>125246</v>
      </c>
      <c r="Q3274" s="45" t="s">
        <v>3832</v>
      </c>
      <c r="R3274" s="46">
        <v>62516.38</v>
      </c>
      <c r="S3274" s="47" t="s">
        <v>4068</v>
      </c>
      <c r="T3274" s="46">
        <v>62516.38</v>
      </c>
      <c r="U3274" s="48">
        <f>Tabla1[[#This Row],[Importe]]-Tabla1[[#This Row],[Pagado]]</f>
        <v>0</v>
      </c>
      <c r="V3274" s="49" t="s">
        <v>4090</v>
      </c>
    </row>
    <row r="3275" spans="1:22" x14ac:dyDescent="0.25">
      <c r="A3275" s="71">
        <v>42973</v>
      </c>
      <c r="B3275" s="36" t="s">
        <v>3208</v>
      </c>
      <c r="C3275" s="34">
        <v>125247</v>
      </c>
      <c r="D3275" s="39" t="s">
        <v>3932</v>
      </c>
      <c r="E3275" s="40">
        <v>6259.2</v>
      </c>
      <c r="F3275" s="41">
        <v>42974</v>
      </c>
      <c r="G3275" s="40">
        <v>6259.2</v>
      </c>
      <c r="H3275" s="42">
        <f>Tabla1[[#This Row],[Importe]]-Tabla1[[#This Row],[Pagado]]</f>
        <v>0</v>
      </c>
      <c r="I3275" s="43" t="s">
        <v>4090</v>
      </c>
      <c r="N3275" s="38" t="s">
        <v>11</v>
      </c>
      <c r="O3275" s="36" t="s">
        <v>3208</v>
      </c>
      <c r="P3275" s="34">
        <v>125247</v>
      </c>
      <c r="Q3275" s="39" t="s">
        <v>3932</v>
      </c>
      <c r="R3275" s="40">
        <v>6259.2</v>
      </c>
      <c r="S3275" s="41" t="s">
        <v>12</v>
      </c>
      <c r="T3275" s="40">
        <v>6259.2</v>
      </c>
      <c r="U3275" s="42">
        <f>Tabla1[[#This Row],[Importe]]-Tabla1[[#This Row],[Pagado]]</f>
        <v>0</v>
      </c>
      <c r="V3275" s="43" t="s">
        <v>4090</v>
      </c>
    </row>
    <row r="3276" spans="1:22" x14ac:dyDescent="0.25">
      <c r="A3276" s="38">
        <v>42973</v>
      </c>
      <c r="B3276" s="35" t="s">
        <v>3209</v>
      </c>
      <c r="C3276" s="33">
        <v>125248</v>
      </c>
      <c r="D3276" s="45" t="s">
        <v>3806</v>
      </c>
      <c r="E3276" s="46">
        <v>10463.200000000001</v>
      </c>
      <c r="F3276" s="47">
        <v>42975</v>
      </c>
      <c r="G3276" s="46">
        <v>10463.200000000001</v>
      </c>
      <c r="H3276" s="48">
        <f>Tabla1[[#This Row],[Importe]]-Tabla1[[#This Row],[Pagado]]</f>
        <v>0</v>
      </c>
      <c r="I3276" s="49" t="s">
        <v>4090</v>
      </c>
      <c r="N3276" s="44" t="s">
        <v>11</v>
      </c>
      <c r="O3276" s="35" t="s">
        <v>3209</v>
      </c>
      <c r="P3276" s="33">
        <v>125248</v>
      </c>
      <c r="Q3276" s="45" t="s">
        <v>3806</v>
      </c>
      <c r="R3276" s="46">
        <v>10463.200000000001</v>
      </c>
      <c r="S3276" s="47" t="s">
        <v>13</v>
      </c>
      <c r="T3276" s="46">
        <v>10463.200000000001</v>
      </c>
      <c r="U3276" s="48">
        <f>Tabla1[[#This Row],[Importe]]-Tabla1[[#This Row],[Pagado]]</f>
        <v>0</v>
      </c>
      <c r="V3276" s="49" t="s">
        <v>4090</v>
      </c>
    </row>
    <row r="3277" spans="1:22" x14ac:dyDescent="0.25">
      <c r="A3277" s="71">
        <v>42973</v>
      </c>
      <c r="B3277" s="36" t="s">
        <v>3210</v>
      </c>
      <c r="C3277" s="34">
        <v>125249</v>
      </c>
      <c r="D3277" s="39" t="s">
        <v>3822</v>
      </c>
      <c r="E3277" s="40">
        <v>1808.1</v>
      </c>
      <c r="F3277" s="41">
        <v>42976</v>
      </c>
      <c r="G3277" s="40">
        <v>1808.1</v>
      </c>
      <c r="H3277" s="42">
        <f>Tabla1[[#This Row],[Importe]]-Tabla1[[#This Row],[Pagado]]</f>
        <v>0</v>
      </c>
      <c r="I3277" s="43" t="s">
        <v>4090</v>
      </c>
      <c r="N3277" s="38" t="s">
        <v>11</v>
      </c>
      <c r="O3277" s="36" t="s">
        <v>3210</v>
      </c>
      <c r="P3277" s="34">
        <v>125249</v>
      </c>
      <c r="Q3277" s="39" t="s">
        <v>3822</v>
      </c>
      <c r="R3277" s="40">
        <v>1808.1</v>
      </c>
      <c r="S3277" s="41" t="s">
        <v>14</v>
      </c>
      <c r="T3277" s="40">
        <v>1808.1</v>
      </c>
      <c r="U3277" s="42">
        <f>Tabla1[[#This Row],[Importe]]-Tabla1[[#This Row],[Pagado]]</f>
        <v>0</v>
      </c>
      <c r="V3277" s="43" t="s">
        <v>4090</v>
      </c>
    </row>
    <row r="3278" spans="1:22" x14ac:dyDescent="0.25">
      <c r="A3278" s="38">
        <v>42973</v>
      </c>
      <c r="B3278" s="36" t="s">
        <v>3212</v>
      </c>
      <c r="C3278" s="34">
        <v>125250</v>
      </c>
      <c r="D3278" s="39" t="s">
        <v>3832</v>
      </c>
      <c r="E3278" s="40">
        <v>60768</v>
      </c>
      <c r="F3278" s="41" t="s">
        <v>4068</v>
      </c>
      <c r="G3278" s="40">
        <v>60768</v>
      </c>
      <c r="H3278" s="42">
        <f>Tabla1[[#This Row],[Importe]]-Tabla1[[#This Row],[Pagado]]</f>
        <v>0</v>
      </c>
      <c r="I3278" s="43" t="s">
        <v>4090</v>
      </c>
      <c r="N3278" s="38" t="s">
        <v>11</v>
      </c>
      <c r="O3278" s="36" t="s">
        <v>3212</v>
      </c>
      <c r="P3278" s="34">
        <v>125250</v>
      </c>
      <c r="Q3278" s="39" t="s">
        <v>3832</v>
      </c>
      <c r="R3278" s="40">
        <v>60768</v>
      </c>
      <c r="S3278" s="41" t="s">
        <v>4068</v>
      </c>
      <c r="T3278" s="40">
        <v>60768</v>
      </c>
      <c r="U3278" s="42">
        <f>Tabla1[[#This Row],[Importe]]-Tabla1[[#This Row],[Pagado]]</f>
        <v>0</v>
      </c>
      <c r="V3278" s="43" t="s">
        <v>4090</v>
      </c>
    </row>
    <row r="3279" spans="1:22" x14ac:dyDescent="0.25">
      <c r="A3279" s="71">
        <v>42973</v>
      </c>
      <c r="B3279" s="58" t="s">
        <v>3213</v>
      </c>
      <c r="C3279" s="59">
        <v>125251</v>
      </c>
      <c r="D3279" s="60" t="s">
        <v>3888</v>
      </c>
      <c r="E3279" s="61">
        <v>49016.1</v>
      </c>
      <c r="F3279" s="66" t="s">
        <v>4068</v>
      </c>
      <c r="G3279" s="61">
        <v>49016.1</v>
      </c>
      <c r="H3279" s="63">
        <f>Tabla1[[#This Row],[Importe]]-Tabla1[[#This Row],[Pagado]]</f>
        <v>0</v>
      </c>
      <c r="I3279" s="64" t="s">
        <v>4090</v>
      </c>
      <c r="N3279" s="44" t="s">
        <v>11</v>
      </c>
      <c r="O3279" s="35" t="s">
        <v>3213</v>
      </c>
      <c r="P3279" s="33">
        <v>125251</v>
      </c>
      <c r="Q3279" s="45" t="s">
        <v>3888</v>
      </c>
      <c r="R3279" s="46">
        <v>49016.1</v>
      </c>
      <c r="S3279" s="47" t="s">
        <v>4068</v>
      </c>
      <c r="T3279" s="46">
        <v>49016.1</v>
      </c>
      <c r="U3279" s="48">
        <f>Tabla1[[#This Row],[Importe]]-Tabla1[[#This Row],[Pagado]]</f>
        <v>0</v>
      </c>
      <c r="V3279" s="49" t="s">
        <v>4090</v>
      </c>
    </row>
    <row r="3280" spans="1:22" x14ac:dyDescent="0.25">
      <c r="A3280" s="38">
        <v>42973</v>
      </c>
      <c r="B3280" s="36" t="s">
        <v>3214</v>
      </c>
      <c r="C3280" s="34">
        <v>125252</v>
      </c>
      <c r="D3280" s="39" t="s">
        <v>3891</v>
      </c>
      <c r="E3280" s="40">
        <v>8345.4</v>
      </c>
      <c r="F3280" s="41">
        <v>42974</v>
      </c>
      <c r="G3280" s="40">
        <v>8345.4</v>
      </c>
      <c r="H3280" s="42">
        <f>Tabla1[[#This Row],[Importe]]-Tabla1[[#This Row],[Pagado]]</f>
        <v>0</v>
      </c>
      <c r="I3280" s="43" t="s">
        <v>4090</v>
      </c>
      <c r="N3280" s="38" t="s">
        <v>11</v>
      </c>
      <c r="O3280" s="36" t="s">
        <v>3214</v>
      </c>
      <c r="P3280" s="34">
        <v>125252</v>
      </c>
      <c r="Q3280" s="39" t="s">
        <v>3891</v>
      </c>
      <c r="R3280" s="40">
        <v>8345.4</v>
      </c>
      <c r="S3280" s="41" t="s">
        <v>12</v>
      </c>
      <c r="T3280" s="40">
        <v>8345.4</v>
      </c>
      <c r="U3280" s="42">
        <f>Tabla1[[#This Row],[Importe]]-Tabla1[[#This Row],[Pagado]]</f>
        <v>0</v>
      </c>
      <c r="V3280" s="43" t="s">
        <v>4090</v>
      </c>
    </row>
    <row r="3281" spans="1:22" x14ac:dyDescent="0.25">
      <c r="A3281" s="71">
        <v>42973</v>
      </c>
      <c r="B3281" s="58" t="s">
        <v>3215</v>
      </c>
      <c r="C3281" s="59">
        <v>125253</v>
      </c>
      <c r="D3281" s="60" t="s">
        <v>3891</v>
      </c>
      <c r="E3281" s="61">
        <v>4487.7</v>
      </c>
      <c r="F3281" s="41">
        <v>42974</v>
      </c>
      <c r="G3281" s="61">
        <v>4487.7</v>
      </c>
      <c r="H3281" s="63">
        <f>Tabla1[[#This Row],[Importe]]-Tabla1[[#This Row],[Pagado]]</f>
        <v>0</v>
      </c>
      <c r="I3281" s="64" t="s">
        <v>4090</v>
      </c>
      <c r="N3281" s="44" t="s">
        <v>11</v>
      </c>
      <c r="O3281" s="35" t="s">
        <v>3215</v>
      </c>
      <c r="P3281" s="33">
        <v>125253</v>
      </c>
      <c r="Q3281" s="45" t="s">
        <v>3891</v>
      </c>
      <c r="R3281" s="46">
        <v>4487.7</v>
      </c>
      <c r="S3281" s="47" t="s">
        <v>12</v>
      </c>
      <c r="T3281" s="46">
        <v>4487.7</v>
      </c>
      <c r="U3281" s="48">
        <f>Tabla1[[#This Row],[Importe]]-Tabla1[[#This Row],[Pagado]]</f>
        <v>0</v>
      </c>
      <c r="V3281" s="49" t="s">
        <v>4090</v>
      </c>
    </row>
    <row r="3282" spans="1:22" x14ac:dyDescent="0.25">
      <c r="A3282" s="38">
        <v>42973</v>
      </c>
      <c r="B3282" s="36" t="s">
        <v>3216</v>
      </c>
      <c r="C3282" s="34">
        <v>125254</v>
      </c>
      <c r="D3282" s="39" t="s">
        <v>3894</v>
      </c>
      <c r="E3282" s="40">
        <v>2448</v>
      </c>
      <c r="F3282" s="41">
        <v>42974</v>
      </c>
      <c r="G3282" s="40">
        <v>2448</v>
      </c>
      <c r="H3282" s="42">
        <f>Tabla1[[#This Row],[Importe]]-Tabla1[[#This Row],[Pagado]]</f>
        <v>0</v>
      </c>
      <c r="I3282" s="43" t="s">
        <v>4090</v>
      </c>
      <c r="N3282" s="38" t="s">
        <v>11</v>
      </c>
      <c r="O3282" s="36" t="s">
        <v>3216</v>
      </c>
      <c r="P3282" s="34">
        <v>125254</v>
      </c>
      <c r="Q3282" s="39" t="s">
        <v>3894</v>
      </c>
      <c r="R3282" s="40">
        <v>2448</v>
      </c>
      <c r="S3282" s="41" t="s">
        <v>12</v>
      </c>
      <c r="T3282" s="40">
        <v>2448</v>
      </c>
      <c r="U3282" s="42">
        <f>Tabla1[[#This Row],[Importe]]-Tabla1[[#This Row],[Pagado]]</f>
        <v>0</v>
      </c>
      <c r="V3282" s="43" t="s">
        <v>4090</v>
      </c>
    </row>
    <row r="3283" spans="1:22" x14ac:dyDescent="0.25">
      <c r="A3283" s="71">
        <v>42973</v>
      </c>
      <c r="B3283" s="58" t="s">
        <v>3217</v>
      </c>
      <c r="C3283" s="59">
        <v>125255</v>
      </c>
      <c r="D3283" s="60" t="s">
        <v>3894</v>
      </c>
      <c r="E3283" s="61">
        <v>80</v>
      </c>
      <c r="F3283" s="41">
        <v>42974</v>
      </c>
      <c r="G3283" s="61">
        <v>80</v>
      </c>
      <c r="H3283" s="63">
        <f>Tabla1[[#This Row],[Importe]]-Tabla1[[#This Row],[Pagado]]</f>
        <v>0</v>
      </c>
      <c r="I3283" s="64" t="s">
        <v>4090</v>
      </c>
      <c r="N3283" s="44" t="s">
        <v>11</v>
      </c>
      <c r="O3283" s="35" t="s">
        <v>3217</v>
      </c>
      <c r="P3283" s="33">
        <v>125255</v>
      </c>
      <c r="Q3283" s="45" t="s">
        <v>3894</v>
      </c>
      <c r="R3283" s="46">
        <v>80</v>
      </c>
      <c r="S3283" s="47" t="s">
        <v>12</v>
      </c>
      <c r="T3283" s="46">
        <v>80</v>
      </c>
      <c r="U3283" s="48">
        <f>Tabla1[[#This Row],[Importe]]-Tabla1[[#This Row],[Pagado]]</f>
        <v>0</v>
      </c>
      <c r="V3283" s="49" t="s">
        <v>4090</v>
      </c>
    </row>
    <row r="3284" spans="1:22" ht="30" x14ac:dyDescent="0.25">
      <c r="A3284" s="38">
        <v>42974</v>
      </c>
      <c r="B3284" s="36" t="s">
        <v>3218</v>
      </c>
      <c r="C3284" s="34">
        <v>125256</v>
      </c>
      <c r="D3284" s="39" t="s">
        <v>3805</v>
      </c>
      <c r="E3284" s="40">
        <v>11201.2</v>
      </c>
      <c r="F3284" s="41" t="s">
        <v>4189</v>
      </c>
      <c r="G3284" s="72">
        <f>10000+1201.2</f>
        <v>11201.2</v>
      </c>
      <c r="H3284" s="73">
        <f>Tabla1[[#This Row],[Importe]]-Tabla1[[#This Row],[Pagado]]</f>
        <v>0</v>
      </c>
      <c r="I3284" s="43" t="s">
        <v>4090</v>
      </c>
      <c r="N3284" s="38" t="s">
        <v>12</v>
      </c>
      <c r="O3284" s="36" t="s">
        <v>3218</v>
      </c>
      <c r="P3284" s="34">
        <v>125256</v>
      </c>
      <c r="Q3284" s="39" t="s">
        <v>3805</v>
      </c>
      <c r="R3284" s="40">
        <v>11201.2</v>
      </c>
      <c r="S3284" s="41" t="s">
        <v>14</v>
      </c>
      <c r="T3284" s="40">
        <v>11201.2</v>
      </c>
      <c r="U3284" s="42">
        <f>Tabla1[[#This Row],[Importe]]-Tabla1[[#This Row],[Pagado]]</f>
        <v>0</v>
      </c>
      <c r="V3284" s="43" t="s">
        <v>4090</v>
      </c>
    </row>
    <row r="3285" spans="1:22" x14ac:dyDescent="0.25">
      <c r="A3285" s="71">
        <v>42974</v>
      </c>
      <c r="B3285" s="58" t="s">
        <v>3219</v>
      </c>
      <c r="C3285" s="59">
        <v>125257</v>
      </c>
      <c r="D3285" s="60" t="s">
        <v>3806</v>
      </c>
      <c r="E3285" s="61">
        <v>35357.800000000003</v>
      </c>
      <c r="F3285" s="66">
        <v>42975</v>
      </c>
      <c r="G3285" s="61">
        <v>35357.800000000003</v>
      </c>
      <c r="H3285" s="63">
        <f>Tabla1[[#This Row],[Importe]]-Tabla1[[#This Row],[Pagado]]</f>
        <v>0</v>
      </c>
      <c r="I3285" s="64" t="s">
        <v>4090</v>
      </c>
      <c r="N3285" s="44" t="s">
        <v>12</v>
      </c>
      <c r="O3285" s="35" t="s">
        <v>3219</v>
      </c>
      <c r="P3285" s="33">
        <v>125257</v>
      </c>
      <c r="Q3285" s="45" t="s">
        <v>3806</v>
      </c>
      <c r="R3285" s="46">
        <v>35357.800000000003</v>
      </c>
      <c r="S3285" s="47" t="s">
        <v>13</v>
      </c>
      <c r="T3285" s="46">
        <v>35357.800000000003</v>
      </c>
      <c r="U3285" s="48">
        <f>Tabla1[[#This Row],[Importe]]-Tabla1[[#This Row],[Pagado]]</f>
        <v>0</v>
      </c>
      <c r="V3285" s="49" t="s">
        <v>4090</v>
      </c>
    </row>
    <row r="3286" spans="1:22" x14ac:dyDescent="0.25">
      <c r="A3286" s="38">
        <v>42974</v>
      </c>
      <c r="B3286" s="36" t="s">
        <v>3220</v>
      </c>
      <c r="C3286" s="34">
        <v>125258</v>
      </c>
      <c r="D3286" s="39" t="s">
        <v>3972</v>
      </c>
      <c r="E3286" s="40">
        <v>718.2</v>
      </c>
      <c r="F3286" s="41">
        <v>42974</v>
      </c>
      <c r="G3286" s="40">
        <v>718.2</v>
      </c>
      <c r="H3286" s="42">
        <f>Tabla1[[#This Row],[Importe]]-Tabla1[[#This Row],[Pagado]]</f>
        <v>0</v>
      </c>
      <c r="I3286" s="43" t="s">
        <v>4090</v>
      </c>
      <c r="N3286" s="38" t="s">
        <v>12</v>
      </c>
      <c r="O3286" s="36" t="s">
        <v>3220</v>
      </c>
      <c r="P3286" s="34">
        <v>125258</v>
      </c>
      <c r="Q3286" s="39" t="s">
        <v>3972</v>
      </c>
      <c r="R3286" s="40">
        <v>718.2</v>
      </c>
      <c r="S3286" s="41" t="s">
        <v>12</v>
      </c>
      <c r="T3286" s="40">
        <v>718.2</v>
      </c>
      <c r="U3286" s="42">
        <f>Tabla1[[#This Row],[Importe]]-Tabla1[[#This Row],[Pagado]]</f>
        <v>0</v>
      </c>
      <c r="V3286" s="43" t="s">
        <v>4090</v>
      </c>
    </row>
    <row r="3287" spans="1:22" x14ac:dyDescent="0.25">
      <c r="A3287" s="71">
        <v>42974</v>
      </c>
      <c r="B3287" s="58" t="s">
        <v>3221</v>
      </c>
      <c r="C3287" s="59">
        <v>125259</v>
      </c>
      <c r="D3287" s="60" t="s">
        <v>3893</v>
      </c>
      <c r="E3287" s="61">
        <v>283.2</v>
      </c>
      <c r="F3287" s="41">
        <v>42974</v>
      </c>
      <c r="G3287" s="61">
        <v>283.2</v>
      </c>
      <c r="H3287" s="63">
        <f>Tabla1[[#This Row],[Importe]]-Tabla1[[#This Row],[Pagado]]</f>
        <v>0</v>
      </c>
      <c r="I3287" s="64" t="s">
        <v>4090</v>
      </c>
      <c r="N3287" s="44" t="s">
        <v>12</v>
      </c>
      <c r="O3287" s="35" t="s">
        <v>3221</v>
      </c>
      <c r="P3287" s="33">
        <v>125259</v>
      </c>
      <c r="Q3287" s="45" t="s">
        <v>3893</v>
      </c>
      <c r="R3287" s="46">
        <v>283.2</v>
      </c>
      <c r="S3287" s="47" t="s">
        <v>12</v>
      </c>
      <c r="T3287" s="46">
        <v>283.2</v>
      </c>
      <c r="U3287" s="48">
        <f>Tabla1[[#This Row],[Importe]]-Tabla1[[#This Row],[Pagado]]</f>
        <v>0</v>
      </c>
      <c r="V3287" s="49" t="s">
        <v>4090</v>
      </c>
    </row>
    <row r="3288" spans="1:22" x14ac:dyDescent="0.25">
      <c r="A3288" s="38">
        <v>42974</v>
      </c>
      <c r="B3288" s="35" t="s">
        <v>3223</v>
      </c>
      <c r="C3288" s="33">
        <v>125260</v>
      </c>
      <c r="D3288" s="45" t="s">
        <v>3814</v>
      </c>
      <c r="E3288" s="46">
        <v>19680</v>
      </c>
      <c r="F3288" s="47">
        <v>42975</v>
      </c>
      <c r="G3288" s="46">
        <v>19680</v>
      </c>
      <c r="H3288" s="48">
        <f>Tabla1[[#This Row],[Importe]]-Tabla1[[#This Row],[Pagado]]</f>
        <v>0</v>
      </c>
      <c r="I3288" s="49" t="s">
        <v>4090</v>
      </c>
      <c r="N3288" s="44" t="s">
        <v>12</v>
      </c>
      <c r="O3288" s="35" t="s">
        <v>3223</v>
      </c>
      <c r="P3288" s="33">
        <v>125260</v>
      </c>
      <c r="Q3288" s="45" t="s">
        <v>3814</v>
      </c>
      <c r="R3288" s="46">
        <v>19680</v>
      </c>
      <c r="S3288" s="47" t="s">
        <v>13</v>
      </c>
      <c r="T3288" s="46">
        <v>19680</v>
      </c>
      <c r="U3288" s="48">
        <f>Tabla1[[#This Row],[Importe]]-Tabla1[[#This Row],[Pagado]]</f>
        <v>0</v>
      </c>
      <c r="V3288" s="49" t="s">
        <v>4090</v>
      </c>
    </row>
    <row r="3289" spans="1:22" x14ac:dyDescent="0.25">
      <c r="A3289" s="71">
        <v>42974</v>
      </c>
      <c r="B3289" s="36" t="s">
        <v>3224</v>
      </c>
      <c r="C3289" s="34">
        <v>125261</v>
      </c>
      <c r="D3289" s="39" t="s">
        <v>3819</v>
      </c>
      <c r="E3289" s="40">
        <v>32657</v>
      </c>
      <c r="F3289" s="41">
        <v>42974</v>
      </c>
      <c r="G3289" s="40">
        <v>32657</v>
      </c>
      <c r="H3289" s="42">
        <f>Tabla1[[#This Row],[Importe]]-Tabla1[[#This Row],[Pagado]]</f>
        <v>0</v>
      </c>
      <c r="I3289" s="43" t="s">
        <v>4090</v>
      </c>
      <c r="N3289" s="38" t="s">
        <v>12</v>
      </c>
      <c r="O3289" s="36" t="s">
        <v>3224</v>
      </c>
      <c r="P3289" s="34">
        <v>125261</v>
      </c>
      <c r="Q3289" s="39" t="s">
        <v>3819</v>
      </c>
      <c r="R3289" s="40">
        <v>32657</v>
      </c>
      <c r="S3289" s="41" t="s">
        <v>12</v>
      </c>
      <c r="T3289" s="40">
        <v>32657</v>
      </c>
      <c r="U3289" s="42">
        <f>Tabla1[[#This Row],[Importe]]-Tabla1[[#This Row],[Pagado]]</f>
        <v>0</v>
      </c>
      <c r="V3289" s="43" t="s">
        <v>4090</v>
      </c>
    </row>
    <row r="3290" spans="1:22" x14ac:dyDescent="0.25">
      <c r="A3290" s="38">
        <v>42974</v>
      </c>
      <c r="B3290" s="35" t="s">
        <v>3225</v>
      </c>
      <c r="C3290" s="33">
        <v>125262</v>
      </c>
      <c r="D3290" s="45" t="s">
        <v>3888</v>
      </c>
      <c r="E3290" s="46">
        <v>23805</v>
      </c>
      <c r="F3290" s="47" t="s">
        <v>4068</v>
      </c>
      <c r="G3290" s="46">
        <v>23805</v>
      </c>
      <c r="H3290" s="48">
        <f>Tabla1[[#This Row],[Importe]]-Tabla1[[#This Row],[Pagado]]</f>
        <v>0</v>
      </c>
      <c r="I3290" s="49" t="s">
        <v>4090</v>
      </c>
      <c r="N3290" s="44" t="s">
        <v>12</v>
      </c>
      <c r="O3290" s="35" t="s">
        <v>3225</v>
      </c>
      <c r="P3290" s="33">
        <v>125262</v>
      </c>
      <c r="Q3290" s="45" t="s">
        <v>3888</v>
      </c>
      <c r="R3290" s="46">
        <v>23805</v>
      </c>
      <c r="S3290" s="47" t="s">
        <v>4068</v>
      </c>
      <c r="T3290" s="46">
        <v>23805</v>
      </c>
      <c r="U3290" s="48">
        <f>Tabla1[[#This Row],[Importe]]-Tabla1[[#This Row],[Pagado]]</f>
        <v>0</v>
      </c>
      <c r="V3290" s="49" t="s">
        <v>4090</v>
      </c>
    </row>
    <row r="3291" spans="1:22" x14ac:dyDescent="0.25">
      <c r="A3291" s="71">
        <v>42974</v>
      </c>
      <c r="B3291" s="36" t="s">
        <v>3226</v>
      </c>
      <c r="C3291" s="34">
        <v>125263</v>
      </c>
      <c r="D3291" s="39" t="s">
        <v>3889</v>
      </c>
      <c r="E3291" s="40">
        <v>8134.5</v>
      </c>
      <c r="F3291" s="41">
        <v>42974</v>
      </c>
      <c r="G3291" s="40">
        <v>8134.5</v>
      </c>
      <c r="H3291" s="42">
        <f>Tabla1[[#This Row],[Importe]]-Tabla1[[#This Row],[Pagado]]</f>
        <v>0</v>
      </c>
      <c r="I3291" s="43" t="s">
        <v>4090</v>
      </c>
      <c r="N3291" s="38" t="s">
        <v>12</v>
      </c>
      <c r="O3291" s="36" t="s">
        <v>3226</v>
      </c>
      <c r="P3291" s="34">
        <v>125263</v>
      </c>
      <c r="Q3291" s="39" t="s">
        <v>3889</v>
      </c>
      <c r="R3291" s="40">
        <v>8134.5</v>
      </c>
      <c r="S3291" s="41" t="s">
        <v>12</v>
      </c>
      <c r="T3291" s="40">
        <v>8134.5</v>
      </c>
      <c r="U3291" s="42">
        <f>Tabla1[[#This Row],[Importe]]-Tabla1[[#This Row],[Pagado]]</f>
        <v>0</v>
      </c>
      <c r="V3291" s="43" t="s">
        <v>4090</v>
      </c>
    </row>
    <row r="3292" spans="1:22" x14ac:dyDescent="0.25">
      <c r="A3292" s="38">
        <v>42974</v>
      </c>
      <c r="B3292" s="35" t="s">
        <v>3227</v>
      </c>
      <c r="C3292" s="33">
        <v>125264</v>
      </c>
      <c r="D3292" s="45" t="s">
        <v>3941</v>
      </c>
      <c r="E3292" s="46">
        <v>683.4</v>
      </c>
      <c r="F3292" s="41">
        <v>42974</v>
      </c>
      <c r="G3292" s="46">
        <v>683.4</v>
      </c>
      <c r="H3292" s="48">
        <f>Tabla1[[#This Row],[Importe]]-Tabla1[[#This Row],[Pagado]]</f>
        <v>0</v>
      </c>
      <c r="I3292" s="49" t="s">
        <v>4090</v>
      </c>
      <c r="N3292" s="44" t="s">
        <v>12</v>
      </c>
      <c r="O3292" s="35" t="s">
        <v>3227</v>
      </c>
      <c r="P3292" s="33">
        <v>125264</v>
      </c>
      <c r="Q3292" s="45" t="s">
        <v>3941</v>
      </c>
      <c r="R3292" s="46">
        <v>683.4</v>
      </c>
      <c r="S3292" s="47" t="s">
        <v>12</v>
      </c>
      <c r="T3292" s="46">
        <v>683.4</v>
      </c>
      <c r="U3292" s="48">
        <f>Tabla1[[#This Row],[Importe]]-Tabla1[[#This Row],[Pagado]]</f>
        <v>0</v>
      </c>
      <c r="V3292" s="49" t="s">
        <v>4090</v>
      </c>
    </row>
    <row r="3293" spans="1:22" x14ac:dyDescent="0.25">
      <c r="A3293" s="71">
        <v>42974</v>
      </c>
      <c r="B3293" s="36" t="s">
        <v>3228</v>
      </c>
      <c r="C3293" s="34">
        <v>125265</v>
      </c>
      <c r="D3293" s="39" t="s">
        <v>3932</v>
      </c>
      <c r="E3293" s="40">
        <v>7081.9</v>
      </c>
      <c r="F3293" s="41">
        <v>42974</v>
      </c>
      <c r="G3293" s="40">
        <v>7081.9</v>
      </c>
      <c r="H3293" s="42">
        <f>Tabla1[[#This Row],[Importe]]-Tabla1[[#This Row],[Pagado]]</f>
        <v>0</v>
      </c>
      <c r="I3293" s="43" t="s">
        <v>4090</v>
      </c>
      <c r="N3293" s="38" t="s">
        <v>12</v>
      </c>
      <c r="O3293" s="36" t="s">
        <v>3228</v>
      </c>
      <c r="P3293" s="34">
        <v>125265</v>
      </c>
      <c r="Q3293" s="39" t="s">
        <v>3932</v>
      </c>
      <c r="R3293" s="40">
        <v>7081.9</v>
      </c>
      <c r="S3293" s="41" t="s">
        <v>12</v>
      </c>
      <c r="T3293" s="40">
        <v>7081.9</v>
      </c>
      <c r="U3293" s="42">
        <f>Tabla1[[#This Row],[Importe]]-Tabla1[[#This Row],[Pagado]]</f>
        <v>0</v>
      </c>
      <c r="V3293" s="43" t="s">
        <v>4090</v>
      </c>
    </row>
    <row r="3294" spans="1:22" x14ac:dyDescent="0.25">
      <c r="A3294" s="38">
        <v>42974</v>
      </c>
      <c r="B3294" s="35" t="s">
        <v>3229</v>
      </c>
      <c r="C3294" s="33">
        <v>125266</v>
      </c>
      <c r="D3294" s="45" t="s">
        <v>3876</v>
      </c>
      <c r="E3294" s="46">
        <v>649.20000000000005</v>
      </c>
      <c r="F3294" s="41">
        <v>42974</v>
      </c>
      <c r="G3294" s="46">
        <v>649.20000000000005</v>
      </c>
      <c r="H3294" s="48">
        <f>Tabla1[[#This Row],[Importe]]-Tabla1[[#This Row],[Pagado]]</f>
        <v>0</v>
      </c>
      <c r="I3294" s="49" t="s">
        <v>4090</v>
      </c>
      <c r="N3294" s="44" t="s">
        <v>12</v>
      </c>
      <c r="O3294" s="35" t="s">
        <v>3229</v>
      </c>
      <c r="P3294" s="33">
        <v>125266</v>
      </c>
      <c r="Q3294" s="45" t="s">
        <v>3876</v>
      </c>
      <c r="R3294" s="46">
        <v>649.20000000000005</v>
      </c>
      <c r="S3294" s="47" t="s">
        <v>12</v>
      </c>
      <c r="T3294" s="46">
        <v>649.20000000000005</v>
      </c>
      <c r="U3294" s="48">
        <f>Tabla1[[#This Row],[Importe]]-Tabla1[[#This Row],[Pagado]]</f>
        <v>0</v>
      </c>
      <c r="V3294" s="49" t="s">
        <v>4090</v>
      </c>
    </row>
    <row r="3295" spans="1:22" x14ac:dyDescent="0.25">
      <c r="A3295" s="71">
        <v>42974</v>
      </c>
      <c r="B3295" s="36" t="s">
        <v>3230</v>
      </c>
      <c r="C3295" s="34">
        <v>125267</v>
      </c>
      <c r="D3295" s="39" t="s">
        <v>3888</v>
      </c>
      <c r="E3295" s="40">
        <v>11157.3</v>
      </c>
      <c r="F3295" s="41" t="s">
        <v>4068</v>
      </c>
      <c r="G3295" s="40">
        <v>11157.3</v>
      </c>
      <c r="H3295" s="42">
        <f>Tabla1[[#This Row],[Importe]]-Tabla1[[#This Row],[Pagado]]</f>
        <v>0</v>
      </c>
      <c r="I3295" s="43" t="s">
        <v>4090</v>
      </c>
      <c r="N3295" s="38" t="s">
        <v>12</v>
      </c>
      <c r="O3295" s="36" t="s">
        <v>3230</v>
      </c>
      <c r="P3295" s="34">
        <v>125267</v>
      </c>
      <c r="Q3295" s="39" t="s">
        <v>3888</v>
      </c>
      <c r="R3295" s="40">
        <v>11157.3</v>
      </c>
      <c r="S3295" s="41" t="s">
        <v>4068</v>
      </c>
      <c r="T3295" s="40">
        <v>11157.3</v>
      </c>
      <c r="U3295" s="42">
        <f>Tabla1[[#This Row],[Importe]]-Tabla1[[#This Row],[Pagado]]</f>
        <v>0</v>
      </c>
      <c r="V3295" s="43" t="s">
        <v>4090</v>
      </c>
    </row>
    <row r="3296" spans="1:22" x14ac:dyDescent="0.25">
      <c r="A3296" s="38">
        <v>42974</v>
      </c>
      <c r="B3296" s="35" t="s">
        <v>3231</v>
      </c>
      <c r="C3296" s="33">
        <v>125268</v>
      </c>
      <c r="D3296" s="45" t="s">
        <v>4063</v>
      </c>
      <c r="E3296" s="46">
        <v>1332</v>
      </c>
      <c r="F3296" s="41">
        <v>42974</v>
      </c>
      <c r="G3296" s="46">
        <v>1332</v>
      </c>
      <c r="H3296" s="48">
        <f>Tabla1[[#This Row],[Importe]]-Tabla1[[#This Row],[Pagado]]</f>
        <v>0</v>
      </c>
      <c r="I3296" s="49" t="s">
        <v>4090</v>
      </c>
      <c r="N3296" s="44" t="s">
        <v>12</v>
      </c>
      <c r="O3296" s="35" t="s">
        <v>3231</v>
      </c>
      <c r="P3296" s="33">
        <v>125268</v>
      </c>
      <c r="Q3296" s="45" t="s">
        <v>4063</v>
      </c>
      <c r="R3296" s="46">
        <v>1332</v>
      </c>
      <c r="S3296" s="47" t="s">
        <v>12</v>
      </c>
      <c r="T3296" s="46">
        <v>1332</v>
      </c>
      <c r="U3296" s="48">
        <f>Tabla1[[#This Row],[Importe]]-Tabla1[[#This Row],[Pagado]]</f>
        <v>0</v>
      </c>
      <c r="V3296" s="49" t="s">
        <v>4090</v>
      </c>
    </row>
    <row r="3297" spans="1:22" x14ac:dyDescent="0.25">
      <c r="A3297" s="71">
        <v>42974</v>
      </c>
      <c r="B3297" s="36" t="s">
        <v>3232</v>
      </c>
      <c r="C3297" s="34">
        <v>125269</v>
      </c>
      <c r="D3297" s="39" t="s">
        <v>3971</v>
      </c>
      <c r="E3297" s="40">
        <v>1606.1</v>
      </c>
      <c r="F3297" s="41">
        <v>42974</v>
      </c>
      <c r="G3297" s="40">
        <v>1606.1</v>
      </c>
      <c r="H3297" s="42">
        <f>Tabla1[[#This Row],[Importe]]-Tabla1[[#This Row],[Pagado]]</f>
        <v>0</v>
      </c>
      <c r="I3297" s="43" t="s">
        <v>4090</v>
      </c>
      <c r="N3297" s="38" t="s">
        <v>12</v>
      </c>
      <c r="O3297" s="36" t="s">
        <v>3232</v>
      </c>
      <c r="P3297" s="34">
        <v>125269</v>
      </c>
      <c r="Q3297" s="39" t="s">
        <v>3971</v>
      </c>
      <c r="R3297" s="40">
        <v>1606.1</v>
      </c>
      <c r="S3297" s="41" t="s">
        <v>12</v>
      </c>
      <c r="T3297" s="40">
        <v>1606.1</v>
      </c>
      <c r="U3297" s="42">
        <f>Tabla1[[#This Row],[Importe]]-Tabla1[[#This Row],[Pagado]]</f>
        <v>0</v>
      </c>
      <c r="V3297" s="43" t="s">
        <v>4090</v>
      </c>
    </row>
    <row r="3298" spans="1:22" x14ac:dyDescent="0.25">
      <c r="A3298" s="38">
        <v>42974</v>
      </c>
      <c r="B3298" s="36" t="s">
        <v>3234</v>
      </c>
      <c r="C3298" s="34">
        <v>125270</v>
      </c>
      <c r="D3298" s="39" t="s">
        <v>3842</v>
      </c>
      <c r="E3298" s="40">
        <v>2355</v>
      </c>
      <c r="F3298" s="41">
        <v>42974</v>
      </c>
      <c r="G3298" s="40">
        <v>2355</v>
      </c>
      <c r="H3298" s="42">
        <f>Tabla1[[#This Row],[Importe]]-Tabla1[[#This Row],[Pagado]]</f>
        <v>0</v>
      </c>
      <c r="I3298" s="43" t="s">
        <v>4090</v>
      </c>
      <c r="N3298" s="38" t="s">
        <v>12</v>
      </c>
      <c r="O3298" s="36" t="s">
        <v>3234</v>
      </c>
      <c r="P3298" s="34">
        <v>125270</v>
      </c>
      <c r="Q3298" s="39" t="s">
        <v>3842</v>
      </c>
      <c r="R3298" s="40">
        <v>2355</v>
      </c>
      <c r="S3298" s="41" t="s">
        <v>12</v>
      </c>
      <c r="T3298" s="40">
        <v>2355</v>
      </c>
      <c r="U3298" s="42">
        <f>Tabla1[[#This Row],[Importe]]-Tabla1[[#This Row],[Pagado]]</f>
        <v>0</v>
      </c>
      <c r="V3298" s="43" t="s">
        <v>4090</v>
      </c>
    </row>
    <row r="3299" spans="1:22" x14ac:dyDescent="0.25">
      <c r="A3299" s="71">
        <v>42974</v>
      </c>
      <c r="B3299" s="35" t="s">
        <v>3235</v>
      </c>
      <c r="C3299" s="33">
        <v>125271</v>
      </c>
      <c r="D3299" s="45" t="s">
        <v>3867</v>
      </c>
      <c r="E3299" s="46">
        <v>2812.4</v>
      </c>
      <c r="F3299" s="41">
        <v>42974</v>
      </c>
      <c r="G3299" s="61">
        <v>2812.4</v>
      </c>
      <c r="H3299" s="63">
        <f>Tabla1[[#This Row],[Importe]]-Tabla1[[#This Row],[Pagado]]</f>
        <v>0</v>
      </c>
      <c r="I3299" s="64" t="s">
        <v>4090</v>
      </c>
      <c r="N3299" s="44" t="s">
        <v>12</v>
      </c>
      <c r="O3299" s="35" t="s">
        <v>3235</v>
      </c>
      <c r="P3299" s="33">
        <v>125271</v>
      </c>
      <c r="Q3299" s="45" t="s">
        <v>3867</v>
      </c>
      <c r="R3299" s="46">
        <v>2812.4</v>
      </c>
      <c r="S3299" s="47" t="s">
        <v>12</v>
      </c>
      <c r="T3299" s="46">
        <v>2812.4</v>
      </c>
      <c r="U3299" s="48">
        <f>Tabla1[[#This Row],[Importe]]-Tabla1[[#This Row],[Pagado]]</f>
        <v>0</v>
      </c>
      <c r="V3299" s="49" t="s">
        <v>4090</v>
      </c>
    </row>
    <row r="3300" spans="1:22" x14ac:dyDescent="0.25">
      <c r="A3300" s="38">
        <v>42974</v>
      </c>
      <c r="B3300" s="36" t="s">
        <v>3236</v>
      </c>
      <c r="C3300" s="34">
        <v>125272</v>
      </c>
      <c r="D3300" s="39" t="s">
        <v>3867</v>
      </c>
      <c r="E3300" s="40">
        <v>924.4</v>
      </c>
      <c r="F3300" s="41">
        <v>42974</v>
      </c>
      <c r="G3300" s="40">
        <v>924.4</v>
      </c>
      <c r="H3300" s="42">
        <f>Tabla1[[#This Row],[Importe]]-Tabla1[[#This Row],[Pagado]]</f>
        <v>0</v>
      </c>
      <c r="I3300" s="43" t="s">
        <v>4090</v>
      </c>
      <c r="N3300" s="38" t="s">
        <v>12</v>
      </c>
      <c r="O3300" s="36" t="s">
        <v>3236</v>
      </c>
      <c r="P3300" s="34">
        <v>125272</v>
      </c>
      <c r="Q3300" s="39" t="s">
        <v>3867</v>
      </c>
      <c r="R3300" s="40">
        <v>924.4</v>
      </c>
      <c r="S3300" s="41" t="s">
        <v>12</v>
      </c>
      <c r="T3300" s="40">
        <v>924.4</v>
      </c>
      <c r="U3300" s="42">
        <f>Tabla1[[#This Row],[Importe]]-Tabla1[[#This Row],[Pagado]]</f>
        <v>0</v>
      </c>
      <c r="V3300" s="43" t="s">
        <v>4090</v>
      </c>
    </row>
    <row r="3301" spans="1:22" x14ac:dyDescent="0.25">
      <c r="A3301" s="71">
        <v>42974</v>
      </c>
      <c r="B3301" s="35" t="s">
        <v>3237</v>
      </c>
      <c r="C3301" s="33">
        <v>125273</v>
      </c>
      <c r="D3301" s="45" t="s">
        <v>3867</v>
      </c>
      <c r="E3301" s="46">
        <v>252</v>
      </c>
      <c r="F3301" s="41">
        <v>42974</v>
      </c>
      <c r="G3301" s="61">
        <v>252</v>
      </c>
      <c r="H3301" s="63">
        <f>Tabla1[[#This Row],[Importe]]-Tabla1[[#This Row],[Pagado]]</f>
        <v>0</v>
      </c>
      <c r="I3301" s="64" t="s">
        <v>4090</v>
      </c>
      <c r="N3301" s="44" t="s">
        <v>12</v>
      </c>
      <c r="O3301" s="35" t="s">
        <v>3237</v>
      </c>
      <c r="P3301" s="33">
        <v>125273</v>
      </c>
      <c r="Q3301" s="45" t="s">
        <v>3867</v>
      </c>
      <c r="R3301" s="46">
        <v>252</v>
      </c>
      <c r="S3301" s="47" t="s">
        <v>12</v>
      </c>
      <c r="T3301" s="46">
        <v>252</v>
      </c>
      <c r="U3301" s="48">
        <f>Tabla1[[#This Row],[Importe]]-Tabla1[[#This Row],[Pagado]]</f>
        <v>0</v>
      </c>
      <c r="V3301" s="49" t="s">
        <v>4090</v>
      </c>
    </row>
    <row r="3302" spans="1:22" ht="30" x14ac:dyDescent="0.25">
      <c r="A3302" s="38">
        <v>42974</v>
      </c>
      <c r="B3302" s="36" t="s">
        <v>3238</v>
      </c>
      <c r="C3302" s="34">
        <v>125274</v>
      </c>
      <c r="D3302" s="39" t="s">
        <v>3918</v>
      </c>
      <c r="E3302" s="40">
        <v>6338.5</v>
      </c>
      <c r="F3302" s="41" t="s">
        <v>4184</v>
      </c>
      <c r="G3302" s="72">
        <f>5600+738.5</f>
        <v>6338.5</v>
      </c>
      <c r="H3302" s="73">
        <f>Tabla1[[#This Row],[Importe]]-Tabla1[[#This Row],[Pagado]]</f>
        <v>0</v>
      </c>
      <c r="I3302" s="43" t="s">
        <v>4090</v>
      </c>
      <c r="N3302" s="38" t="s">
        <v>12</v>
      </c>
      <c r="O3302" s="36" t="s">
        <v>3238</v>
      </c>
      <c r="P3302" s="34">
        <v>125274</v>
      </c>
      <c r="Q3302" s="39" t="s">
        <v>3918</v>
      </c>
      <c r="R3302" s="40">
        <v>6338.5</v>
      </c>
      <c r="S3302" s="41" t="s">
        <v>13</v>
      </c>
      <c r="T3302" s="40">
        <v>6338.5</v>
      </c>
      <c r="U3302" s="42">
        <f>Tabla1[[#This Row],[Importe]]-Tabla1[[#This Row],[Pagado]]</f>
        <v>0</v>
      </c>
      <c r="V3302" s="43" t="s">
        <v>4090</v>
      </c>
    </row>
    <row r="3303" spans="1:22" x14ac:dyDescent="0.25">
      <c r="A3303" s="71">
        <v>42974</v>
      </c>
      <c r="B3303" s="35" t="s">
        <v>3239</v>
      </c>
      <c r="C3303" s="33">
        <v>125275</v>
      </c>
      <c r="D3303" s="45" t="s">
        <v>3807</v>
      </c>
      <c r="E3303" s="46">
        <v>5170</v>
      </c>
      <c r="F3303" s="47">
        <v>42975</v>
      </c>
      <c r="G3303" s="46">
        <v>5170</v>
      </c>
      <c r="H3303" s="48">
        <f>Tabla1[[#This Row],[Importe]]-Tabla1[[#This Row],[Pagado]]</f>
        <v>0</v>
      </c>
      <c r="I3303" s="49" t="s">
        <v>4090</v>
      </c>
      <c r="N3303" s="44" t="s">
        <v>12</v>
      </c>
      <c r="O3303" s="35" t="s">
        <v>3239</v>
      </c>
      <c r="P3303" s="33">
        <v>125275</v>
      </c>
      <c r="Q3303" s="45" t="s">
        <v>3807</v>
      </c>
      <c r="R3303" s="46">
        <v>5170</v>
      </c>
      <c r="S3303" s="47" t="s">
        <v>13</v>
      </c>
      <c r="T3303" s="46">
        <v>5170</v>
      </c>
      <c r="U3303" s="48">
        <f>Tabla1[[#This Row],[Importe]]-Tabla1[[#This Row],[Pagado]]</f>
        <v>0</v>
      </c>
      <c r="V3303" s="49" t="s">
        <v>4090</v>
      </c>
    </row>
    <row r="3304" spans="1:22" x14ac:dyDescent="0.25">
      <c r="A3304" s="38">
        <v>42974</v>
      </c>
      <c r="B3304" s="36" t="s">
        <v>3240</v>
      </c>
      <c r="C3304" s="34">
        <v>125276</v>
      </c>
      <c r="D3304" s="39" t="s">
        <v>3846</v>
      </c>
      <c r="E3304" s="40">
        <v>1702.5</v>
      </c>
      <c r="F3304" s="47">
        <v>42975</v>
      </c>
      <c r="G3304" s="40">
        <v>1702.5</v>
      </c>
      <c r="H3304" s="42">
        <f>Tabla1[[#This Row],[Importe]]-Tabla1[[#This Row],[Pagado]]</f>
        <v>0</v>
      </c>
      <c r="I3304" s="43" t="s">
        <v>4090</v>
      </c>
      <c r="N3304" s="38" t="s">
        <v>12</v>
      </c>
      <c r="O3304" s="36" t="s">
        <v>3240</v>
      </c>
      <c r="P3304" s="34">
        <v>125276</v>
      </c>
      <c r="Q3304" s="39" t="s">
        <v>3846</v>
      </c>
      <c r="R3304" s="40">
        <v>1702.5</v>
      </c>
      <c r="S3304" s="41" t="s">
        <v>13</v>
      </c>
      <c r="T3304" s="40">
        <v>1702.5</v>
      </c>
      <c r="U3304" s="42">
        <f>Tabla1[[#This Row],[Importe]]-Tabla1[[#This Row],[Pagado]]</f>
        <v>0</v>
      </c>
      <c r="V3304" s="43" t="s">
        <v>4090</v>
      </c>
    </row>
    <row r="3305" spans="1:22" x14ac:dyDescent="0.25">
      <c r="A3305" s="71">
        <v>42974</v>
      </c>
      <c r="B3305" s="35" t="s">
        <v>3241</v>
      </c>
      <c r="C3305" s="33">
        <v>125277</v>
      </c>
      <c r="D3305" s="45" t="s">
        <v>3808</v>
      </c>
      <c r="E3305" s="46">
        <v>1175</v>
      </c>
      <c r="F3305" s="47">
        <v>42975</v>
      </c>
      <c r="G3305" s="46">
        <v>1175</v>
      </c>
      <c r="H3305" s="48">
        <f>Tabla1[[#This Row],[Importe]]-Tabla1[[#This Row],[Pagado]]</f>
        <v>0</v>
      </c>
      <c r="I3305" s="49" t="s">
        <v>4090</v>
      </c>
      <c r="N3305" s="44" t="s">
        <v>12</v>
      </c>
      <c r="O3305" s="35" t="s">
        <v>3241</v>
      </c>
      <c r="P3305" s="33">
        <v>125277</v>
      </c>
      <c r="Q3305" s="45" t="s">
        <v>3808</v>
      </c>
      <c r="R3305" s="46">
        <v>1175</v>
      </c>
      <c r="S3305" s="47" t="s">
        <v>13</v>
      </c>
      <c r="T3305" s="46">
        <v>1175</v>
      </c>
      <c r="U3305" s="48">
        <f>Tabla1[[#This Row],[Importe]]-Tabla1[[#This Row],[Pagado]]</f>
        <v>0</v>
      </c>
      <c r="V3305" s="49" t="s">
        <v>4090</v>
      </c>
    </row>
    <row r="3306" spans="1:22" x14ac:dyDescent="0.25">
      <c r="A3306" s="38">
        <v>42974</v>
      </c>
      <c r="B3306" s="36" t="s">
        <v>3242</v>
      </c>
      <c r="C3306" s="34">
        <v>125278</v>
      </c>
      <c r="D3306" s="39" t="s">
        <v>3832</v>
      </c>
      <c r="E3306" s="40">
        <v>95</v>
      </c>
      <c r="F3306" s="41" t="s">
        <v>4068</v>
      </c>
      <c r="G3306" s="40">
        <v>95</v>
      </c>
      <c r="H3306" s="42">
        <f>Tabla1[[#This Row],[Importe]]-Tabla1[[#This Row],[Pagado]]</f>
        <v>0</v>
      </c>
      <c r="I3306" s="43" t="s">
        <v>4090</v>
      </c>
      <c r="N3306" s="38" t="s">
        <v>12</v>
      </c>
      <c r="O3306" s="36" t="s">
        <v>3242</v>
      </c>
      <c r="P3306" s="34">
        <v>125278</v>
      </c>
      <c r="Q3306" s="39" t="s">
        <v>3832</v>
      </c>
      <c r="R3306" s="40">
        <v>95</v>
      </c>
      <c r="S3306" s="41" t="s">
        <v>4068</v>
      </c>
      <c r="T3306" s="40">
        <v>95</v>
      </c>
      <c r="U3306" s="42">
        <f>Tabla1[[#This Row],[Importe]]-Tabla1[[#This Row],[Pagado]]</f>
        <v>0</v>
      </c>
      <c r="V3306" s="43" t="s">
        <v>4090</v>
      </c>
    </row>
    <row r="3307" spans="1:22" x14ac:dyDescent="0.25">
      <c r="A3307" s="71">
        <v>42974</v>
      </c>
      <c r="B3307" s="35" t="s">
        <v>3243</v>
      </c>
      <c r="C3307" s="33">
        <v>125279</v>
      </c>
      <c r="D3307" s="45" t="s">
        <v>3845</v>
      </c>
      <c r="E3307" s="46">
        <v>49783.5</v>
      </c>
      <c r="F3307" s="47" t="s">
        <v>4086</v>
      </c>
      <c r="G3307" s="46">
        <v>49783.5</v>
      </c>
      <c r="H3307" s="48">
        <f>Tabla1[[#This Row],[Importe]]-Tabla1[[#This Row],[Pagado]]</f>
        <v>0</v>
      </c>
      <c r="I3307" s="49" t="s">
        <v>4090</v>
      </c>
      <c r="N3307" s="44" t="s">
        <v>12</v>
      </c>
      <c r="O3307" s="35" t="s">
        <v>3243</v>
      </c>
      <c r="P3307" s="33">
        <v>125279</v>
      </c>
      <c r="Q3307" s="45" t="s">
        <v>3845</v>
      </c>
      <c r="R3307" s="46">
        <v>49783.5</v>
      </c>
      <c r="S3307" s="47" t="s">
        <v>4086</v>
      </c>
      <c r="T3307" s="46">
        <v>49783.5</v>
      </c>
      <c r="U3307" s="48">
        <f>Tabla1[[#This Row],[Importe]]-Tabla1[[#This Row],[Pagado]]</f>
        <v>0</v>
      </c>
      <c r="V3307" s="49" t="s">
        <v>4090</v>
      </c>
    </row>
    <row r="3308" spans="1:22" x14ac:dyDescent="0.25">
      <c r="A3308" s="38">
        <v>42974</v>
      </c>
      <c r="B3308" s="35" t="s">
        <v>3245</v>
      </c>
      <c r="C3308" s="33">
        <v>125280</v>
      </c>
      <c r="D3308" s="45" t="s">
        <v>3939</v>
      </c>
      <c r="E3308" s="46">
        <v>1372.4</v>
      </c>
      <c r="F3308" s="47">
        <v>42974</v>
      </c>
      <c r="G3308" s="46">
        <v>1372.4</v>
      </c>
      <c r="H3308" s="48">
        <f>Tabla1[[#This Row],[Importe]]-Tabla1[[#This Row],[Pagado]]</f>
        <v>0</v>
      </c>
      <c r="I3308" s="49" t="s">
        <v>4090</v>
      </c>
      <c r="N3308" s="44" t="s">
        <v>12</v>
      </c>
      <c r="O3308" s="35" t="s">
        <v>3245</v>
      </c>
      <c r="P3308" s="33">
        <v>125280</v>
      </c>
      <c r="Q3308" s="45" t="s">
        <v>3939</v>
      </c>
      <c r="R3308" s="46">
        <v>1372.4</v>
      </c>
      <c r="S3308" s="47" t="s">
        <v>12</v>
      </c>
      <c r="T3308" s="46">
        <v>1372.4</v>
      </c>
      <c r="U3308" s="48">
        <f>Tabla1[[#This Row],[Importe]]-Tabla1[[#This Row],[Pagado]]</f>
        <v>0</v>
      </c>
      <c r="V3308" s="49" t="s">
        <v>4090</v>
      </c>
    </row>
    <row r="3309" spans="1:22" x14ac:dyDescent="0.25">
      <c r="A3309" s="71">
        <v>42974</v>
      </c>
      <c r="B3309" s="36" t="s">
        <v>3246</v>
      </c>
      <c r="C3309" s="34">
        <v>125281</v>
      </c>
      <c r="D3309" s="39" t="s">
        <v>3840</v>
      </c>
      <c r="E3309" s="40">
        <v>5991.4</v>
      </c>
      <c r="F3309" s="66">
        <v>42974</v>
      </c>
      <c r="G3309" s="40">
        <v>5991.4</v>
      </c>
      <c r="H3309" s="42">
        <f>Tabla1[[#This Row],[Importe]]-Tabla1[[#This Row],[Pagado]]</f>
        <v>0</v>
      </c>
      <c r="I3309" s="43" t="s">
        <v>4090</v>
      </c>
      <c r="N3309" s="38" t="s">
        <v>12</v>
      </c>
      <c r="O3309" s="36" t="s">
        <v>3246</v>
      </c>
      <c r="P3309" s="34">
        <v>125281</v>
      </c>
      <c r="Q3309" s="39" t="s">
        <v>3840</v>
      </c>
      <c r="R3309" s="40">
        <v>5991.4</v>
      </c>
      <c r="S3309" s="41" t="s">
        <v>12</v>
      </c>
      <c r="T3309" s="40">
        <v>5991.4</v>
      </c>
      <c r="U3309" s="42">
        <f>Tabla1[[#This Row],[Importe]]-Tabla1[[#This Row],[Pagado]]</f>
        <v>0</v>
      </c>
      <c r="V3309" s="43" t="s">
        <v>4090</v>
      </c>
    </row>
    <row r="3310" spans="1:22" x14ac:dyDescent="0.25">
      <c r="A3310" s="38">
        <v>42974</v>
      </c>
      <c r="B3310" s="35" t="s">
        <v>3247</v>
      </c>
      <c r="C3310" s="33">
        <v>125282</v>
      </c>
      <c r="D3310" s="45" t="s">
        <v>3930</v>
      </c>
      <c r="E3310" s="46">
        <v>9400</v>
      </c>
      <c r="F3310" s="47">
        <v>42974</v>
      </c>
      <c r="G3310" s="46">
        <v>9400</v>
      </c>
      <c r="H3310" s="48">
        <f>Tabla1[[#This Row],[Importe]]-Tabla1[[#This Row],[Pagado]]</f>
        <v>0</v>
      </c>
      <c r="I3310" s="49" t="s">
        <v>4090</v>
      </c>
      <c r="N3310" s="44" t="s">
        <v>12</v>
      </c>
      <c r="O3310" s="35" t="s">
        <v>3247</v>
      </c>
      <c r="P3310" s="33">
        <v>125282</v>
      </c>
      <c r="Q3310" s="45" t="s">
        <v>3930</v>
      </c>
      <c r="R3310" s="46">
        <v>9400</v>
      </c>
      <c r="S3310" s="47" t="s">
        <v>12</v>
      </c>
      <c r="T3310" s="46">
        <v>9400</v>
      </c>
      <c r="U3310" s="48">
        <f>Tabla1[[#This Row],[Importe]]-Tabla1[[#This Row],[Pagado]]</f>
        <v>0</v>
      </c>
      <c r="V3310" s="49" t="s">
        <v>4090</v>
      </c>
    </row>
    <row r="3311" spans="1:22" x14ac:dyDescent="0.25">
      <c r="A3311" s="71">
        <v>42974</v>
      </c>
      <c r="B3311" s="36" t="s">
        <v>3248</v>
      </c>
      <c r="C3311" s="34">
        <v>125283</v>
      </c>
      <c r="D3311" s="39" t="s">
        <v>3950</v>
      </c>
      <c r="E3311" s="40">
        <v>24422.400000000001</v>
      </c>
      <c r="F3311" s="41">
        <v>42977</v>
      </c>
      <c r="G3311" s="40">
        <v>24422.400000000001</v>
      </c>
      <c r="H3311" s="42">
        <f>Tabla1[[#This Row],[Importe]]-Tabla1[[#This Row],[Pagado]]</f>
        <v>0</v>
      </c>
      <c r="I3311" s="43" t="s">
        <v>4090</v>
      </c>
      <c r="N3311" s="38" t="s">
        <v>12</v>
      </c>
      <c r="O3311" s="36" t="s">
        <v>3248</v>
      </c>
      <c r="P3311" s="34">
        <v>125283</v>
      </c>
      <c r="Q3311" s="39" t="s">
        <v>3950</v>
      </c>
      <c r="R3311" s="40">
        <v>24422.400000000001</v>
      </c>
      <c r="S3311" s="41" t="s">
        <v>15</v>
      </c>
      <c r="T3311" s="40">
        <v>24422.400000000001</v>
      </c>
      <c r="U3311" s="42">
        <f>Tabla1[[#This Row],[Importe]]-Tabla1[[#This Row],[Pagado]]</f>
        <v>0</v>
      </c>
      <c r="V3311" s="43" t="s">
        <v>4090</v>
      </c>
    </row>
    <row r="3312" spans="1:22" x14ac:dyDescent="0.25">
      <c r="A3312" s="38">
        <v>42974</v>
      </c>
      <c r="B3312" s="35" t="s">
        <v>3249</v>
      </c>
      <c r="C3312" s="33">
        <v>125284</v>
      </c>
      <c r="D3312" s="45" t="s">
        <v>3866</v>
      </c>
      <c r="E3312" s="46">
        <v>3400</v>
      </c>
      <c r="F3312" s="47">
        <v>42974</v>
      </c>
      <c r="G3312" s="46">
        <v>3400</v>
      </c>
      <c r="H3312" s="48">
        <f>Tabla1[[#This Row],[Importe]]-Tabla1[[#This Row],[Pagado]]</f>
        <v>0</v>
      </c>
      <c r="I3312" s="49" t="s">
        <v>4090</v>
      </c>
      <c r="N3312" s="44" t="s">
        <v>12</v>
      </c>
      <c r="O3312" s="35" t="s">
        <v>3249</v>
      </c>
      <c r="P3312" s="33">
        <v>125284</v>
      </c>
      <c r="Q3312" s="45" t="s">
        <v>3866</v>
      </c>
      <c r="R3312" s="46">
        <v>3400</v>
      </c>
      <c r="S3312" s="47" t="s">
        <v>12</v>
      </c>
      <c r="T3312" s="46">
        <v>3400</v>
      </c>
      <c r="U3312" s="48">
        <f>Tabla1[[#This Row],[Importe]]-Tabla1[[#This Row],[Pagado]]</f>
        <v>0</v>
      </c>
      <c r="V3312" s="49" t="s">
        <v>4090</v>
      </c>
    </row>
    <row r="3313" spans="1:22" ht="15.75" x14ac:dyDescent="0.25">
      <c r="A3313" s="71">
        <v>42974</v>
      </c>
      <c r="B3313" s="36" t="s">
        <v>3250</v>
      </c>
      <c r="C3313" s="34">
        <v>125285</v>
      </c>
      <c r="D3313" s="50" t="s">
        <v>4091</v>
      </c>
      <c r="E3313" s="40">
        <v>0</v>
      </c>
      <c r="F3313" s="51" t="s">
        <v>4091</v>
      </c>
      <c r="G3313" s="40">
        <v>0</v>
      </c>
      <c r="H3313" s="42">
        <f>Tabla1[[#This Row],[Importe]]-Tabla1[[#This Row],[Pagado]]</f>
        <v>0</v>
      </c>
      <c r="I3313" s="43" t="s">
        <v>4091</v>
      </c>
      <c r="N3313" s="38" t="s">
        <v>12</v>
      </c>
      <c r="O3313" s="36" t="s">
        <v>3250</v>
      </c>
      <c r="P3313" s="34">
        <v>125285</v>
      </c>
      <c r="Q3313" s="39" t="s">
        <v>3860</v>
      </c>
      <c r="R3313" s="40">
        <v>1000</v>
      </c>
      <c r="S3313" s="41" t="s">
        <v>4067</v>
      </c>
      <c r="T3313" s="40">
        <v>0</v>
      </c>
      <c r="U3313" s="42">
        <f>Tabla1[[#This Row],[Importe]]-Tabla1[[#This Row],[Pagado]]</f>
        <v>0</v>
      </c>
      <c r="V3313" s="43" t="s">
        <v>4091</v>
      </c>
    </row>
    <row r="3314" spans="1:22" x14ac:dyDescent="0.25">
      <c r="A3314" s="38">
        <v>42974</v>
      </c>
      <c r="B3314" s="35" t="s">
        <v>3251</v>
      </c>
      <c r="C3314" s="33">
        <v>125286</v>
      </c>
      <c r="D3314" s="45" t="s">
        <v>3943</v>
      </c>
      <c r="E3314" s="46">
        <v>2820</v>
      </c>
      <c r="F3314" s="47">
        <v>42975</v>
      </c>
      <c r="G3314" s="46">
        <v>2820</v>
      </c>
      <c r="H3314" s="48">
        <f>Tabla1[[#This Row],[Importe]]-Tabla1[[#This Row],[Pagado]]</f>
        <v>0</v>
      </c>
      <c r="I3314" s="49" t="s">
        <v>4090</v>
      </c>
      <c r="N3314" s="44" t="s">
        <v>12</v>
      </c>
      <c r="O3314" s="35" t="s">
        <v>3251</v>
      </c>
      <c r="P3314" s="33">
        <v>125286</v>
      </c>
      <c r="Q3314" s="45" t="s">
        <v>3943</v>
      </c>
      <c r="R3314" s="46">
        <v>2820</v>
      </c>
      <c r="S3314" s="47" t="s">
        <v>13</v>
      </c>
      <c r="T3314" s="46">
        <v>2820</v>
      </c>
      <c r="U3314" s="48">
        <f>Tabla1[[#This Row],[Importe]]-Tabla1[[#This Row],[Pagado]]</f>
        <v>0</v>
      </c>
      <c r="V3314" s="49" t="s">
        <v>4090</v>
      </c>
    </row>
    <row r="3315" spans="1:22" x14ac:dyDescent="0.25">
      <c r="A3315" s="71">
        <v>42974</v>
      </c>
      <c r="B3315" s="36" t="s">
        <v>3252</v>
      </c>
      <c r="C3315" s="34">
        <v>125287</v>
      </c>
      <c r="D3315" s="39" t="s">
        <v>3913</v>
      </c>
      <c r="E3315" s="40">
        <v>1175</v>
      </c>
      <c r="F3315" s="66">
        <v>42975</v>
      </c>
      <c r="G3315" s="40">
        <v>1175</v>
      </c>
      <c r="H3315" s="42">
        <f>Tabla1[[#This Row],[Importe]]-Tabla1[[#This Row],[Pagado]]</f>
        <v>0</v>
      </c>
      <c r="I3315" s="43" t="s">
        <v>4090</v>
      </c>
      <c r="N3315" s="38" t="s">
        <v>12</v>
      </c>
      <c r="O3315" s="36" t="s">
        <v>3252</v>
      </c>
      <c r="P3315" s="34">
        <v>125287</v>
      </c>
      <c r="Q3315" s="39" t="s">
        <v>3913</v>
      </c>
      <c r="R3315" s="40">
        <v>1175</v>
      </c>
      <c r="S3315" s="41" t="s">
        <v>13</v>
      </c>
      <c r="T3315" s="40">
        <v>1175</v>
      </c>
      <c r="U3315" s="42">
        <f>Tabla1[[#This Row],[Importe]]-Tabla1[[#This Row],[Pagado]]</f>
        <v>0</v>
      </c>
      <c r="V3315" s="43" t="s">
        <v>4090</v>
      </c>
    </row>
    <row r="3316" spans="1:22" x14ac:dyDescent="0.25">
      <c r="A3316" s="38">
        <v>42974</v>
      </c>
      <c r="B3316" s="35" t="s">
        <v>3253</v>
      </c>
      <c r="C3316" s="33">
        <v>125288</v>
      </c>
      <c r="D3316" s="45" t="s">
        <v>4025</v>
      </c>
      <c r="E3316" s="46">
        <v>2732.4</v>
      </c>
      <c r="F3316" s="47">
        <v>42975</v>
      </c>
      <c r="G3316" s="46">
        <v>2732.4</v>
      </c>
      <c r="H3316" s="48">
        <f>Tabla1[[#This Row],[Importe]]-Tabla1[[#This Row],[Pagado]]</f>
        <v>0</v>
      </c>
      <c r="I3316" s="49" t="s">
        <v>4090</v>
      </c>
      <c r="N3316" s="44" t="s">
        <v>12</v>
      </c>
      <c r="O3316" s="35" t="s">
        <v>3253</v>
      </c>
      <c r="P3316" s="33">
        <v>125288</v>
      </c>
      <c r="Q3316" s="45" t="s">
        <v>4025</v>
      </c>
      <c r="R3316" s="46">
        <v>2732.4</v>
      </c>
      <c r="S3316" s="47" t="s">
        <v>13</v>
      </c>
      <c r="T3316" s="46">
        <v>2732.4</v>
      </c>
      <c r="U3316" s="48">
        <f>Tabla1[[#This Row],[Importe]]-Tabla1[[#This Row],[Pagado]]</f>
        <v>0</v>
      </c>
      <c r="V3316" s="49" t="s">
        <v>4090</v>
      </c>
    </row>
    <row r="3317" spans="1:22" x14ac:dyDescent="0.25">
      <c r="A3317" s="71">
        <v>42974</v>
      </c>
      <c r="B3317" s="36" t="s">
        <v>3254</v>
      </c>
      <c r="C3317" s="34">
        <v>125289</v>
      </c>
      <c r="D3317" s="39" t="s">
        <v>3827</v>
      </c>
      <c r="E3317" s="40">
        <v>2199.6</v>
      </c>
      <c r="F3317" s="66">
        <v>42975</v>
      </c>
      <c r="G3317" s="40">
        <v>2199.6</v>
      </c>
      <c r="H3317" s="42">
        <f>Tabla1[[#This Row],[Importe]]-Tabla1[[#This Row],[Pagado]]</f>
        <v>0</v>
      </c>
      <c r="I3317" s="43" t="s">
        <v>4090</v>
      </c>
      <c r="N3317" s="38" t="s">
        <v>12</v>
      </c>
      <c r="O3317" s="36" t="s">
        <v>3254</v>
      </c>
      <c r="P3317" s="34">
        <v>125289</v>
      </c>
      <c r="Q3317" s="39" t="s">
        <v>3827</v>
      </c>
      <c r="R3317" s="40">
        <v>2199.6</v>
      </c>
      <c r="S3317" s="41" t="s">
        <v>13</v>
      </c>
      <c r="T3317" s="40">
        <v>2199.6</v>
      </c>
      <c r="U3317" s="42">
        <f>Tabla1[[#This Row],[Importe]]-Tabla1[[#This Row],[Pagado]]</f>
        <v>0</v>
      </c>
      <c r="V3317" s="43" t="s">
        <v>4090</v>
      </c>
    </row>
    <row r="3318" spans="1:22" x14ac:dyDescent="0.25">
      <c r="A3318" s="38">
        <v>42974</v>
      </c>
      <c r="B3318" s="36" t="s">
        <v>3256</v>
      </c>
      <c r="C3318" s="34">
        <v>125290</v>
      </c>
      <c r="D3318" s="39" t="s">
        <v>3896</v>
      </c>
      <c r="E3318" s="40">
        <v>1207.9000000000001</v>
      </c>
      <c r="F3318" s="47">
        <v>42975</v>
      </c>
      <c r="G3318" s="40">
        <v>1207.9000000000001</v>
      </c>
      <c r="H3318" s="42">
        <f>Tabla1[[#This Row],[Importe]]-Tabla1[[#This Row],[Pagado]]</f>
        <v>0</v>
      </c>
      <c r="I3318" s="43" t="s">
        <v>4090</v>
      </c>
      <c r="N3318" s="38" t="s">
        <v>12</v>
      </c>
      <c r="O3318" s="36" t="s">
        <v>3256</v>
      </c>
      <c r="P3318" s="34">
        <v>125290</v>
      </c>
      <c r="Q3318" s="39" t="s">
        <v>3896</v>
      </c>
      <c r="R3318" s="40">
        <v>1207.9000000000001</v>
      </c>
      <c r="S3318" s="41" t="s">
        <v>13</v>
      </c>
      <c r="T3318" s="40">
        <v>1207.9000000000001</v>
      </c>
      <c r="U3318" s="42">
        <f>Tabla1[[#This Row],[Importe]]-Tabla1[[#This Row],[Pagado]]</f>
        <v>0</v>
      </c>
      <c r="V3318" s="43" t="s">
        <v>4090</v>
      </c>
    </row>
    <row r="3319" spans="1:22" x14ac:dyDescent="0.25">
      <c r="A3319" s="71">
        <v>42974</v>
      </c>
      <c r="B3319" s="58" t="s">
        <v>3257</v>
      </c>
      <c r="C3319" s="59">
        <v>125291</v>
      </c>
      <c r="D3319" s="60" t="s">
        <v>3825</v>
      </c>
      <c r="E3319" s="61">
        <v>3715</v>
      </c>
      <c r="F3319" s="66">
        <v>42975</v>
      </c>
      <c r="G3319" s="61">
        <v>3715</v>
      </c>
      <c r="H3319" s="63">
        <f>Tabla1[[#This Row],[Importe]]-Tabla1[[#This Row],[Pagado]]</f>
        <v>0</v>
      </c>
      <c r="I3319" s="64" t="s">
        <v>4090</v>
      </c>
      <c r="N3319" s="44" t="s">
        <v>12</v>
      </c>
      <c r="O3319" s="35" t="s">
        <v>3257</v>
      </c>
      <c r="P3319" s="33">
        <v>125291</v>
      </c>
      <c r="Q3319" s="45" t="s">
        <v>3825</v>
      </c>
      <c r="R3319" s="46">
        <v>3715</v>
      </c>
      <c r="S3319" s="47" t="s">
        <v>13</v>
      </c>
      <c r="T3319" s="46">
        <v>3715</v>
      </c>
      <c r="U3319" s="48">
        <f>Tabla1[[#This Row],[Importe]]-Tabla1[[#This Row],[Pagado]]</f>
        <v>0</v>
      </c>
      <c r="V3319" s="49" t="s">
        <v>4090</v>
      </c>
    </row>
    <row r="3320" spans="1:22" x14ac:dyDescent="0.25">
      <c r="A3320" s="38">
        <v>42974</v>
      </c>
      <c r="B3320" s="36" t="s">
        <v>3258</v>
      </c>
      <c r="C3320" s="34">
        <v>125292</v>
      </c>
      <c r="D3320" s="39" t="s">
        <v>3824</v>
      </c>
      <c r="E3320" s="40">
        <v>3821.3</v>
      </c>
      <c r="F3320" s="47">
        <v>42975</v>
      </c>
      <c r="G3320" s="40">
        <v>3821.3</v>
      </c>
      <c r="H3320" s="42">
        <f>Tabla1[[#This Row],[Importe]]-Tabla1[[#This Row],[Pagado]]</f>
        <v>0</v>
      </c>
      <c r="I3320" s="43" t="s">
        <v>4090</v>
      </c>
      <c r="N3320" s="38" t="s">
        <v>12</v>
      </c>
      <c r="O3320" s="36" t="s">
        <v>3258</v>
      </c>
      <c r="P3320" s="34">
        <v>125292</v>
      </c>
      <c r="Q3320" s="39" t="s">
        <v>3824</v>
      </c>
      <c r="R3320" s="40">
        <v>3821.3</v>
      </c>
      <c r="S3320" s="41" t="s">
        <v>13</v>
      </c>
      <c r="T3320" s="40">
        <v>3821.3</v>
      </c>
      <c r="U3320" s="42">
        <f>Tabla1[[#This Row],[Importe]]-Tabla1[[#This Row],[Pagado]]</f>
        <v>0</v>
      </c>
      <c r="V3320" s="43" t="s">
        <v>4090</v>
      </c>
    </row>
    <row r="3321" spans="1:22" x14ac:dyDescent="0.25">
      <c r="A3321" s="71">
        <v>42974</v>
      </c>
      <c r="B3321" s="58" t="s">
        <v>3259</v>
      </c>
      <c r="C3321" s="59">
        <v>125293</v>
      </c>
      <c r="D3321" s="60" t="s">
        <v>4041</v>
      </c>
      <c r="E3321" s="61">
        <v>783.6</v>
      </c>
      <c r="F3321" s="66">
        <v>42975</v>
      </c>
      <c r="G3321" s="61">
        <v>783.6</v>
      </c>
      <c r="H3321" s="63">
        <f>Tabla1[[#This Row],[Importe]]-Tabla1[[#This Row],[Pagado]]</f>
        <v>0</v>
      </c>
      <c r="I3321" s="64" t="s">
        <v>4090</v>
      </c>
      <c r="N3321" s="44" t="s">
        <v>12</v>
      </c>
      <c r="O3321" s="35" t="s">
        <v>3259</v>
      </c>
      <c r="P3321" s="33">
        <v>125293</v>
      </c>
      <c r="Q3321" s="45" t="s">
        <v>4041</v>
      </c>
      <c r="R3321" s="46">
        <v>783.6</v>
      </c>
      <c r="S3321" s="47" t="s">
        <v>13</v>
      </c>
      <c r="T3321" s="46">
        <v>783.6</v>
      </c>
      <c r="U3321" s="48">
        <f>Tabla1[[#This Row],[Importe]]-Tabla1[[#This Row],[Pagado]]</f>
        <v>0</v>
      </c>
      <c r="V3321" s="49" t="s">
        <v>4090</v>
      </c>
    </row>
    <row r="3322" spans="1:22" x14ac:dyDescent="0.25">
      <c r="A3322" s="38">
        <v>42974</v>
      </c>
      <c r="B3322" s="36" t="s">
        <v>3260</v>
      </c>
      <c r="C3322" s="34">
        <v>125294</v>
      </c>
      <c r="D3322" s="39" t="s">
        <v>3826</v>
      </c>
      <c r="E3322" s="40">
        <v>2305</v>
      </c>
      <c r="F3322" s="47">
        <v>42975</v>
      </c>
      <c r="G3322" s="40">
        <v>2305</v>
      </c>
      <c r="H3322" s="42">
        <f>Tabla1[[#This Row],[Importe]]-Tabla1[[#This Row],[Pagado]]</f>
        <v>0</v>
      </c>
      <c r="I3322" s="43" t="s">
        <v>4090</v>
      </c>
      <c r="N3322" s="38" t="s">
        <v>12</v>
      </c>
      <c r="O3322" s="36" t="s">
        <v>3260</v>
      </c>
      <c r="P3322" s="34">
        <v>125294</v>
      </c>
      <c r="Q3322" s="39" t="s">
        <v>3826</v>
      </c>
      <c r="R3322" s="40">
        <v>2305</v>
      </c>
      <c r="S3322" s="41" t="s">
        <v>13</v>
      </c>
      <c r="T3322" s="40">
        <v>2305</v>
      </c>
      <c r="U3322" s="42">
        <f>Tabla1[[#This Row],[Importe]]-Tabla1[[#This Row],[Pagado]]</f>
        <v>0</v>
      </c>
      <c r="V3322" s="43" t="s">
        <v>4090</v>
      </c>
    </row>
    <row r="3323" spans="1:22" x14ac:dyDescent="0.25">
      <c r="A3323" s="71">
        <v>42974</v>
      </c>
      <c r="B3323" s="58" t="s">
        <v>3261</v>
      </c>
      <c r="C3323" s="59">
        <v>125295</v>
      </c>
      <c r="D3323" s="60" t="s">
        <v>3851</v>
      </c>
      <c r="E3323" s="61">
        <v>1970.1</v>
      </c>
      <c r="F3323" s="66">
        <v>42975</v>
      </c>
      <c r="G3323" s="61">
        <v>1970.1</v>
      </c>
      <c r="H3323" s="63">
        <f>Tabla1[[#This Row],[Importe]]-Tabla1[[#This Row],[Pagado]]</f>
        <v>0</v>
      </c>
      <c r="I3323" s="64" t="s">
        <v>4090</v>
      </c>
      <c r="N3323" s="44" t="s">
        <v>12</v>
      </c>
      <c r="O3323" s="35" t="s">
        <v>3261</v>
      </c>
      <c r="P3323" s="33">
        <v>125295</v>
      </c>
      <c r="Q3323" s="45" t="s">
        <v>3851</v>
      </c>
      <c r="R3323" s="46">
        <v>1970.1</v>
      </c>
      <c r="S3323" s="47" t="s">
        <v>13</v>
      </c>
      <c r="T3323" s="46">
        <v>1970.1</v>
      </c>
      <c r="U3323" s="48">
        <f>Tabla1[[#This Row],[Importe]]-Tabla1[[#This Row],[Pagado]]</f>
        <v>0</v>
      </c>
      <c r="V3323" s="49" t="s">
        <v>4090</v>
      </c>
    </row>
    <row r="3324" spans="1:22" x14ac:dyDescent="0.25">
      <c r="A3324" s="38">
        <v>42974</v>
      </c>
      <c r="B3324" s="36" t="s">
        <v>3262</v>
      </c>
      <c r="C3324" s="34">
        <v>125296</v>
      </c>
      <c r="D3324" s="39" t="s">
        <v>3949</v>
      </c>
      <c r="E3324" s="40">
        <v>4363.2</v>
      </c>
      <c r="F3324" s="47">
        <v>42974</v>
      </c>
      <c r="G3324" s="40">
        <v>4363.2</v>
      </c>
      <c r="H3324" s="42">
        <f>Tabla1[[#This Row],[Importe]]-Tabla1[[#This Row],[Pagado]]</f>
        <v>0</v>
      </c>
      <c r="I3324" s="43" t="s">
        <v>4090</v>
      </c>
      <c r="N3324" s="38" t="s">
        <v>12</v>
      </c>
      <c r="O3324" s="36" t="s">
        <v>3262</v>
      </c>
      <c r="P3324" s="34">
        <v>125296</v>
      </c>
      <c r="Q3324" s="39" t="s">
        <v>3949</v>
      </c>
      <c r="R3324" s="40">
        <v>4363.2</v>
      </c>
      <c r="S3324" s="41" t="s">
        <v>12</v>
      </c>
      <c r="T3324" s="40">
        <v>4363.2</v>
      </c>
      <c r="U3324" s="42">
        <f>Tabla1[[#This Row],[Importe]]-Tabla1[[#This Row],[Pagado]]</f>
        <v>0</v>
      </c>
      <c r="V3324" s="43" t="s">
        <v>4090</v>
      </c>
    </row>
    <row r="3325" spans="1:22" x14ac:dyDescent="0.25">
      <c r="A3325" s="71">
        <v>42974</v>
      </c>
      <c r="B3325" s="58" t="s">
        <v>3263</v>
      </c>
      <c r="C3325" s="59">
        <v>125297</v>
      </c>
      <c r="D3325" s="60" t="s">
        <v>3897</v>
      </c>
      <c r="E3325" s="61">
        <v>10874.4</v>
      </c>
      <c r="F3325" s="66">
        <v>42975</v>
      </c>
      <c r="G3325" s="61">
        <v>10874.4</v>
      </c>
      <c r="H3325" s="63">
        <f>Tabla1[[#This Row],[Importe]]-Tabla1[[#This Row],[Pagado]]</f>
        <v>0</v>
      </c>
      <c r="I3325" s="64" t="s">
        <v>4090</v>
      </c>
      <c r="N3325" s="44" t="s">
        <v>12</v>
      </c>
      <c r="O3325" s="35" t="s">
        <v>3263</v>
      </c>
      <c r="P3325" s="33">
        <v>125297</v>
      </c>
      <c r="Q3325" s="45" t="s">
        <v>3897</v>
      </c>
      <c r="R3325" s="46">
        <v>10874.4</v>
      </c>
      <c r="S3325" s="47" t="s">
        <v>13</v>
      </c>
      <c r="T3325" s="46">
        <v>10874.4</v>
      </c>
      <c r="U3325" s="48">
        <f>Tabla1[[#This Row],[Importe]]-Tabla1[[#This Row],[Pagado]]</f>
        <v>0</v>
      </c>
      <c r="V3325" s="49" t="s">
        <v>4090</v>
      </c>
    </row>
    <row r="3326" spans="1:22" ht="15.75" x14ac:dyDescent="0.25">
      <c r="A3326" s="38">
        <v>42974</v>
      </c>
      <c r="B3326" s="36" t="s">
        <v>3264</v>
      </c>
      <c r="C3326" s="34">
        <v>125298</v>
      </c>
      <c r="D3326" s="50" t="s">
        <v>4091</v>
      </c>
      <c r="E3326" s="40">
        <v>0</v>
      </c>
      <c r="F3326" s="51" t="s">
        <v>4091</v>
      </c>
      <c r="G3326" s="40">
        <v>0</v>
      </c>
      <c r="H3326" s="42">
        <f>Tabla1[[#This Row],[Importe]]-Tabla1[[#This Row],[Pagado]]</f>
        <v>0</v>
      </c>
      <c r="I3326" s="43" t="s">
        <v>4091</v>
      </c>
      <c r="N3326" s="38" t="s">
        <v>12</v>
      </c>
      <c r="O3326" s="36" t="s">
        <v>3264</v>
      </c>
      <c r="P3326" s="34">
        <v>125298</v>
      </c>
      <c r="Q3326" s="39" t="s">
        <v>3860</v>
      </c>
      <c r="R3326" s="40">
        <v>100</v>
      </c>
      <c r="S3326" s="41" t="s">
        <v>4067</v>
      </c>
      <c r="T3326" s="40">
        <v>0</v>
      </c>
      <c r="U3326" s="42">
        <f>Tabla1[[#This Row],[Importe]]-Tabla1[[#This Row],[Pagado]]</f>
        <v>0</v>
      </c>
      <c r="V3326" s="43" t="s">
        <v>4091</v>
      </c>
    </row>
    <row r="3327" spans="1:22" x14ac:dyDescent="0.25">
      <c r="A3327" s="71">
        <v>42974</v>
      </c>
      <c r="B3327" s="58" t="s">
        <v>3265</v>
      </c>
      <c r="C3327" s="59">
        <v>125299</v>
      </c>
      <c r="D3327" s="60" t="s">
        <v>3835</v>
      </c>
      <c r="E3327" s="61">
        <v>14853</v>
      </c>
      <c r="F3327" s="66">
        <v>42977</v>
      </c>
      <c r="G3327" s="61">
        <v>14853</v>
      </c>
      <c r="H3327" s="63">
        <f>Tabla1[[#This Row],[Importe]]-Tabla1[[#This Row],[Pagado]]</f>
        <v>0</v>
      </c>
      <c r="I3327" s="64" t="s">
        <v>4090</v>
      </c>
      <c r="N3327" s="44" t="s">
        <v>12</v>
      </c>
      <c r="O3327" s="35" t="s">
        <v>3265</v>
      </c>
      <c r="P3327" s="33">
        <v>125299</v>
      </c>
      <c r="Q3327" s="45" t="s">
        <v>3835</v>
      </c>
      <c r="R3327" s="46">
        <v>14853</v>
      </c>
      <c r="S3327" s="47" t="s">
        <v>15</v>
      </c>
      <c r="T3327" s="46">
        <v>14853</v>
      </c>
      <c r="U3327" s="48">
        <f>Tabla1[[#This Row],[Importe]]-Tabla1[[#This Row],[Pagado]]</f>
        <v>0</v>
      </c>
      <c r="V3327" s="49" t="s">
        <v>4090</v>
      </c>
    </row>
    <row r="3328" spans="1:22" x14ac:dyDescent="0.25">
      <c r="A3328" s="38">
        <v>42974</v>
      </c>
      <c r="B3328" s="36" t="s">
        <v>3268</v>
      </c>
      <c r="C3328" s="34">
        <v>125300</v>
      </c>
      <c r="D3328" s="39" t="s">
        <v>3843</v>
      </c>
      <c r="E3328" s="40">
        <v>7684.8</v>
      </c>
      <c r="F3328" s="41">
        <v>42975</v>
      </c>
      <c r="G3328" s="40">
        <v>7684.8</v>
      </c>
      <c r="H3328" s="42">
        <f>Tabla1[[#This Row],[Importe]]-Tabla1[[#This Row],[Pagado]]</f>
        <v>0</v>
      </c>
      <c r="I3328" s="43" t="s">
        <v>4090</v>
      </c>
      <c r="N3328" s="38" t="s">
        <v>12</v>
      </c>
      <c r="O3328" s="36" t="s">
        <v>3268</v>
      </c>
      <c r="P3328" s="34">
        <v>125300</v>
      </c>
      <c r="Q3328" s="39" t="s">
        <v>3843</v>
      </c>
      <c r="R3328" s="40">
        <v>7684.8</v>
      </c>
      <c r="S3328" s="41" t="s">
        <v>13</v>
      </c>
      <c r="T3328" s="40">
        <v>7684.8</v>
      </c>
      <c r="U3328" s="42">
        <f>Tabla1[[#This Row],[Importe]]-Tabla1[[#This Row],[Pagado]]</f>
        <v>0</v>
      </c>
      <c r="V3328" s="43" t="s">
        <v>4090</v>
      </c>
    </row>
    <row r="3329" spans="1:22" x14ac:dyDescent="0.25">
      <c r="A3329" s="71">
        <v>42974</v>
      </c>
      <c r="B3329" s="58" t="s">
        <v>3269</v>
      </c>
      <c r="C3329" s="59">
        <v>125301</v>
      </c>
      <c r="D3329" s="60" t="s">
        <v>3837</v>
      </c>
      <c r="E3329" s="61">
        <v>4712</v>
      </c>
      <c r="F3329" s="66">
        <v>42977</v>
      </c>
      <c r="G3329" s="61">
        <v>4712</v>
      </c>
      <c r="H3329" s="63">
        <f>Tabla1[[#This Row],[Importe]]-Tabla1[[#This Row],[Pagado]]</f>
        <v>0</v>
      </c>
      <c r="I3329" s="64" t="s">
        <v>4090</v>
      </c>
      <c r="N3329" s="44" t="s">
        <v>12</v>
      </c>
      <c r="O3329" s="35" t="s">
        <v>3269</v>
      </c>
      <c r="P3329" s="33">
        <v>125301</v>
      </c>
      <c r="Q3329" s="45" t="s">
        <v>3837</v>
      </c>
      <c r="R3329" s="46">
        <v>4712</v>
      </c>
      <c r="S3329" s="47" t="s">
        <v>15</v>
      </c>
      <c r="T3329" s="46">
        <v>4712</v>
      </c>
      <c r="U3329" s="48">
        <f>Tabla1[[#This Row],[Importe]]-Tabla1[[#This Row],[Pagado]]</f>
        <v>0</v>
      </c>
      <c r="V3329" s="49" t="s">
        <v>4090</v>
      </c>
    </row>
    <row r="3330" spans="1:22" x14ac:dyDescent="0.25">
      <c r="A3330" s="38">
        <v>42974</v>
      </c>
      <c r="B3330" s="36" t="s">
        <v>3270</v>
      </c>
      <c r="C3330" s="34">
        <v>125302</v>
      </c>
      <c r="D3330" s="39" t="s">
        <v>3852</v>
      </c>
      <c r="E3330" s="40">
        <v>381.6</v>
      </c>
      <c r="F3330" s="41">
        <v>42974</v>
      </c>
      <c r="G3330" s="40">
        <v>381.6</v>
      </c>
      <c r="H3330" s="42">
        <f>Tabla1[[#This Row],[Importe]]-Tabla1[[#This Row],[Pagado]]</f>
        <v>0</v>
      </c>
      <c r="I3330" s="43" t="s">
        <v>4090</v>
      </c>
      <c r="N3330" s="38" t="s">
        <v>12</v>
      </c>
      <c r="O3330" s="36" t="s">
        <v>3270</v>
      </c>
      <c r="P3330" s="34">
        <v>125302</v>
      </c>
      <c r="Q3330" s="39" t="s">
        <v>3852</v>
      </c>
      <c r="R3330" s="40">
        <v>381.6</v>
      </c>
      <c r="S3330" s="41" t="s">
        <v>12</v>
      </c>
      <c r="T3330" s="40">
        <v>381.6</v>
      </c>
      <c r="U3330" s="42">
        <f>Tabla1[[#This Row],[Importe]]-Tabla1[[#This Row],[Pagado]]</f>
        <v>0</v>
      </c>
      <c r="V3330" s="43" t="s">
        <v>4090</v>
      </c>
    </row>
    <row r="3331" spans="1:22" x14ac:dyDescent="0.25">
      <c r="A3331" s="71">
        <v>42974</v>
      </c>
      <c r="B3331" s="58" t="s">
        <v>3271</v>
      </c>
      <c r="C3331" s="59">
        <v>125303</v>
      </c>
      <c r="D3331" s="60" t="s">
        <v>3976</v>
      </c>
      <c r="E3331" s="61">
        <v>1243.2</v>
      </c>
      <c r="F3331" s="66">
        <v>42975</v>
      </c>
      <c r="G3331" s="61">
        <v>1243.2</v>
      </c>
      <c r="H3331" s="63">
        <f>Tabla1[[#This Row],[Importe]]-Tabla1[[#This Row],[Pagado]]</f>
        <v>0</v>
      </c>
      <c r="I3331" s="64" t="s">
        <v>4090</v>
      </c>
      <c r="N3331" s="44" t="s">
        <v>12</v>
      </c>
      <c r="O3331" s="35" t="s">
        <v>3271</v>
      </c>
      <c r="P3331" s="33">
        <v>125303</v>
      </c>
      <c r="Q3331" s="45" t="s">
        <v>3976</v>
      </c>
      <c r="R3331" s="46">
        <v>1243.2</v>
      </c>
      <c r="S3331" s="47" t="s">
        <v>13</v>
      </c>
      <c r="T3331" s="46">
        <v>1243.2</v>
      </c>
      <c r="U3331" s="48">
        <f>Tabla1[[#This Row],[Importe]]-Tabla1[[#This Row],[Pagado]]</f>
        <v>0</v>
      </c>
      <c r="V3331" s="49" t="s">
        <v>4090</v>
      </c>
    </row>
    <row r="3332" spans="1:22" x14ac:dyDescent="0.25">
      <c r="A3332" s="38">
        <v>42974</v>
      </c>
      <c r="B3332" s="36" t="s">
        <v>3272</v>
      </c>
      <c r="C3332" s="34">
        <v>125304</v>
      </c>
      <c r="D3332" s="39" t="s">
        <v>3806</v>
      </c>
      <c r="E3332" s="40">
        <v>4953.8</v>
      </c>
      <c r="F3332" s="41">
        <v>42975</v>
      </c>
      <c r="G3332" s="40">
        <v>4953.8</v>
      </c>
      <c r="H3332" s="42">
        <f>Tabla1[[#This Row],[Importe]]-Tabla1[[#This Row],[Pagado]]</f>
        <v>0</v>
      </c>
      <c r="I3332" s="43" t="s">
        <v>4090</v>
      </c>
      <c r="N3332" s="38" t="s">
        <v>12</v>
      </c>
      <c r="O3332" s="36" t="s">
        <v>3272</v>
      </c>
      <c r="P3332" s="34">
        <v>125304</v>
      </c>
      <c r="Q3332" s="39" t="s">
        <v>3806</v>
      </c>
      <c r="R3332" s="40">
        <v>4953.8</v>
      </c>
      <c r="S3332" s="41" t="s">
        <v>13</v>
      </c>
      <c r="T3332" s="40">
        <v>4953.8</v>
      </c>
      <c r="U3332" s="42">
        <f>Tabla1[[#This Row],[Importe]]-Tabla1[[#This Row],[Pagado]]</f>
        <v>0</v>
      </c>
      <c r="V3332" s="43" t="s">
        <v>4090</v>
      </c>
    </row>
    <row r="3333" spans="1:22" x14ac:dyDescent="0.25">
      <c r="A3333" s="71">
        <v>42974</v>
      </c>
      <c r="B3333" s="58" t="s">
        <v>3273</v>
      </c>
      <c r="C3333" s="59">
        <v>125305</v>
      </c>
      <c r="D3333" s="60" t="s">
        <v>3919</v>
      </c>
      <c r="E3333" s="61">
        <v>7645</v>
      </c>
      <c r="F3333" s="66">
        <v>42974</v>
      </c>
      <c r="G3333" s="61">
        <v>7645</v>
      </c>
      <c r="H3333" s="63">
        <f>Tabla1[[#This Row],[Importe]]-Tabla1[[#This Row],[Pagado]]</f>
        <v>0</v>
      </c>
      <c r="I3333" s="64" t="s">
        <v>4090</v>
      </c>
      <c r="N3333" s="44" t="s">
        <v>12</v>
      </c>
      <c r="O3333" s="35" t="s">
        <v>3273</v>
      </c>
      <c r="P3333" s="33">
        <v>125305</v>
      </c>
      <c r="Q3333" s="45" t="s">
        <v>3919</v>
      </c>
      <c r="R3333" s="46">
        <v>7645</v>
      </c>
      <c r="S3333" s="47" t="s">
        <v>12</v>
      </c>
      <c r="T3333" s="46">
        <v>7645</v>
      </c>
      <c r="U3333" s="48">
        <f>Tabla1[[#This Row],[Importe]]-Tabla1[[#This Row],[Pagado]]</f>
        <v>0</v>
      </c>
      <c r="V3333" s="49" t="s">
        <v>4090</v>
      </c>
    </row>
    <row r="3334" spans="1:22" x14ac:dyDescent="0.25">
      <c r="A3334" s="38">
        <v>42974</v>
      </c>
      <c r="B3334" s="36" t="s">
        <v>3274</v>
      </c>
      <c r="C3334" s="34">
        <v>125306</v>
      </c>
      <c r="D3334" s="39" t="s">
        <v>3839</v>
      </c>
      <c r="E3334" s="40">
        <v>3221.4</v>
      </c>
      <c r="F3334" s="47">
        <v>42974</v>
      </c>
      <c r="G3334" s="40">
        <v>3221.4</v>
      </c>
      <c r="H3334" s="42">
        <f>Tabla1[[#This Row],[Importe]]-Tabla1[[#This Row],[Pagado]]</f>
        <v>0</v>
      </c>
      <c r="I3334" s="43" t="s">
        <v>4090</v>
      </c>
      <c r="N3334" s="38" t="s">
        <v>12</v>
      </c>
      <c r="O3334" s="36" t="s">
        <v>3274</v>
      </c>
      <c r="P3334" s="34">
        <v>125306</v>
      </c>
      <c r="Q3334" s="39" t="s">
        <v>3839</v>
      </c>
      <c r="R3334" s="40">
        <v>3221.4</v>
      </c>
      <c r="S3334" s="41" t="s">
        <v>12</v>
      </c>
      <c r="T3334" s="40">
        <v>3221.4</v>
      </c>
      <c r="U3334" s="42">
        <f>Tabla1[[#This Row],[Importe]]-Tabla1[[#This Row],[Pagado]]</f>
        <v>0</v>
      </c>
      <c r="V3334" s="43" t="s">
        <v>4090</v>
      </c>
    </row>
    <row r="3335" spans="1:22" x14ac:dyDescent="0.25">
      <c r="A3335" s="71">
        <v>42974</v>
      </c>
      <c r="B3335" s="58" t="s">
        <v>3275</v>
      </c>
      <c r="C3335" s="59">
        <v>125307</v>
      </c>
      <c r="D3335" s="60" t="s">
        <v>3878</v>
      </c>
      <c r="E3335" s="61">
        <v>1410</v>
      </c>
      <c r="F3335" s="66">
        <v>42974</v>
      </c>
      <c r="G3335" s="61">
        <v>1410</v>
      </c>
      <c r="H3335" s="63">
        <f>Tabla1[[#This Row],[Importe]]-Tabla1[[#This Row],[Pagado]]</f>
        <v>0</v>
      </c>
      <c r="I3335" s="64" t="s">
        <v>4090</v>
      </c>
      <c r="N3335" s="44" t="s">
        <v>12</v>
      </c>
      <c r="O3335" s="35" t="s">
        <v>3275</v>
      </c>
      <c r="P3335" s="33">
        <v>125307</v>
      </c>
      <c r="Q3335" s="45" t="s">
        <v>3878</v>
      </c>
      <c r="R3335" s="46">
        <v>1410</v>
      </c>
      <c r="S3335" s="47" t="s">
        <v>12</v>
      </c>
      <c r="T3335" s="46">
        <v>1410</v>
      </c>
      <c r="U3335" s="48">
        <f>Tabla1[[#This Row],[Importe]]-Tabla1[[#This Row],[Pagado]]</f>
        <v>0</v>
      </c>
      <c r="V3335" s="49" t="s">
        <v>4090</v>
      </c>
    </row>
    <row r="3336" spans="1:22" x14ac:dyDescent="0.25">
      <c r="A3336" s="38">
        <v>42974</v>
      </c>
      <c r="B3336" s="36" t="s">
        <v>3276</v>
      </c>
      <c r="C3336" s="34">
        <v>125308</v>
      </c>
      <c r="D3336" s="39" t="s">
        <v>3860</v>
      </c>
      <c r="E3336" s="40">
        <v>420.2</v>
      </c>
      <c r="F3336" s="47">
        <v>42974</v>
      </c>
      <c r="G3336" s="40">
        <v>420.2</v>
      </c>
      <c r="H3336" s="42">
        <f>Tabla1[[#This Row],[Importe]]-Tabla1[[#This Row],[Pagado]]</f>
        <v>0</v>
      </c>
      <c r="I3336" s="43" t="s">
        <v>4090</v>
      </c>
      <c r="N3336" s="38" t="s">
        <v>12</v>
      </c>
      <c r="O3336" s="36" t="s">
        <v>3276</v>
      </c>
      <c r="P3336" s="34">
        <v>125308</v>
      </c>
      <c r="Q3336" s="39" t="s">
        <v>3860</v>
      </c>
      <c r="R3336" s="40">
        <v>420.2</v>
      </c>
      <c r="S3336" s="41" t="s">
        <v>12</v>
      </c>
      <c r="T3336" s="40">
        <v>420.2</v>
      </c>
      <c r="U3336" s="42">
        <f>Tabla1[[#This Row],[Importe]]-Tabla1[[#This Row],[Pagado]]</f>
        <v>0</v>
      </c>
      <c r="V3336" s="43" t="s">
        <v>4090</v>
      </c>
    </row>
    <row r="3337" spans="1:22" ht="15.75" x14ac:dyDescent="0.25">
      <c r="A3337" s="71">
        <v>42974</v>
      </c>
      <c r="B3337" s="35" t="s">
        <v>3277</v>
      </c>
      <c r="C3337" s="33">
        <v>125309</v>
      </c>
      <c r="D3337" s="56" t="s">
        <v>4091</v>
      </c>
      <c r="E3337" s="46">
        <v>0</v>
      </c>
      <c r="F3337" s="55" t="s">
        <v>4091</v>
      </c>
      <c r="G3337" s="46">
        <v>0</v>
      </c>
      <c r="H3337" s="48">
        <f>Tabla1[[#This Row],[Importe]]-Tabla1[[#This Row],[Pagado]]</f>
        <v>0</v>
      </c>
      <c r="I3337" s="49" t="s">
        <v>4091</v>
      </c>
      <c r="N3337" s="44" t="s">
        <v>12</v>
      </c>
      <c r="O3337" s="35" t="s">
        <v>3277</v>
      </c>
      <c r="P3337" s="33">
        <v>125309</v>
      </c>
      <c r="Q3337" s="45" t="s">
        <v>4004</v>
      </c>
      <c r="R3337" s="46">
        <v>5150</v>
      </c>
      <c r="S3337" s="47" t="s">
        <v>4067</v>
      </c>
      <c r="T3337" s="46">
        <v>0</v>
      </c>
      <c r="U3337" s="48">
        <f>Tabla1[[#This Row],[Importe]]-Tabla1[[#This Row],[Pagado]]</f>
        <v>0</v>
      </c>
      <c r="V3337" s="49" t="s">
        <v>4091</v>
      </c>
    </row>
    <row r="3338" spans="1:22" x14ac:dyDescent="0.25">
      <c r="A3338" s="38">
        <v>42974</v>
      </c>
      <c r="B3338" s="35" t="s">
        <v>3279</v>
      </c>
      <c r="C3338" s="33">
        <v>125310</v>
      </c>
      <c r="D3338" s="45" t="s">
        <v>4004</v>
      </c>
      <c r="E3338" s="46">
        <v>4952.3999999999996</v>
      </c>
      <c r="F3338" s="47">
        <v>42975</v>
      </c>
      <c r="G3338" s="46">
        <v>4952.3999999999996</v>
      </c>
      <c r="H3338" s="48">
        <f>Tabla1[[#This Row],[Importe]]-Tabla1[[#This Row],[Pagado]]</f>
        <v>0</v>
      </c>
      <c r="I3338" s="49" t="s">
        <v>4090</v>
      </c>
      <c r="N3338" s="44" t="s">
        <v>12</v>
      </c>
      <c r="O3338" s="35" t="s">
        <v>3279</v>
      </c>
      <c r="P3338" s="33">
        <v>125310</v>
      </c>
      <c r="Q3338" s="45" t="s">
        <v>4004</v>
      </c>
      <c r="R3338" s="46">
        <v>4952.3999999999996</v>
      </c>
      <c r="S3338" s="47" t="s">
        <v>13</v>
      </c>
      <c r="T3338" s="46">
        <v>4952.3999999999996</v>
      </c>
      <c r="U3338" s="48">
        <f>Tabla1[[#This Row],[Importe]]-Tabla1[[#This Row],[Pagado]]</f>
        <v>0</v>
      </c>
      <c r="V3338" s="49" t="s">
        <v>4090</v>
      </c>
    </row>
    <row r="3339" spans="1:22" x14ac:dyDescent="0.25">
      <c r="A3339" s="71">
        <v>42974</v>
      </c>
      <c r="B3339" s="36" t="s">
        <v>3280</v>
      </c>
      <c r="C3339" s="34">
        <v>125311</v>
      </c>
      <c r="D3339" s="39" t="s">
        <v>3869</v>
      </c>
      <c r="E3339" s="40">
        <v>7963.2</v>
      </c>
      <c r="F3339" s="41">
        <v>42975</v>
      </c>
      <c r="G3339" s="40">
        <v>7963.2</v>
      </c>
      <c r="H3339" s="42">
        <f>Tabla1[[#This Row],[Importe]]-Tabla1[[#This Row],[Pagado]]</f>
        <v>0</v>
      </c>
      <c r="I3339" s="43" t="s">
        <v>4090</v>
      </c>
      <c r="N3339" s="38" t="s">
        <v>12</v>
      </c>
      <c r="O3339" s="36" t="s">
        <v>3280</v>
      </c>
      <c r="P3339" s="34">
        <v>125311</v>
      </c>
      <c r="Q3339" s="39" t="s">
        <v>3869</v>
      </c>
      <c r="R3339" s="40">
        <v>7963.2</v>
      </c>
      <c r="S3339" s="41" t="s">
        <v>13</v>
      </c>
      <c r="T3339" s="40">
        <v>7963.2</v>
      </c>
      <c r="U3339" s="42">
        <f>Tabla1[[#This Row],[Importe]]-Tabla1[[#This Row],[Pagado]]</f>
        <v>0</v>
      </c>
      <c r="V3339" s="43" t="s">
        <v>4090</v>
      </c>
    </row>
    <row r="3340" spans="1:22" x14ac:dyDescent="0.25">
      <c r="A3340" s="38">
        <v>42974</v>
      </c>
      <c r="B3340" s="35" t="s">
        <v>3281</v>
      </c>
      <c r="C3340" s="33">
        <v>125312</v>
      </c>
      <c r="D3340" s="45" t="s">
        <v>3926</v>
      </c>
      <c r="E3340" s="46">
        <v>5911.2</v>
      </c>
      <c r="F3340" s="47" t="s">
        <v>4087</v>
      </c>
      <c r="G3340" s="46">
        <v>5911.2</v>
      </c>
      <c r="H3340" s="48">
        <f>Tabla1[[#This Row],[Importe]]-Tabla1[[#This Row],[Pagado]]</f>
        <v>0</v>
      </c>
      <c r="I3340" s="49" t="s">
        <v>4090</v>
      </c>
      <c r="N3340" s="44" t="s">
        <v>12</v>
      </c>
      <c r="O3340" s="35" t="s">
        <v>3281</v>
      </c>
      <c r="P3340" s="33">
        <v>125312</v>
      </c>
      <c r="Q3340" s="45" t="s">
        <v>3926</v>
      </c>
      <c r="R3340" s="46">
        <v>5911.2</v>
      </c>
      <c r="S3340" s="47" t="s">
        <v>4087</v>
      </c>
      <c r="T3340" s="46">
        <v>5911.2</v>
      </c>
      <c r="U3340" s="48">
        <f>Tabla1[[#This Row],[Importe]]-Tabla1[[#This Row],[Pagado]]</f>
        <v>0</v>
      </c>
      <c r="V3340" s="49" t="s">
        <v>4090</v>
      </c>
    </row>
    <row r="3341" spans="1:22" ht="15.75" x14ac:dyDescent="0.25">
      <c r="A3341" s="71">
        <v>42974</v>
      </c>
      <c r="B3341" s="36" t="s">
        <v>3282</v>
      </c>
      <c r="C3341" s="34">
        <v>125313</v>
      </c>
      <c r="D3341" s="50" t="s">
        <v>4091</v>
      </c>
      <c r="E3341" s="40">
        <v>0</v>
      </c>
      <c r="F3341" s="51" t="s">
        <v>4091</v>
      </c>
      <c r="G3341" s="40">
        <v>0</v>
      </c>
      <c r="H3341" s="42">
        <f>Tabla1[[#This Row],[Importe]]-Tabla1[[#This Row],[Pagado]]</f>
        <v>0</v>
      </c>
      <c r="I3341" s="43" t="s">
        <v>4091</v>
      </c>
      <c r="N3341" s="38" t="s">
        <v>12</v>
      </c>
      <c r="O3341" s="36" t="s">
        <v>3282</v>
      </c>
      <c r="P3341" s="34">
        <v>125313</v>
      </c>
      <c r="Q3341" s="39" t="s">
        <v>3860</v>
      </c>
      <c r="R3341" s="40">
        <v>2426.06</v>
      </c>
      <c r="S3341" s="41" t="s">
        <v>4067</v>
      </c>
      <c r="T3341" s="40">
        <v>0</v>
      </c>
      <c r="U3341" s="42">
        <f>Tabla1[[#This Row],[Importe]]-Tabla1[[#This Row],[Pagado]]</f>
        <v>0</v>
      </c>
      <c r="V3341" s="43" t="s">
        <v>4091</v>
      </c>
    </row>
    <row r="3342" spans="1:22" x14ac:dyDescent="0.25">
      <c r="A3342" s="38">
        <v>42974</v>
      </c>
      <c r="B3342" s="35" t="s">
        <v>3283</v>
      </c>
      <c r="C3342" s="33">
        <v>125314</v>
      </c>
      <c r="D3342" s="45" t="s">
        <v>3979</v>
      </c>
      <c r="E3342" s="46">
        <v>10978.16</v>
      </c>
      <c r="F3342" s="47">
        <v>42975</v>
      </c>
      <c r="G3342" s="46">
        <v>10978.16</v>
      </c>
      <c r="H3342" s="48">
        <f>Tabla1[[#This Row],[Importe]]-Tabla1[[#This Row],[Pagado]]</f>
        <v>0</v>
      </c>
      <c r="I3342" s="49" t="s">
        <v>4090</v>
      </c>
      <c r="N3342" s="44" t="s">
        <v>12</v>
      </c>
      <c r="O3342" s="35" t="s">
        <v>3283</v>
      </c>
      <c r="P3342" s="33">
        <v>125314</v>
      </c>
      <c r="Q3342" s="45" t="s">
        <v>3979</v>
      </c>
      <c r="R3342" s="46">
        <v>10978.16</v>
      </c>
      <c r="S3342" s="47" t="s">
        <v>13</v>
      </c>
      <c r="T3342" s="46">
        <v>10978.16</v>
      </c>
      <c r="U3342" s="48">
        <f>Tabla1[[#This Row],[Importe]]-Tabla1[[#This Row],[Pagado]]</f>
        <v>0</v>
      </c>
      <c r="V3342" s="49" t="s">
        <v>4090</v>
      </c>
    </row>
    <row r="3343" spans="1:22" x14ac:dyDescent="0.25">
      <c r="A3343" s="71">
        <v>42974</v>
      </c>
      <c r="B3343" s="36" t="s">
        <v>3284</v>
      </c>
      <c r="C3343" s="34">
        <v>125315</v>
      </c>
      <c r="D3343" s="39" t="s">
        <v>3860</v>
      </c>
      <c r="E3343" s="40">
        <v>1677.9</v>
      </c>
      <c r="F3343" s="47">
        <v>42974</v>
      </c>
      <c r="G3343" s="40">
        <v>1677.9</v>
      </c>
      <c r="H3343" s="42">
        <f>Tabla1[[#This Row],[Importe]]-Tabla1[[#This Row],[Pagado]]</f>
        <v>0</v>
      </c>
      <c r="I3343" s="43" t="s">
        <v>4090</v>
      </c>
      <c r="N3343" s="38" t="s">
        <v>12</v>
      </c>
      <c r="O3343" s="36" t="s">
        <v>3284</v>
      </c>
      <c r="P3343" s="34">
        <v>125315</v>
      </c>
      <c r="Q3343" s="39" t="s">
        <v>3860</v>
      </c>
      <c r="R3343" s="40">
        <v>1677.9</v>
      </c>
      <c r="S3343" s="41" t="s">
        <v>12</v>
      </c>
      <c r="T3343" s="40">
        <v>1677.9</v>
      </c>
      <c r="U3343" s="42">
        <f>Tabla1[[#This Row],[Importe]]-Tabla1[[#This Row],[Pagado]]</f>
        <v>0</v>
      </c>
      <c r="V3343" s="43" t="s">
        <v>4090</v>
      </c>
    </row>
    <row r="3344" spans="1:22" x14ac:dyDescent="0.25">
      <c r="A3344" s="38">
        <v>42974</v>
      </c>
      <c r="B3344" s="35" t="s">
        <v>3285</v>
      </c>
      <c r="C3344" s="33">
        <v>125316</v>
      </c>
      <c r="D3344" s="45" t="s">
        <v>3860</v>
      </c>
      <c r="E3344" s="46">
        <v>3003.9</v>
      </c>
      <c r="F3344" s="47">
        <v>42974</v>
      </c>
      <c r="G3344" s="46">
        <v>3003.9</v>
      </c>
      <c r="H3344" s="48">
        <f>Tabla1[[#This Row],[Importe]]-Tabla1[[#This Row],[Pagado]]</f>
        <v>0</v>
      </c>
      <c r="I3344" s="49" t="s">
        <v>4090</v>
      </c>
      <c r="N3344" s="44" t="s">
        <v>12</v>
      </c>
      <c r="O3344" s="35" t="s">
        <v>3285</v>
      </c>
      <c r="P3344" s="33">
        <v>125316</v>
      </c>
      <c r="Q3344" s="45" t="s">
        <v>3860</v>
      </c>
      <c r="R3344" s="46">
        <v>3003.9</v>
      </c>
      <c r="S3344" s="47" t="s">
        <v>12</v>
      </c>
      <c r="T3344" s="46">
        <v>3003.9</v>
      </c>
      <c r="U3344" s="48">
        <f>Tabla1[[#This Row],[Importe]]-Tabla1[[#This Row],[Pagado]]</f>
        <v>0</v>
      </c>
      <c r="V3344" s="49" t="s">
        <v>4090</v>
      </c>
    </row>
    <row r="3345" spans="1:22" x14ac:dyDescent="0.25">
      <c r="A3345" s="71">
        <v>42974</v>
      </c>
      <c r="B3345" s="36" t="s">
        <v>3286</v>
      </c>
      <c r="C3345" s="34">
        <v>125317</v>
      </c>
      <c r="D3345" s="39" t="s">
        <v>3884</v>
      </c>
      <c r="E3345" s="40">
        <v>3260</v>
      </c>
      <c r="F3345" s="41">
        <v>42975</v>
      </c>
      <c r="G3345" s="40">
        <v>3260</v>
      </c>
      <c r="H3345" s="42">
        <f>Tabla1[[#This Row],[Importe]]-Tabla1[[#This Row],[Pagado]]</f>
        <v>0</v>
      </c>
      <c r="I3345" s="43" t="s">
        <v>4090</v>
      </c>
      <c r="N3345" s="38" t="s">
        <v>12</v>
      </c>
      <c r="O3345" s="36" t="s">
        <v>3286</v>
      </c>
      <c r="P3345" s="34">
        <v>125317</v>
      </c>
      <c r="Q3345" s="39" t="s">
        <v>3884</v>
      </c>
      <c r="R3345" s="40">
        <v>3260</v>
      </c>
      <c r="S3345" s="41" t="s">
        <v>13</v>
      </c>
      <c r="T3345" s="40">
        <v>3260</v>
      </c>
      <c r="U3345" s="42">
        <f>Tabla1[[#This Row],[Importe]]-Tabla1[[#This Row],[Pagado]]</f>
        <v>0</v>
      </c>
      <c r="V3345" s="43" t="s">
        <v>4090</v>
      </c>
    </row>
    <row r="3346" spans="1:22" x14ac:dyDescent="0.25">
      <c r="A3346" s="38">
        <v>42974</v>
      </c>
      <c r="B3346" s="35" t="s">
        <v>3287</v>
      </c>
      <c r="C3346" s="33">
        <v>125318</v>
      </c>
      <c r="D3346" s="45" t="s">
        <v>4064</v>
      </c>
      <c r="E3346" s="46">
        <v>7554.4</v>
      </c>
      <c r="F3346" s="47">
        <v>42974</v>
      </c>
      <c r="G3346" s="46">
        <v>7554.4</v>
      </c>
      <c r="H3346" s="48">
        <f>Tabla1[[#This Row],[Importe]]-Tabla1[[#This Row],[Pagado]]</f>
        <v>0</v>
      </c>
      <c r="I3346" s="49" t="s">
        <v>4090</v>
      </c>
      <c r="N3346" s="44" t="s">
        <v>12</v>
      </c>
      <c r="O3346" s="35" t="s">
        <v>3287</v>
      </c>
      <c r="P3346" s="33">
        <v>125318</v>
      </c>
      <c r="Q3346" s="45" t="s">
        <v>4064</v>
      </c>
      <c r="R3346" s="46">
        <v>7554.4</v>
      </c>
      <c r="S3346" s="47" t="s">
        <v>12</v>
      </c>
      <c r="T3346" s="46">
        <v>7554.4</v>
      </c>
      <c r="U3346" s="48">
        <f>Tabla1[[#This Row],[Importe]]-Tabla1[[#This Row],[Pagado]]</f>
        <v>0</v>
      </c>
      <c r="V3346" s="49" t="s">
        <v>4090</v>
      </c>
    </row>
    <row r="3347" spans="1:22" x14ac:dyDescent="0.25">
      <c r="A3347" s="71">
        <v>42974</v>
      </c>
      <c r="B3347" s="36" t="s">
        <v>3288</v>
      </c>
      <c r="C3347" s="34">
        <v>125319</v>
      </c>
      <c r="D3347" s="39" t="s">
        <v>3891</v>
      </c>
      <c r="E3347" s="40">
        <v>4132.8</v>
      </c>
      <c r="F3347" s="41">
        <v>42975</v>
      </c>
      <c r="G3347" s="40">
        <v>4132.8</v>
      </c>
      <c r="H3347" s="42">
        <f>Tabla1[[#This Row],[Importe]]-Tabla1[[#This Row],[Pagado]]</f>
        <v>0</v>
      </c>
      <c r="I3347" s="43" t="s">
        <v>4090</v>
      </c>
      <c r="N3347" s="38" t="s">
        <v>12</v>
      </c>
      <c r="O3347" s="36" t="s">
        <v>3288</v>
      </c>
      <c r="P3347" s="34">
        <v>125319</v>
      </c>
      <c r="Q3347" s="39" t="s">
        <v>3891</v>
      </c>
      <c r="R3347" s="40">
        <v>4132.8</v>
      </c>
      <c r="S3347" s="41" t="s">
        <v>13</v>
      </c>
      <c r="T3347" s="40">
        <v>4132.8</v>
      </c>
      <c r="U3347" s="42">
        <f>Tabla1[[#This Row],[Importe]]-Tabla1[[#This Row],[Pagado]]</f>
        <v>0</v>
      </c>
      <c r="V3347" s="43" t="s">
        <v>4090</v>
      </c>
    </row>
    <row r="3348" spans="1:22" x14ac:dyDescent="0.25">
      <c r="A3348" s="38">
        <v>42975</v>
      </c>
      <c r="B3348" s="36" t="s">
        <v>3290</v>
      </c>
      <c r="C3348" s="34">
        <v>125320</v>
      </c>
      <c r="D3348" s="39" t="s">
        <v>3805</v>
      </c>
      <c r="E3348" s="40">
        <v>10262.299999999999</v>
      </c>
      <c r="F3348" s="41">
        <v>42976</v>
      </c>
      <c r="G3348" s="40">
        <v>10262.299999999999</v>
      </c>
      <c r="H3348" s="42">
        <f>Tabla1[[#This Row],[Importe]]-Tabla1[[#This Row],[Pagado]]</f>
        <v>0</v>
      </c>
      <c r="I3348" s="43" t="s">
        <v>4090</v>
      </c>
      <c r="N3348" s="38" t="s">
        <v>13</v>
      </c>
      <c r="O3348" s="36" t="s">
        <v>3290</v>
      </c>
      <c r="P3348" s="34">
        <v>125320</v>
      </c>
      <c r="Q3348" s="39" t="s">
        <v>3805</v>
      </c>
      <c r="R3348" s="40">
        <v>10262.299999999999</v>
      </c>
      <c r="S3348" s="41" t="s">
        <v>14</v>
      </c>
      <c r="T3348" s="40">
        <v>10262.299999999999</v>
      </c>
      <c r="U3348" s="42">
        <f>Tabla1[[#This Row],[Importe]]-Tabla1[[#This Row],[Pagado]]</f>
        <v>0</v>
      </c>
      <c r="V3348" s="43" t="s">
        <v>4090</v>
      </c>
    </row>
    <row r="3349" spans="1:22" x14ac:dyDescent="0.25">
      <c r="A3349" s="71">
        <v>42975</v>
      </c>
      <c r="B3349" s="35" t="s">
        <v>3291</v>
      </c>
      <c r="C3349" s="33">
        <v>125321</v>
      </c>
      <c r="D3349" s="45" t="s">
        <v>3806</v>
      </c>
      <c r="E3349" s="46">
        <v>41206.199999999997</v>
      </c>
      <c r="F3349" s="47" t="s">
        <v>4069</v>
      </c>
      <c r="G3349" s="46">
        <v>41206.199999999997</v>
      </c>
      <c r="H3349" s="48">
        <f>Tabla1[[#This Row],[Importe]]-Tabla1[[#This Row],[Pagado]]</f>
        <v>0</v>
      </c>
      <c r="I3349" s="49" t="s">
        <v>4090</v>
      </c>
      <c r="N3349" s="44" t="s">
        <v>13</v>
      </c>
      <c r="O3349" s="35" t="s">
        <v>3291</v>
      </c>
      <c r="P3349" s="33">
        <v>125321</v>
      </c>
      <c r="Q3349" s="45" t="s">
        <v>3806</v>
      </c>
      <c r="R3349" s="46">
        <v>41206.199999999997</v>
      </c>
      <c r="S3349" s="47" t="s">
        <v>4069</v>
      </c>
      <c r="T3349" s="46">
        <v>41206.199999999997</v>
      </c>
      <c r="U3349" s="48">
        <f>Tabla1[[#This Row],[Importe]]-Tabla1[[#This Row],[Pagado]]</f>
        <v>0</v>
      </c>
      <c r="V3349" s="49" t="s">
        <v>4090</v>
      </c>
    </row>
    <row r="3350" spans="1:22" x14ac:dyDescent="0.25">
      <c r="A3350" s="38">
        <v>42975</v>
      </c>
      <c r="B3350" s="36" t="s">
        <v>3292</v>
      </c>
      <c r="C3350" s="34">
        <v>125322</v>
      </c>
      <c r="D3350" s="39" t="s">
        <v>4049</v>
      </c>
      <c r="E3350" s="40">
        <v>262553.3</v>
      </c>
      <c r="F3350" s="41">
        <v>42976</v>
      </c>
      <c r="G3350" s="40">
        <v>262553.3</v>
      </c>
      <c r="H3350" s="42">
        <f>Tabla1[[#This Row],[Importe]]-Tabla1[[#This Row],[Pagado]]</f>
        <v>0</v>
      </c>
      <c r="I3350" s="43" t="s">
        <v>4090</v>
      </c>
      <c r="N3350" s="38" t="s">
        <v>13</v>
      </c>
      <c r="O3350" s="36" t="s">
        <v>3292</v>
      </c>
      <c r="P3350" s="34">
        <v>125322</v>
      </c>
      <c r="Q3350" s="39" t="s">
        <v>4049</v>
      </c>
      <c r="R3350" s="40">
        <v>262553.3</v>
      </c>
      <c r="S3350" s="41" t="s">
        <v>14</v>
      </c>
      <c r="T3350" s="40">
        <v>262553.3</v>
      </c>
      <c r="U3350" s="42">
        <f>Tabla1[[#This Row],[Importe]]-Tabla1[[#This Row],[Pagado]]</f>
        <v>0</v>
      </c>
      <c r="V3350" s="43" t="s">
        <v>4090</v>
      </c>
    </row>
    <row r="3351" spans="1:22" x14ac:dyDescent="0.25">
      <c r="A3351" s="71">
        <v>42975</v>
      </c>
      <c r="B3351" s="35" t="s">
        <v>3293</v>
      </c>
      <c r="C3351" s="33">
        <v>125323</v>
      </c>
      <c r="D3351" s="45" t="s">
        <v>3816</v>
      </c>
      <c r="E3351" s="46">
        <v>142.5</v>
      </c>
      <c r="F3351" s="47">
        <v>42975</v>
      </c>
      <c r="G3351" s="46">
        <v>142.5</v>
      </c>
      <c r="H3351" s="48">
        <f>Tabla1[[#This Row],[Importe]]-Tabla1[[#This Row],[Pagado]]</f>
        <v>0</v>
      </c>
      <c r="I3351" s="49" t="s">
        <v>4090</v>
      </c>
      <c r="N3351" s="44" t="s">
        <v>13</v>
      </c>
      <c r="O3351" s="35" t="s">
        <v>3293</v>
      </c>
      <c r="P3351" s="33">
        <v>125323</v>
      </c>
      <c r="Q3351" s="45" t="s">
        <v>3816</v>
      </c>
      <c r="R3351" s="46">
        <v>142.5</v>
      </c>
      <c r="S3351" s="47" t="s">
        <v>13</v>
      </c>
      <c r="T3351" s="46">
        <v>142.5</v>
      </c>
      <c r="U3351" s="48">
        <f>Tabla1[[#This Row],[Importe]]-Tabla1[[#This Row],[Pagado]]</f>
        <v>0</v>
      </c>
      <c r="V3351" s="49" t="s">
        <v>4090</v>
      </c>
    </row>
    <row r="3352" spans="1:22" x14ac:dyDescent="0.25">
      <c r="A3352" s="38">
        <v>42975</v>
      </c>
      <c r="B3352" s="36" t="s">
        <v>3294</v>
      </c>
      <c r="C3352" s="34">
        <v>125324</v>
      </c>
      <c r="D3352" s="39" t="s">
        <v>3811</v>
      </c>
      <c r="E3352" s="40">
        <v>3895</v>
      </c>
      <c r="F3352" s="41">
        <v>42977</v>
      </c>
      <c r="G3352" s="40">
        <v>3895</v>
      </c>
      <c r="H3352" s="42">
        <f>Tabla1[[#This Row],[Importe]]-Tabla1[[#This Row],[Pagado]]</f>
        <v>0</v>
      </c>
      <c r="I3352" s="43" t="s">
        <v>4090</v>
      </c>
      <c r="N3352" s="38" t="s">
        <v>13</v>
      </c>
      <c r="O3352" s="36" t="s">
        <v>3294</v>
      </c>
      <c r="P3352" s="34">
        <v>125324</v>
      </c>
      <c r="Q3352" s="39" t="s">
        <v>3811</v>
      </c>
      <c r="R3352" s="40">
        <v>3895</v>
      </c>
      <c r="S3352" s="41" t="s">
        <v>15</v>
      </c>
      <c r="T3352" s="40">
        <v>3895</v>
      </c>
      <c r="U3352" s="42">
        <f>Tabla1[[#This Row],[Importe]]-Tabla1[[#This Row],[Pagado]]</f>
        <v>0</v>
      </c>
      <c r="V3352" s="43" t="s">
        <v>4090</v>
      </c>
    </row>
    <row r="3353" spans="1:22" x14ac:dyDescent="0.25">
      <c r="A3353" s="71">
        <v>42975</v>
      </c>
      <c r="B3353" s="35" t="s">
        <v>3295</v>
      </c>
      <c r="C3353" s="33">
        <v>125325</v>
      </c>
      <c r="D3353" s="45" t="s">
        <v>3812</v>
      </c>
      <c r="E3353" s="46">
        <v>6854.4</v>
      </c>
      <c r="F3353" s="47">
        <v>42977</v>
      </c>
      <c r="G3353" s="46">
        <v>6854.4</v>
      </c>
      <c r="H3353" s="48">
        <f>Tabla1[[#This Row],[Importe]]-Tabla1[[#This Row],[Pagado]]</f>
        <v>0</v>
      </c>
      <c r="I3353" s="49" t="s">
        <v>4090</v>
      </c>
      <c r="N3353" s="44" t="s">
        <v>13</v>
      </c>
      <c r="O3353" s="35" t="s">
        <v>3295</v>
      </c>
      <c r="P3353" s="33">
        <v>125325</v>
      </c>
      <c r="Q3353" s="45" t="s">
        <v>3812</v>
      </c>
      <c r="R3353" s="46">
        <v>6854.4</v>
      </c>
      <c r="S3353" s="47" t="s">
        <v>15</v>
      </c>
      <c r="T3353" s="46">
        <v>6854.4</v>
      </c>
      <c r="U3353" s="48">
        <f>Tabla1[[#This Row],[Importe]]-Tabla1[[#This Row],[Pagado]]</f>
        <v>0</v>
      </c>
      <c r="V3353" s="49" t="s">
        <v>4090</v>
      </c>
    </row>
    <row r="3354" spans="1:22" x14ac:dyDescent="0.25">
      <c r="A3354" s="38">
        <v>42975</v>
      </c>
      <c r="B3354" s="36" t="s">
        <v>3296</v>
      </c>
      <c r="C3354" s="34">
        <v>125326</v>
      </c>
      <c r="D3354" s="39" t="s">
        <v>3819</v>
      </c>
      <c r="E3354" s="40">
        <v>22967.8</v>
      </c>
      <c r="F3354" s="41">
        <v>42975</v>
      </c>
      <c r="G3354" s="40">
        <v>22967.8</v>
      </c>
      <c r="H3354" s="42">
        <f>Tabla1[[#This Row],[Importe]]-Tabla1[[#This Row],[Pagado]]</f>
        <v>0</v>
      </c>
      <c r="I3354" s="43" t="s">
        <v>4090</v>
      </c>
      <c r="N3354" s="38" t="s">
        <v>13</v>
      </c>
      <c r="O3354" s="36" t="s">
        <v>3296</v>
      </c>
      <c r="P3354" s="34">
        <v>125326</v>
      </c>
      <c r="Q3354" s="39" t="s">
        <v>3819</v>
      </c>
      <c r="R3354" s="40">
        <v>22967.8</v>
      </c>
      <c r="S3354" s="41" t="s">
        <v>13</v>
      </c>
      <c r="T3354" s="40">
        <v>22967.8</v>
      </c>
      <c r="U3354" s="42">
        <f>Tabla1[[#This Row],[Importe]]-Tabla1[[#This Row],[Pagado]]</f>
        <v>0</v>
      </c>
      <c r="V3354" s="43" t="s">
        <v>4090</v>
      </c>
    </row>
    <row r="3355" spans="1:22" x14ac:dyDescent="0.25">
      <c r="A3355" s="71">
        <v>42975</v>
      </c>
      <c r="B3355" s="35" t="s">
        <v>3297</v>
      </c>
      <c r="C3355" s="33">
        <v>125327</v>
      </c>
      <c r="D3355" s="45" t="s">
        <v>3820</v>
      </c>
      <c r="E3355" s="46">
        <v>6728.4</v>
      </c>
      <c r="F3355" s="47">
        <v>42978</v>
      </c>
      <c r="G3355" s="46">
        <v>6728.4</v>
      </c>
      <c r="H3355" s="48">
        <f>Tabla1[[#This Row],[Importe]]-Tabla1[[#This Row],[Pagado]]</f>
        <v>0</v>
      </c>
      <c r="I3355" s="49" t="s">
        <v>4090</v>
      </c>
      <c r="N3355" s="44" t="s">
        <v>13</v>
      </c>
      <c r="O3355" s="35" t="s">
        <v>3297</v>
      </c>
      <c r="P3355" s="33">
        <v>125327</v>
      </c>
      <c r="Q3355" s="45" t="s">
        <v>3820</v>
      </c>
      <c r="R3355" s="46">
        <v>6728.4</v>
      </c>
      <c r="S3355" s="47" t="s">
        <v>16</v>
      </c>
      <c r="T3355" s="46">
        <v>6728.4</v>
      </c>
      <c r="U3355" s="48">
        <f>Tabla1[[#This Row],[Importe]]-Tabla1[[#This Row],[Pagado]]</f>
        <v>0</v>
      </c>
      <c r="V3355" s="49" t="s">
        <v>4090</v>
      </c>
    </row>
    <row r="3356" spans="1:22" ht="30" x14ac:dyDescent="0.25">
      <c r="A3356" s="38">
        <v>42975</v>
      </c>
      <c r="B3356" s="36" t="s">
        <v>3298</v>
      </c>
      <c r="C3356" s="34">
        <v>125328</v>
      </c>
      <c r="D3356" s="39" t="s">
        <v>3813</v>
      </c>
      <c r="E3356" s="40">
        <v>14046.6</v>
      </c>
      <c r="F3356" s="41" t="s">
        <v>4206</v>
      </c>
      <c r="G3356" s="52">
        <v>5000</v>
      </c>
      <c r="H3356" s="53">
        <f>Tabla1[[#This Row],[Importe]]-Tabla1[[#This Row],[Pagado]]</f>
        <v>9046.6</v>
      </c>
      <c r="I3356" s="43" t="s">
        <v>4090</v>
      </c>
      <c r="N3356" s="38" t="s">
        <v>13</v>
      </c>
      <c r="O3356" s="36" t="s">
        <v>3298</v>
      </c>
      <c r="P3356" s="34">
        <v>125328</v>
      </c>
      <c r="Q3356" s="39" t="s">
        <v>3813</v>
      </c>
      <c r="R3356" s="40">
        <v>14046.6</v>
      </c>
      <c r="S3356" s="41" t="s">
        <v>4069</v>
      </c>
      <c r="T3356" s="40">
        <v>14046.6</v>
      </c>
      <c r="U3356" s="42">
        <f>Tabla1[[#This Row],[Importe]]-Tabla1[[#This Row],[Pagado]]</f>
        <v>9046.6</v>
      </c>
      <c r="V3356" s="43" t="s">
        <v>4090</v>
      </c>
    </row>
    <row r="3357" spans="1:22" x14ac:dyDescent="0.25">
      <c r="A3357" s="71">
        <v>42975</v>
      </c>
      <c r="B3357" s="35" t="s">
        <v>3299</v>
      </c>
      <c r="C3357" s="33">
        <v>125329</v>
      </c>
      <c r="D3357" s="45" t="s">
        <v>3817</v>
      </c>
      <c r="E3357" s="46">
        <v>3526</v>
      </c>
      <c r="F3357" s="47">
        <v>42977</v>
      </c>
      <c r="G3357" s="46">
        <v>3526</v>
      </c>
      <c r="H3357" s="48">
        <f>Tabla1[[#This Row],[Importe]]-Tabla1[[#This Row],[Pagado]]</f>
        <v>0</v>
      </c>
      <c r="I3357" s="49" t="s">
        <v>4090</v>
      </c>
      <c r="N3357" s="44" t="s">
        <v>13</v>
      </c>
      <c r="O3357" s="35" t="s">
        <v>3299</v>
      </c>
      <c r="P3357" s="33">
        <v>125329</v>
      </c>
      <c r="Q3357" s="45" t="s">
        <v>3817</v>
      </c>
      <c r="R3357" s="46">
        <v>3526</v>
      </c>
      <c r="S3357" s="47" t="s">
        <v>15</v>
      </c>
      <c r="T3357" s="46">
        <v>3526</v>
      </c>
      <c r="U3357" s="48">
        <f>Tabla1[[#This Row],[Importe]]-Tabla1[[#This Row],[Pagado]]</f>
        <v>0</v>
      </c>
      <c r="V3357" s="49" t="s">
        <v>4090</v>
      </c>
    </row>
    <row r="3358" spans="1:22" x14ac:dyDescent="0.25">
      <c r="A3358" s="38">
        <v>42975</v>
      </c>
      <c r="B3358" s="35" t="s">
        <v>3301</v>
      </c>
      <c r="C3358" s="33">
        <v>125330</v>
      </c>
      <c r="D3358" s="45" t="s">
        <v>3877</v>
      </c>
      <c r="E3358" s="46">
        <v>694.2</v>
      </c>
      <c r="F3358" s="47">
        <v>37131</v>
      </c>
      <c r="G3358" s="46">
        <v>694.2</v>
      </c>
      <c r="H3358" s="48">
        <f>Tabla1[[#This Row],[Importe]]-Tabla1[[#This Row],[Pagado]]</f>
        <v>0</v>
      </c>
      <c r="I3358" s="49" t="s">
        <v>4090</v>
      </c>
      <c r="N3358" s="44" t="s">
        <v>13</v>
      </c>
      <c r="O3358" s="35" t="s">
        <v>3301</v>
      </c>
      <c r="P3358" s="33">
        <v>125330</v>
      </c>
      <c r="Q3358" s="45" t="s">
        <v>3877</v>
      </c>
      <c r="R3358" s="46">
        <v>694.2</v>
      </c>
      <c r="S3358" s="47" t="s">
        <v>13</v>
      </c>
      <c r="T3358" s="46">
        <v>694.2</v>
      </c>
      <c r="U3358" s="48">
        <f>Tabla1[[#This Row],[Importe]]-Tabla1[[#This Row],[Pagado]]</f>
        <v>0</v>
      </c>
      <c r="V3358" s="49" t="s">
        <v>4090</v>
      </c>
    </row>
    <row r="3359" spans="1:22" x14ac:dyDescent="0.25">
      <c r="A3359" s="38">
        <v>42975</v>
      </c>
      <c r="B3359" s="36" t="s">
        <v>3302</v>
      </c>
      <c r="C3359" s="34">
        <v>125331</v>
      </c>
      <c r="D3359" s="39" t="s">
        <v>3944</v>
      </c>
      <c r="E3359" s="40">
        <v>31746.05</v>
      </c>
      <c r="F3359" s="41">
        <v>42976</v>
      </c>
      <c r="G3359" s="40">
        <v>31746.05</v>
      </c>
      <c r="H3359" s="42">
        <f>Tabla1[[#This Row],[Importe]]-Tabla1[[#This Row],[Pagado]]</f>
        <v>0</v>
      </c>
      <c r="I3359" s="43" t="s">
        <v>4090</v>
      </c>
      <c r="N3359" s="38" t="s">
        <v>13</v>
      </c>
      <c r="O3359" s="36" t="s">
        <v>3302</v>
      </c>
      <c r="P3359" s="34">
        <v>125331</v>
      </c>
      <c r="Q3359" s="39" t="s">
        <v>3944</v>
      </c>
      <c r="R3359" s="40">
        <v>31746.05</v>
      </c>
      <c r="S3359" s="41" t="s">
        <v>14</v>
      </c>
      <c r="T3359" s="40">
        <v>31746.05</v>
      </c>
      <c r="U3359" s="42">
        <f>Tabla1[[#This Row],[Importe]]-Tabla1[[#This Row],[Pagado]]</f>
        <v>0</v>
      </c>
      <c r="V3359" s="43" t="s">
        <v>4090</v>
      </c>
    </row>
    <row r="3360" spans="1:22" x14ac:dyDescent="0.25">
      <c r="A3360" s="71">
        <v>42975</v>
      </c>
      <c r="B3360" s="35" t="s">
        <v>3303</v>
      </c>
      <c r="C3360" s="33">
        <v>125332</v>
      </c>
      <c r="D3360" s="45" t="s">
        <v>3876</v>
      </c>
      <c r="E3360" s="46">
        <v>1274.3</v>
      </c>
      <c r="F3360" s="47" t="s">
        <v>13</v>
      </c>
      <c r="G3360" s="46">
        <v>1274.3</v>
      </c>
      <c r="H3360" s="48">
        <f>Tabla1[[#This Row],[Importe]]-Tabla1[[#This Row],[Pagado]]</f>
        <v>0</v>
      </c>
      <c r="I3360" s="49" t="s">
        <v>4090</v>
      </c>
      <c r="N3360" s="44" t="s">
        <v>13</v>
      </c>
      <c r="O3360" s="35" t="s">
        <v>3303</v>
      </c>
      <c r="P3360" s="33">
        <v>125332</v>
      </c>
      <c r="Q3360" s="45" t="s">
        <v>3876</v>
      </c>
      <c r="R3360" s="46">
        <v>1274.3</v>
      </c>
      <c r="S3360" s="47" t="s">
        <v>13</v>
      </c>
      <c r="T3360" s="46">
        <v>1274.3</v>
      </c>
      <c r="U3360" s="48">
        <f>Tabla1[[#This Row],[Importe]]-Tabla1[[#This Row],[Pagado]]</f>
        <v>0</v>
      </c>
      <c r="V3360" s="49" t="s">
        <v>4090</v>
      </c>
    </row>
    <row r="3361" spans="1:22" x14ac:dyDescent="0.25">
      <c r="A3361" s="38">
        <v>42975</v>
      </c>
      <c r="B3361" s="36" t="s">
        <v>3304</v>
      </c>
      <c r="C3361" s="34">
        <v>125333</v>
      </c>
      <c r="D3361" s="39" t="s">
        <v>3823</v>
      </c>
      <c r="E3361" s="40">
        <v>8044.2</v>
      </c>
      <c r="F3361" s="41">
        <v>42976</v>
      </c>
      <c r="G3361" s="40">
        <v>8044.2</v>
      </c>
      <c r="H3361" s="42">
        <f>Tabla1[[#This Row],[Importe]]-Tabla1[[#This Row],[Pagado]]</f>
        <v>0</v>
      </c>
      <c r="I3361" s="43" t="s">
        <v>4090</v>
      </c>
      <c r="N3361" s="38" t="s">
        <v>13</v>
      </c>
      <c r="O3361" s="36" t="s">
        <v>3304</v>
      </c>
      <c r="P3361" s="34">
        <v>125333</v>
      </c>
      <c r="Q3361" s="39" t="s">
        <v>3823</v>
      </c>
      <c r="R3361" s="40">
        <v>8044.2</v>
      </c>
      <c r="S3361" s="41" t="s">
        <v>14</v>
      </c>
      <c r="T3361" s="40">
        <v>8044.2</v>
      </c>
      <c r="U3361" s="42">
        <f>Tabla1[[#This Row],[Importe]]-Tabla1[[#This Row],[Pagado]]</f>
        <v>0</v>
      </c>
      <c r="V3361" s="43" t="s">
        <v>4090</v>
      </c>
    </row>
    <row r="3362" spans="1:22" x14ac:dyDescent="0.25">
      <c r="A3362" s="71">
        <v>42975</v>
      </c>
      <c r="B3362" s="35" t="s">
        <v>3305</v>
      </c>
      <c r="C3362" s="33">
        <v>125334</v>
      </c>
      <c r="D3362" s="45" t="s">
        <v>3897</v>
      </c>
      <c r="E3362" s="46">
        <v>3200</v>
      </c>
      <c r="F3362" s="47">
        <v>42976</v>
      </c>
      <c r="G3362" s="46">
        <v>3200</v>
      </c>
      <c r="H3362" s="48">
        <f>Tabla1[[#This Row],[Importe]]-Tabla1[[#This Row],[Pagado]]</f>
        <v>0</v>
      </c>
      <c r="I3362" s="49" t="s">
        <v>4090</v>
      </c>
      <c r="N3362" s="44" t="s">
        <v>13</v>
      </c>
      <c r="O3362" s="35" t="s">
        <v>3305</v>
      </c>
      <c r="P3362" s="33">
        <v>125334</v>
      </c>
      <c r="Q3362" s="45" t="s">
        <v>3897</v>
      </c>
      <c r="R3362" s="46">
        <v>3200</v>
      </c>
      <c r="S3362" s="47" t="s">
        <v>14</v>
      </c>
      <c r="T3362" s="46">
        <v>3200</v>
      </c>
      <c r="U3362" s="48">
        <f>Tabla1[[#This Row],[Importe]]-Tabla1[[#This Row],[Pagado]]</f>
        <v>0</v>
      </c>
      <c r="V3362" s="49" t="s">
        <v>4090</v>
      </c>
    </row>
    <row r="3363" spans="1:22" x14ac:dyDescent="0.25">
      <c r="A3363" s="38">
        <v>42975</v>
      </c>
      <c r="B3363" s="36" t="s">
        <v>3306</v>
      </c>
      <c r="C3363" s="34">
        <v>125335</v>
      </c>
      <c r="D3363" s="39" t="s">
        <v>3883</v>
      </c>
      <c r="E3363" s="40">
        <v>3238.9</v>
      </c>
      <c r="F3363" s="41">
        <v>42976</v>
      </c>
      <c r="G3363" s="40">
        <v>3238.9</v>
      </c>
      <c r="H3363" s="42">
        <f>Tabla1[[#This Row],[Importe]]-Tabla1[[#This Row],[Pagado]]</f>
        <v>0</v>
      </c>
      <c r="I3363" s="43" t="s">
        <v>4090</v>
      </c>
      <c r="N3363" s="38" t="s">
        <v>13</v>
      </c>
      <c r="O3363" s="36" t="s">
        <v>3306</v>
      </c>
      <c r="P3363" s="34">
        <v>125335</v>
      </c>
      <c r="Q3363" s="39" t="s">
        <v>3883</v>
      </c>
      <c r="R3363" s="40">
        <v>3238.9</v>
      </c>
      <c r="S3363" s="41" t="s">
        <v>14</v>
      </c>
      <c r="T3363" s="40">
        <v>3238.9</v>
      </c>
      <c r="U3363" s="42">
        <f>Tabla1[[#This Row],[Importe]]-Tabla1[[#This Row],[Pagado]]</f>
        <v>0</v>
      </c>
      <c r="V3363" s="43" t="s">
        <v>4090</v>
      </c>
    </row>
    <row r="3364" spans="1:22" x14ac:dyDescent="0.25">
      <c r="A3364" s="71">
        <v>42975</v>
      </c>
      <c r="B3364" s="35" t="s">
        <v>3307</v>
      </c>
      <c r="C3364" s="33">
        <v>125336</v>
      </c>
      <c r="D3364" s="45" t="s">
        <v>3814</v>
      </c>
      <c r="E3364" s="46">
        <v>14091.7</v>
      </c>
      <c r="F3364" s="47">
        <v>42977</v>
      </c>
      <c r="G3364" s="46">
        <v>14091.7</v>
      </c>
      <c r="H3364" s="48">
        <f>Tabla1[[#This Row],[Importe]]-Tabla1[[#This Row],[Pagado]]</f>
        <v>0</v>
      </c>
      <c r="I3364" s="49" t="s">
        <v>4090</v>
      </c>
      <c r="N3364" s="44" t="s">
        <v>13</v>
      </c>
      <c r="O3364" s="35" t="s">
        <v>3307</v>
      </c>
      <c r="P3364" s="33">
        <v>125336</v>
      </c>
      <c r="Q3364" s="45" t="s">
        <v>3814</v>
      </c>
      <c r="R3364" s="46">
        <v>14091.7</v>
      </c>
      <c r="S3364" s="47" t="s">
        <v>15</v>
      </c>
      <c r="T3364" s="46">
        <v>14091.7</v>
      </c>
      <c r="U3364" s="48">
        <f>Tabla1[[#This Row],[Importe]]-Tabla1[[#This Row],[Pagado]]</f>
        <v>0</v>
      </c>
      <c r="V3364" s="49" t="s">
        <v>4090</v>
      </c>
    </row>
    <row r="3365" spans="1:22" x14ac:dyDescent="0.25">
      <c r="A3365" s="38">
        <v>42975</v>
      </c>
      <c r="B3365" s="36" t="s">
        <v>3308</v>
      </c>
      <c r="C3365" s="34">
        <v>125337</v>
      </c>
      <c r="D3365" s="39" t="s">
        <v>3883</v>
      </c>
      <c r="E3365" s="40">
        <v>508.8</v>
      </c>
      <c r="F3365" s="41">
        <v>42976</v>
      </c>
      <c r="G3365" s="40">
        <v>508.8</v>
      </c>
      <c r="H3365" s="42">
        <f>Tabla1[[#This Row],[Importe]]-Tabla1[[#This Row],[Pagado]]</f>
        <v>0</v>
      </c>
      <c r="I3365" s="43" t="s">
        <v>4090</v>
      </c>
      <c r="N3365" s="38" t="s">
        <v>13</v>
      </c>
      <c r="O3365" s="36" t="s">
        <v>3308</v>
      </c>
      <c r="P3365" s="34">
        <v>125337</v>
      </c>
      <c r="Q3365" s="39" t="s">
        <v>3883</v>
      </c>
      <c r="R3365" s="40">
        <v>508.8</v>
      </c>
      <c r="S3365" s="41" t="s">
        <v>14</v>
      </c>
      <c r="T3365" s="40">
        <v>508.8</v>
      </c>
      <c r="U3365" s="42">
        <f>Tabla1[[#This Row],[Importe]]-Tabla1[[#This Row],[Pagado]]</f>
        <v>0</v>
      </c>
      <c r="V3365" s="43" t="s">
        <v>4090</v>
      </c>
    </row>
    <row r="3366" spans="1:22" ht="15.75" x14ac:dyDescent="0.25">
      <c r="A3366" s="71">
        <v>42975</v>
      </c>
      <c r="B3366" s="35" t="s">
        <v>3309</v>
      </c>
      <c r="C3366" s="33">
        <v>125338</v>
      </c>
      <c r="D3366" s="56" t="s">
        <v>4091</v>
      </c>
      <c r="E3366" s="46">
        <v>0</v>
      </c>
      <c r="F3366" s="55" t="s">
        <v>4091</v>
      </c>
      <c r="G3366" s="46">
        <v>0</v>
      </c>
      <c r="H3366" s="48">
        <f>Tabla1[[#This Row],[Importe]]-Tabla1[[#This Row],[Pagado]]</f>
        <v>0</v>
      </c>
      <c r="I3366" s="49" t="s">
        <v>4091</v>
      </c>
      <c r="N3366" s="44" t="s">
        <v>13</v>
      </c>
      <c r="O3366" s="35" t="s">
        <v>3309</v>
      </c>
      <c r="P3366" s="33">
        <v>125338</v>
      </c>
      <c r="Q3366" s="45" t="s">
        <v>3860</v>
      </c>
      <c r="R3366" s="46">
        <v>800</v>
      </c>
      <c r="S3366" s="47" t="s">
        <v>4067</v>
      </c>
      <c r="T3366" s="46">
        <v>0</v>
      </c>
      <c r="U3366" s="48">
        <f>Tabla1[[#This Row],[Importe]]-Tabla1[[#This Row],[Pagado]]</f>
        <v>0</v>
      </c>
      <c r="V3366" s="49" t="s">
        <v>4091</v>
      </c>
    </row>
    <row r="3367" spans="1:22" x14ac:dyDescent="0.25">
      <c r="A3367" s="38">
        <v>42975</v>
      </c>
      <c r="B3367" s="36" t="s">
        <v>3310</v>
      </c>
      <c r="C3367" s="34">
        <v>125339</v>
      </c>
      <c r="D3367" s="39" t="s">
        <v>3972</v>
      </c>
      <c r="E3367" s="40">
        <v>7757.2</v>
      </c>
      <c r="F3367" s="41">
        <v>42976</v>
      </c>
      <c r="G3367" s="40">
        <v>7757.2</v>
      </c>
      <c r="H3367" s="42">
        <f>Tabla1[[#This Row],[Importe]]-Tabla1[[#This Row],[Pagado]]</f>
        <v>0</v>
      </c>
      <c r="I3367" s="43" t="s">
        <v>4090</v>
      </c>
      <c r="N3367" s="38" t="s">
        <v>13</v>
      </c>
      <c r="O3367" s="36" t="s">
        <v>3310</v>
      </c>
      <c r="P3367" s="34">
        <v>125339</v>
      </c>
      <c r="Q3367" s="39" t="s">
        <v>3972</v>
      </c>
      <c r="R3367" s="40">
        <v>7757.2</v>
      </c>
      <c r="S3367" s="41" t="s">
        <v>14</v>
      </c>
      <c r="T3367" s="40">
        <v>7757.2</v>
      </c>
      <c r="U3367" s="42">
        <f>Tabla1[[#This Row],[Importe]]-Tabla1[[#This Row],[Pagado]]</f>
        <v>0</v>
      </c>
      <c r="V3367" s="43" t="s">
        <v>4090</v>
      </c>
    </row>
    <row r="3368" spans="1:22" x14ac:dyDescent="0.25">
      <c r="A3368" s="71">
        <v>42975</v>
      </c>
      <c r="B3368" s="36" t="s">
        <v>3312</v>
      </c>
      <c r="C3368" s="34">
        <v>125340</v>
      </c>
      <c r="D3368" s="39" t="s">
        <v>3829</v>
      </c>
      <c r="E3368" s="40">
        <v>5342.4</v>
      </c>
      <c r="F3368" s="41">
        <v>42978</v>
      </c>
      <c r="G3368" s="40">
        <v>5342.4</v>
      </c>
      <c r="H3368" s="42">
        <f>Tabla1[[#This Row],[Importe]]-Tabla1[[#This Row],[Pagado]]</f>
        <v>0</v>
      </c>
      <c r="I3368" s="43" t="s">
        <v>4090</v>
      </c>
      <c r="N3368" s="38" t="s">
        <v>13</v>
      </c>
      <c r="O3368" s="36" t="s">
        <v>3312</v>
      </c>
      <c r="P3368" s="34">
        <v>125340</v>
      </c>
      <c r="Q3368" s="39" t="s">
        <v>3829</v>
      </c>
      <c r="R3368" s="40">
        <v>5342.4</v>
      </c>
      <c r="S3368" s="41" t="s">
        <v>16</v>
      </c>
      <c r="T3368" s="40">
        <v>5342.4</v>
      </c>
      <c r="U3368" s="42">
        <f>Tabla1[[#This Row],[Importe]]-Tabla1[[#This Row],[Pagado]]</f>
        <v>0</v>
      </c>
      <c r="V3368" s="43" t="s">
        <v>4090</v>
      </c>
    </row>
    <row r="3369" spans="1:22" x14ac:dyDescent="0.25">
      <c r="A3369" s="38">
        <v>42975</v>
      </c>
      <c r="B3369" s="35" t="s">
        <v>3313</v>
      </c>
      <c r="C3369" s="33">
        <v>125341</v>
      </c>
      <c r="D3369" s="45" t="s">
        <v>3911</v>
      </c>
      <c r="E3369" s="46">
        <v>25595.1</v>
      </c>
      <c r="F3369" s="47" t="s">
        <v>4080</v>
      </c>
      <c r="G3369" s="46">
        <v>25595.1</v>
      </c>
      <c r="H3369" s="48">
        <f>Tabla1[[#This Row],[Importe]]-Tabla1[[#This Row],[Pagado]]</f>
        <v>0</v>
      </c>
      <c r="I3369" s="49" t="s">
        <v>4090</v>
      </c>
      <c r="N3369" s="44" t="s">
        <v>13</v>
      </c>
      <c r="O3369" s="35" t="s">
        <v>3313</v>
      </c>
      <c r="P3369" s="33">
        <v>125341</v>
      </c>
      <c r="Q3369" s="45" t="s">
        <v>3911</v>
      </c>
      <c r="R3369" s="46">
        <v>25595.1</v>
      </c>
      <c r="S3369" s="47" t="s">
        <v>4080</v>
      </c>
      <c r="T3369" s="46">
        <v>25595.1</v>
      </c>
      <c r="U3369" s="48">
        <f>Tabla1[[#This Row],[Importe]]-Tabla1[[#This Row],[Pagado]]</f>
        <v>0</v>
      </c>
      <c r="V3369" s="49" t="s">
        <v>4090</v>
      </c>
    </row>
    <row r="3370" spans="1:22" x14ac:dyDescent="0.25">
      <c r="A3370" s="38">
        <v>42975</v>
      </c>
      <c r="B3370" s="36" t="s">
        <v>3314</v>
      </c>
      <c r="C3370" s="34">
        <v>125342</v>
      </c>
      <c r="D3370" s="39" t="s">
        <v>3822</v>
      </c>
      <c r="E3370" s="40">
        <v>3278.1</v>
      </c>
      <c r="F3370" s="41">
        <v>42977</v>
      </c>
      <c r="G3370" s="40">
        <v>3278.1</v>
      </c>
      <c r="H3370" s="42">
        <f>Tabla1[[#This Row],[Importe]]-Tabla1[[#This Row],[Pagado]]</f>
        <v>0</v>
      </c>
      <c r="I3370" s="43" t="s">
        <v>4090</v>
      </c>
      <c r="N3370" s="38" t="s">
        <v>13</v>
      </c>
      <c r="O3370" s="36" t="s">
        <v>3314</v>
      </c>
      <c r="P3370" s="34">
        <v>125342</v>
      </c>
      <c r="Q3370" s="39" t="s">
        <v>3822</v>
      </c>
      <c r="R3370" s="40">
        <v>3278.1</v>
      </c>
      <c r="S3370" s="41" t="s">
        <v>15</v>
      </c>
      <c r="T3370" s="40">
        <v>3278.1</v>
      </c>
      <c r="U3370" s="42">
        <f>Tabla1[[#This Row],[Importe]]-Tabla1[[#This Row],[Pagado]]</f>
        <v>0</v>
      </c>
      <c r="V3370" s="43" t="s">
        <v>4090</v>
      </c>
    </row>
    <row r="3371" spans="1:22" x14ac:dyDescent="0.25">
      <c r="A3371" s="71">
        <v>42975</v>
      </c>
      <c r="B3371" s="35" t="s">
        <v>3315</v>
      </c>
      <c r="C3371" s="33">
        <v>125343</v>
      </c>
      <c r="D3371" s="45" t="s">
        <v>3905</v>
      </c>
      <c r="E3371" s="46">
        <v>31877.9</v>
      </c>
      <c r="F3371" s="47" t="s">
        <v>4080</v>
      </c>
      <c r="G3371" s="46">
        <v>31877.9</v>
      </c>
      <c r="H3371" s="48">
        <f>Tabla1[[#This Row],[Importe]]-Tabla1[[#This Row],[Pagado]]</f>
        <v>0</v>
      </c>
      <c r="I3371" s="49" t="s">
        <v>4090</v>
      </c>
      <c r="N3371" s="44" t="s">
        <v>13</v>
      </c>
      <c r="O3371" s="35" t="s">
        <v>3315</v>
      </c>
      <c r="P3371" s="33">
        <v>125343</v>
      </c>
      <c r="Q3371" s="45" t="s">
        <v>3905</v>
      </c>
      <c r="R3371" s="46">
        <v>31877.9</v>
      </c>
      <c r="S3371" s="47" t="s">
        <v>4080</v>
      </c>
      <c r="T3371" s="46">
        <v>31877.9</v>
      </c>
      <c r="U3371" s="48">
        <f>Tabla1[[#This Row],[Importe]]-Tabla1[[#This Row],[Pagado]]</f>
        <v>0</v>
      </c>
      <c r="V3371" s="49" t="s">
        <v>4090</v>
      </c>
    </row>
    <row r="3372" spans="1:22" ht="15.75" x14ac:dyDescent="0.25">
      <c r="A3372" s="38">
        <v>42975</v>
      </c>
      <c r="B3372" s="36" t="s">
        <v>3316</v>
      </c>
      <c r="C3372" s="34">
        <v>125344</v>
      </c>
      <c r="D3372" s="50" t="s">
        <v>4091</v>
      </c>
      <c r="E3372" s="40">
        <v>0</v>
      </c>
      <c r="F3372" s="51" t="s">
        <v>4091</v>
      </c>
      <c r="G3372" s="40">
        <v>0</v>
      </c>
      <c r="H3372" s="42">
        <f>Tabla1[[#This Row],[Importe]]-Tabla1[[#This Row],[Pagado]]</f>
        <v>0</v>
      </c>
      <c r="I3372" s="54" t="s">
        <v>4092</v>
      </c>
      <c r="N3372" s="38" t="s">
        <v>13</v>
      </c>
      <c r="O3372" s="36" t="s">
        <v>3316</v>
      </c>
      <c r="P3372" s="34">
        <v>125344</v>
      </c>
      <c r="Q3372" s="39" t="s">
        <v>3905</v>
      </c>
      <c r="R3372" s="40">
        <v>3784.3</v>
      </c>
      <c r="S3372" s="41" t="s">
        <v>4067</v>
      </c>
      <c r="T3372" s="40">
        <v>0</v>
      </c>
      <c r="U3372" s="42">
        <f>Tabla1[[#This Row],[Importe]]-Tabla1[[#This Row],[Pagado]]</f>
        <v>0</v>
      </c>
      <c r="V3372" s="43" t="s">
        <v>4091</v>
      </c>
    </row>
    <row r="3373" spans="1:22" x14ac:dyDescent="0.25">
      <c r="A3373" s="71">
        <v>42975</v>
      </c>
      <c r="B3373" s="35" t="s">
        <v>3317</v>
      </c>
      <c r="C3373" s="33">
        <v>125345</v>
      </c>
      <c r="D3373" s="45" t="s">
        <v>3842</v>
      </c>
      <c r="E3373" s="46">
        <v>5868</v>
      </c>
      <c r="F3373" s="47">
        <v>42975</v>
      </c>
      <c r="G3373" s="46">
        <v>5868</v>
      </c>
      <c r="H3373" s="48">
        <f>Tabla1[[#This Row],[Importe]]-Tabla1[[#This Row],[Pagado]]</f>
        <v>0</v>
      </c>
      <c r="I3373" s="49" t="s">
        <v>4090</v>
      </c>
      <c r="N3373" s="44" t="s">
        <v>13</v>
      </c>
      <c r="O3373" s="35" t="s">
        <v>3317</v>
      </c>
      <c r="P3373" s="33">
        <v>125345</v>
      </c>
      <c r="Q3373" s="45" t="s">
        <v>3842</v>
      </c>
      <c r="R3373" s="46">
        <v>5868</v>
      </c>
      <c r="S3373" s="47" t="s">
        <v>13</v>
      </c>
      <c r="T3373" s="46">
        <v>5868</v>
      </c>
      <c r="U3373" s="48">
        <f>Tabla1[[#This Row],[Importe]]-Tabla1[[#This Row],[Pagado]]</f>
        <v>0</v>
      </c>
      <c r="V3373" s="49" t="s">
        <v>4090</v>
      </c>
    </row>
    <row r="3374" spans="1:22" x14ac:dyDescent="0.25">
      <c r="A3374" s="38">
        <v>42975</v>
      </c>
      <c r="B3374" s="36" t="s">
        <v>3318</v>
      </c>
      <c r="C3374" s="34">
        <v>125346</v>
      </c>
      <c r="D3374" s="39" t="s">
        <v>3889</v>
      </c>
      <c r="E3374" s="40">
        <v>5339.7</v>
      </c>
      <c r="F3374" s="47">
        <v>42975</v>
      </c>
      <c r="G3374" s="40">
        <v>5339.7</v>
      </c>
      <c r="H3374" s="42">
        <f>Tabla1[[#This Row],[Importe]]-Tabla1[[#This Row],[Pagado]]</f>
        <v>0</v>
      </c>
      <c r="I3374" s="43" t="s">
        <v>4090</v>
      </c>
      <c r="N3374" s="38" t="s">
        <v>13</v>
      </c>
      <c r="O3374" s="36" t="s">
        <v>3318</v>
      </c>
      <c r="P3374" s="34">
        <v>125346</v>
      </c>
      <c r="Q3374" s="39" t="s">
        <v>3889</v>
      </c>
      <c r="R3374" s="40">
        <v>5339.7</v>
      </c>
      <c r="S3374" s="41" t="s">
        <v>13</v>
      </c>
      <c r="T3374" s="40">
        <v>5339.7</v>
      </c>
      <c r="U3374" s="42">
        <f>Tabla1[[#This Row],[Importe]]-Tabla1[[#This Row],[Pagado]]</f>
        <v>0</v>
      </c>
      <c r="V3374" s="43" t="s">
        <v>4090</v>
      </c>
    </row>
    <row r="3375" spans="1:22" x14ac:dyDescent="0.25">
      <c r="A3375" s="71">
        <v>42975</v>
      </c>
      <c r="B3375" s="35" t="s">
        <v>3319</v>
      </c>
      <c r="C3375" s="33">
        <v>125347</v>
      </c>
      <c r="D3375" s="45" t="s">
        <v>3807</v>
      </c>
      <c r="E3375" s="46">
        <v>2115</v>
      </c>
      <c r="F3375" s="47">
        <v>42976</v>
      </c>
      <c r="G3375" s="46">
        <v>2115</v>
      </c>
      <c r="H3375" s="48">
        <f>Tabla1[[#This Row],[Importe]]-Tabla1[[#This Row],[Pagado]]</f>
        <v>0</v>
      </c>
      <c r="I3375" s="49" t="s">
        <v>4090</v>
      </c>
      <c r="N3375" s="44" t="s">
        <v>13</v>
      </c>
      <c r="O3375" s="35" t="s">
        <v>3319</v>
      </c>
      <c r="P3375" s="33">
        <v>125347</v>
      </c>
      <c r="Q3375" s="45" t="s">
        <v>3807</v>
      </c>
      <c r="R3375" s="46">
        <v>2115</v>
      </c>
      <c r="S3375" s="47" t="s">
        <v>14</v>
      </c>
      <c r="T3375" s="46">
        <v>2115</v>
      </c>
      <c r="U3375" s="48">
        <f>Tabla1[[#This Row],[Importe]]-Tabla1[[#This Row],[Pagado]]</f>
        <v>0</v>
      </c>
      <c r="V3375" s="49" t="s">
        <v>4090</v>
      </c>
    </row>
    <row r="3376" spans="1:22" x14ac:dyDescent="0.25">
      <c r="A3376" s="38">
        <v>42975</v>
      </c>
      <c r="B3376" s="36" t="s">
        <v>3320</v>
      </c>
      <c r="C3376" s="34">
        <v>125348</v>
      </c>
      <c r="D3376" s="39" t="s">
        <v>3854</v>
      </c>
      <c r="E3376" s="40">
        <v>1175</v>
      </c>
      <c r="F3376" s="41">
        <v>42976</v>
      </c>
      <c r="G3376" s="40">
        <v>1175</v>
      </c>
      <c r="H3376" s="42">
        <f>Tabla1[[#This Row],[Importe]]-Tabla1[[#This Row],[Pagado]]</f>
        <v>0</v>
      </c>
      <c r="I3376" s="43" t="s">
        <v>4090</v>
      </c>
      <c r="N3376" s="38" t="s">
        <v>13</v>
      </c>
      <c r="O3376" s="36" t="s">
        <v>3320</v>
      </c>
      <c r="P3376" s="34">
        <v>125348</v>
      </c>
      <c r="Q3376" s="39" t="s">
        <v>3854</v>
      </c>
      <c r="R3376" s="40">
        <v>1175</v>
      </c>
      <c r="S3376" s="41" t="s">
        <v>14</v>
      </c>
      <c r="T3376" s="40">
        <v>1175</v>
      </c>
      <c r="U3376" s="42">
        <f>Tabla1[[#This Row],[Importe]]-Tabla1[[#This Row],[Pagado]]</f>
        <v>0</v>
      </c>
      <c r="V3376" s="43" t="s">
        <v>4090</v>
      </c>
    </row>
    <row r="3377" spans="1:22" x14ac:dyDescent="0.25">
      <c r="A3377" s="71">
        <v>42975</v>
      </c>
      <c r="B3377" s="35" t="s">
        <v>3321</v>
      </c>
      <c r="C3377" s="33">
        <v>125349</v>
      </c>
      <c r="D3377" s="45" t="s">
        <v>3914</v>
      </c>
      <c r="E3377" s="46">
        <v>16536.5</v>
      </c>
      <c r="F3377" s="47" t="s">
        <v>4080</v>
      </c>
      <c r="G3377" s="46">
        <v>16536.5</v>
      </c>
      <c r="H3377" s="48">
        <f>Tabla1[[#This Row],[Importe]]-Tabla1[[#This Row],[Pagado]]</f>
        <v>0</v>
      </c>
      <c r="I3377" s="49" t="s">
        <v>4090</v>
      </c>
      <c r="N3377" s="44" t="s">
        <v>13</v>
      </c>
      <c r="O3377" s="35" t="s">
        <v>3321</v>
      </c>
      <c r="P3377" s="33">
        <v>125349</v>
      </c>
      <c r="Q3377" s="45" t="s">
        <v>3914</v>
      </c>
      <c r="R3377" s="46">
        <v>16536.5</v>
      </c>
      <c r="S3377" s="47" t="s">
        <v>4080</v>
      </c>
      <c r="T3377" s="46">
        <v>16536.5</v>
      </c>
      <c r="U3377" s="48">
        <f>Tabla1[[#This Row],[Importe]]-Tabla1[[#This Row],[Pagado]]</f>
        <v>0</v>
      </c>
      <c r="V3377" s="49" t="s">
        <v>4090</v>
      </c>
    </row>
    <row r="3378" spans="1:22" ht="30" x14ac:dyDescent="0.25">
      <c r="A3378" s="38">
        <v>42975</v>
      </c>
      <c r="B3378" s="35" t="s">
        <v>3323</v>
      </c>
      <c r="C3378" s="33">
        <v>125350</v>
      </c>
      <c r="D3378" s="45" t="s">
        <v>3818</v>
      </c>
      <c r="E3378" s="46">
        <v>12564.4</v>
      </c>
      <c r="F3378" s="47" t="s">
        <v>4207</v>
      </c>
      <c r="G3378" s="72">
        <f>6000+6564.4</f>
        <v>12564.4</v>
      </c>
      <c r="H3378" s="73">
        <f>Tabla1[[#This Row],[Importe]]-Tabla1[[#This Row],[Pagado]]</f>
        <v>0</v>
      </c>
      <c r="I3378" s="49" t="s">
        <v>4090</v>
      </c>
      <c r="N3378" s="44" t="s">
        <v>13</v>
      </c>
      <c r="O3378" s="35" t="s">
        <v>3323</v>
      </c>
      <c r="P3378" s="33">
        <v>125350</v>
      </c>
      <c r="Q3378" s="45" t="s">
        <v>3818</v>
      </c>
      <c r="R3378" s="46">
        <v>12564.4</v>
      </c>
      <c r="S3378" s="47" t="s">
        <v>16</v>
      </c>
      <c r="T3378" s="46">
        <v>12564.4</v>
      </c>
      <c r="U3378" s="48">
        <f>Tabla1[[#This Row],[Importe]]-Tabla1[[#This Row],[Pagado]]</f>
        <v>0</v>
      </c>
      <c r="V3378" s="49" t="s">
        <v>4090</v>
      </c>
    </row>
    <row r="3379" spans="1:22" x14ac:dyDescent="0.25">
      <c r="A3379" s="71">
        <v>42975</v>
      </c>
      <c r="B3379" s="36" t="s">
        <v>3324</v>
      </c>
      <c r="C3379" s="34">
        <v>125351</v>
      </c>
      <c r="D3379" s="39" t="s">
        <v>3915</v>
      </c>
      <c r="E3379" s="40">
        <v>11034.8</v>
      </c>
      <c r="F3379" s="41" t="s">
        <v>4080</v>
      </c>
      <c r="G3379" s="40">
        <v>11034.8</v>
      </c>
      <c r="H3379" s="42">
        <f>Tabla1[[#This Row],[Importe]]-Tabla1[[#This Row],[Pagado]]</f>
        <v>0</v>
      </c>
      <c r="I3379" s="43" t="s">
        <v>4090</v>
      </c>
      <c r="N3379" s="38" t="s">
        <v>13</v>
      </c>
      <c r="O3379" s="36" t="s">
        <v>3324</v>
      </c>
      <c r="P3379" s="34">
        <v>125351</v>
      </c>
      <c r="Q3379" s="39" t="s">
        <v>3915</v>
      </c>
      <c r="R3379" s="40">
        <v>11034.8</v>
      </c>
      <c r="S3379" s="41" t="s">
        <v>4080</v>
      </c>
      <c r="T3379" s="40">
        <v>11034.8</v>
      </c>
      <c r="U3379" s="42">
        <f>Tabla1[[#This Row],[Importe]]-Tabla1[[#This Row],[Pagado]]</f>
        <v>0</v>
      </c>
      <c r="V3379" s="43" t="s">
        <v>4090</v>
      </c>
    </row>
    <row r="3380" spans="1:22" x14ac:dyDescent="0.25">
      <c r="A3380" s="38">
        <v>42975</v>
      </c>
      <c r="B3380" s="35" t="s">
        <v>3325</v>
      </c>
      <c r="C3380" s="33">
        <v>125352</v>
      </c>
      <c r="D3380" s="45" t="s">
        <v>3906</v>
      </c>
      <c r="E3380" s="46">
        <v>18988.8</v>
      </c>
      <c r="F3380" s="47">
        <v>42978</v>
      </c>
      <c r="G3380" s="46">
        <v>18988.8</v>
      </c>
      <c r="H3380" s="48">
        <f>Tabla1[[#This Row],[Importe]]-Tabla1[[#This Row],[Pagado]]</f>
        <v>0</v>
      </c>
      <c r="I3380" s="49" t="s">
        <v>4090</v>
      </c>
      <c r="N3380" s="44" t="s">
        <v>13</v>
      </c>
      <c r="O3380" s="35" t="s">
        <v>3325</v>
      </c>
      <c r="P3380" s="33">
        <v>125352</v>
      </c>
      <c r="Q3380" s="45" t="s">
        <v>3906</v>
      </c>
      <c r="R3380" s="46">
        <v>18988.8</v>
      </c>
      <c r="S3380" s="47" t="s">
        <v>16</v>
      </c>
      <c r="T3380" s="46">
        <v>18988.8</v>
      </c>
      <c r="U3380" s="48">
        <f>Tabla1[[#This Row],[Importe]]-Tabla1[[#This Row],[Pagado]]</f>
        <v>0</v>
      </c>
      <c r="V3380" s="49" t="s">
        <v>4090</v>
      </c>
    </row>
    <row r="3381" spans="1:22" x14ac:dyDescent="0.25">
      <c r="A3381" s="38">
        <v>42975</v>
      </c>
      <c r="B3381" s="36" t="s">
        <v>3326</v>
      </c>
      <c r="C3381" s="34">
        <v>125353</v>
      </c>
      <c r="D3381" s="39" t="s">
        <v>3874</v>
      </c>
      <c r="E3381" s="40">
        <v>3302.7</v>
      </c>
      <c r="F3381" s="66">
        <v>42975</v>
      </c>
      <c r="G3381" s="40">
        <v>3302.7</v>
      </c>
      <c r="H3381" s="42">
        <f>Tabla1[[#This Row],[Importe]]-Tabla1[[#This Row],[Pagado]]</f>
        <v>0</v>
      </c>
      <c r="I3381" s="43" t="s">
        <v>4090</v>
      </c>
      <c r="N3381" s="38" t="s">
        <v>13</v>
      </c>
      <c r="O3381" s="36" t="s">
        <v>3326</v>
      </c>
      <c r="P3381" s="34">
        <v>125353</v>
      </c>
      <c r="Q3381" s="39" t="s">
        <v>3874</v>
      </c>
      <c r="R3381" s="40">
        <v>3302.7</v>
      </c>
      <c r="S3381" s="41" t="s">
        <v>13</v>
      </c>
      <c r="T3381" s="40">
        <v>3302.7</v>
      </c>
      <c r="U3381" s="42">
        <f>Tabla1[[#This Row],[Importe]]-Tabla1[[#This Row],[Pagado]]</f>
        <v>0</v>
      </c>
      <c r="V3381" s="43" t="s">
        <v>4090</v>
      </c>
    </row>
    <row r="3382" spans="1:22" x14ac:dyDescent="0.25">
      <c r="A3382" s="71">
        <v>42975</v>
      </c>
      <c r="B3382" s="35" t="s">
        <v>3327</v>
      </c>
      <c r="C3382" s="33">
        <v>125354</v>
      </c>
      <c r="D3382" s="45" t="s">
        <v>3847</v>
      </c>
      <c r="E3382" s="46">
        <v>77338.5</v>
      </c>
      <c r="F3382" s="47" t="s">
        <v>4083</v>
      </c>
      <c r="G3382" s="46">
        <v>77338.5</v>
      </c>
      <c r="H3382" s="48">
        <f>Tabla1[[#This Row],[Importe]]-Tabla1[[#This Row],[Pagado]]</f>
        <v>0</v>
      </c>
      <c r="I3382" s="49" t="s">
        <v>4090</v>
      </c>
      <c r="N3382" s="44" t="s">
        <v>13</v>
      </c>
      <c r="O3382" s="35" t="s">
        <v>3327</v>
      </c>
      <c r="P3382" s="33">
        <v>125354</v>
      </c>
      <c r="Q3382" s="45" t="s">
        <v>3847</v>
      </c>
      <c r="R3382" s="46">
        <v>77338.5</v>
      </c>
      <c r="S3382" s="47" t="s">
        <v>4083</v>
      </c>
      <c r="T3382" s="46">
        <v>77338.5</v>
      </c>
      <c r="U3382" s="48">
        <f>Tabla1[[#This Row],[Importe]]-Tabla1[[#This Row],[Pagado]]</f>
        <v>0</v>
      </c>
      <c r="V3382" s="49" t="s">
        <v>4090</v>
      </c>
    </row>
    <row r="3383" spans="1:22" x14ac:dyDescent="0.25">
      <c r="A3383" s="38">
        <v>42975</v>
      </c>
      <c r="B3383" s="36" t="s">
        <v>3328</v>
      </c>
      <c r="C3383" s="34">
        <v>125355</v>
      </c>
      <c r="D3383" s="39" t="s">
        <v>3846</v>
      </c>
      <c r="E3383" s="40">
        <v>2270</v>
      </c>
      <c r="F3383" s="66">
        <v>42975</v>
      </c>
      <c r="G3383" s="40">
        <v>2270</v>
      </c>
      <c r="H3383" s="42">
        <f>Tabla1[[#This Row],[Importe]]-Tabla1[[#This Row],[Pagado]]</f>
        <v>0</v>
      </c>
      <c r="I3383" s="43" t="s">
        <v>4090</v>
      </c>
      <c r="N3383" s="38" t="s">
        <v>13</v>
      </c>
      <c r="O3383" s="36" t="s">
        <v>3328</v>
      </c>
      <c r="P3383" s="34">
        <v>125355</v>
      </c>
      <c r="Q3383" s="39" t="s">
        <v>3846</v>
      </c>
      <c r="R3383" s="40">
        <v>2270</v>
      </c>
      <c r="S3383" s="41" t="s">
        <v>13</v>
      </c>
      <c r="T3383" s="40">
        <v>2270</v>
      </c>
      <c r="U3383" s="42">
        <f>Tabla1[[#This Row],[Importe]]-Tabla1[[#This Row],[Pagado]]</f>
        <v>0</v>
      </c>
      <c r="V3383" s="43" t="s">
        <v>4090</v>
      </c>
    </row>
    <row r="3384" spans="1:22" x14ac:dyDescent="0.25">
      <c r="A3384" s="71">
        <v>42975</v>
      </c>
      <c r="B3384" s="35" t="s">
        <v>3329</v>
      </c>
      <c r="C3384" s="33">
        <v>125356</v>
      </c>
      <c r="D3384" s="45" t="s">
        <v>3816</v>
      </c>
      <c r="E3384" s="46">
        <v>4098</v>
      </c>
      <c r="F3384" s="47">
        <v>42975</v>
      </c>
      <c r="G3384" s="46">
        <v>4098</v>
      </c>
      <c r="H3384" s="48">
        <f>Tabla1[[#This Row],[Importe]]-Tabla1[[#This Row],[Pagado]]</f>
        <v>0</v>
      </c>
      <c r="I3384" s="49" t="s">
        <v>4090</v>
      </c>
      <c r="N3384" s="44" t="s">
        <v>13</v>
      </c>
      <c r="O3384" s="35" t="s">
        <v>3329</v>
      </c>
      <c r="P3384" s="33">
        <v>125356</v>
      </c>
      <c r="Q3384" s="45" t="s">
        <v>3816</v>
      </c>
      <c r="R3384" s="46">
        <v>4098</v>
      </c>
      <c r="S3384" s="47" t="s">
        <v>13</v>
      </c>
      <c r="T3384" s="46">
        <v>4098</v>
      </c>
      <c r="U3384" s="48">
        <f>Tabla1[[#This Row],[Importe]]-Tabla1[[#This Row],[Pagado]]</f>
        <v>0</v>
      </c>
      <c r="V3384" s="49" t="s">
        <v>4090</v>
      </c>
    </row>
    <row r="3385" spans="1:22" x14ac:dyDescent="0.25">
      <c r="A3385" s="38">
        <v>42975</v>
      </c>
      <c r="B3385" s="36" t="s">
        <v>3330</v>
      </c>
      <c r="C3385" s="34">
        <v>125357</v>
      </c>
      <c r="D3385" s="39" t="s">
        <v>4009</v>
      </c>
      <c r="E3385" s="40">
        <v>28780.799999999999</v>
      </c>
      <c r="F3385" s="41">
        <v>42976</v>
      </c>
      <c r="G3385" s="40">
        <v>28780.799999999999</v>
      </c>
      <c r="H3385" s="42">
        <f>Tabla1[[#This Row],[Importe]]-Tabla1[[#This Row],[Pagado]]</f>
        <v>0</v>
      </c>
      <c r="I3385" s="43" t="s">
        <v>4090</v>
      </c>
      <c r="N3385" s="38" t="s">
        <v>13</v>
      </c>
      <c r="O3385" s="36" t="s">
        <v>3330</v>
      </c>
      <c r="P3385" s="34">
        <v>125357</v>
      </c>
      <c r="Q3385" s="39" t="s">
        <v>4009</v>
      </c>
      <c r="R3385" s="40">
        <v>28780.799999999999</v>
      </c>
      <c r="S3385" s="41" t="s">
        <v>14</v>
      </c>
      <c r="T3385" s="40">
        <v>28780.799999999999</v>
      </c>
      <c r="U3385" s="42">
        <f>Tabla1[[#This Row],[Importe]]-Tabla1[[#This Row],[Pagado]]</f>
        <v>0</v>
      </c>
      <c r="V3385" s="43" t="s">
        <v>4090</v>
      </c>
    </row>
    <row r="3386" spans="1:22" x14ac:dyDescent="0.25">
      <c r="A3386" s="71">
        <v>42975</v>
      </c>
      <c r="B3386" s="35" t="s">
        <v>3331</v>
      </c>
      <c r="C3386" s="33">
        <v>125358</v>
      </c>
      <c r="D3386" s="45" t="s">
        <v>3840</v>
      </c>
      <c r="E3386" s="46">
        <v>5795.2</v>
      </c>
      <c r="F3386" s="47">
        <v>42975</v>
      </c>
      <c r="G3386" s="46">
        <v>5795.2</v>
      </c>
      <c r="H3386" s="48">
        <f>Tabla1[[#This Row],[Importe]]-Tabla1[[#This Row],[Pagado]]</f>
        <v>0</v>
      </c>
      <c r="I3386" s="49" t="s">
        <v>4090</v>
      </c>
      <c r="N3386" s="44" t="s">
        <v>13</v>
      </c>
      <c r="O3386" s="35" t="s">
        <v>3331</v>
      </c>
      <c r="P3386" s="33">
        <v>125358</v>
      </c>
      <c r="Q3386" s="45" t="s">
        <v>3840</v>
      </c>
      <c r="R3386" s="46">
        <v>5795.2</v>
      </c>
      <c r="S3386" s="47" t="s">
        <v>13</v>
      </c>
      <c r="T3386" s="46">
        <v>5795.2</v>
      </c>
      <c r="U3386" s="48">
        <f>Tabla1[[#This Row],[Importe]]-Tabla1[[#This Row],[Pagado]]</f>
        <v>0</v>
      </c>
      <c r="V3386" s="49" t="s">
        <v>4090</v>
      </c>
    </row>
    <row r="3387" spans="1:22" x14ac:dyDescent="0.25">
      <c r="A3387" s="38">
        <v>42975</v>
      </c>
      <c r="B3387" s="36" t="s">
        <v>3332</v>
      </c>
      <c r="C3387" s="34">
        <v>125359</v>
      </c>
      <c r="D3387" s="39" t="s">
        <v>3901</v>
      </c>
      <c r="E3387" s="40">
        <v>3488.8</v>
      </c>
      <c r="F3387" s="66">
        <v>42975</v>
      </c>
      <c r="G3387" s="40">
        <v>3488.8</v>
      </c>
      <c r="H3387" s="42">
        <f>Tabla1[[#This Row],[Importe]]-Tabla1[[#This Row],[Pagado]]</f>
        <v>0</v>
      </c>
      <c r="I3387" s="43" t="s">
        <v>4090</v>
      </c>
      <c r="N3387" s="38" t="s">
        <v>13</v>
      </c>
      <c r="O3387" s="36" t="s">
        <v>3332</v>
      </c>
      <c r="P3387" s="34">
        <v>125359</v>
      </c>
      <c r="Q3387" s="39" t="s">
        <v>3901</v>
      </c>
      <c r="R3387" s="40">
        <v>3488.8</v>
      </c>
      <c r="S3387" s="41" t="s">
        <v>13</v>
      </c>
      <c r="T3387" s="40">
        <v>3488.8</v>
      </c>
      <c r="U3387" s="42">
        <f>Tabla1[[#This Row],[Importe]]-Tabla1[[#This Row],[Pagado]]</f>
        <v>0</v>
      </c>
      <c r="V3387" s="43" t="s">
        <v>4090</v>
      </c>
    </row>
    <row r="3388" spans="1:22" x14ac:dyDescent="0.25">
      <c r="A3388" s="71">
        <v>42975</v>
      </c>
      <c r="B3388" s="36" t="s">
        <v>3334</v>
      </c>
      <c r="C3388" s="34">
        <v>125360</v>
      </c>
      <c r="D3388" s="39" t="s">
        <v>3843</v>
      </c>
      <c r="E3388" s="40">
        <v>10050</v>
      </c>
      <c r="F3388" s="47">
        <v>42975</v>
      </c>
      <c r="G3388" s="40">
        <v>10050</v>
      </c>
      <c r="H3388" s="42">
        <f>Tabla1[[#This Row],[Importe]]-Tabla1[[#This Row],[Pagado]]</f>
        <v>0</v>
      </c>
      <c r="I3388" s="43" t="s">
        <v>4090</v>
      </c>
      <c r="N3388" s="38" t="s">
        <v>13</v>
      </c>
      <c r="O3388" s="36" t="s">
        <v>3334</v>
      </c>
      <c r="P3388" s="34">
        <v>125360</v>
      </c>
      <c r="Q3388" s="39" t="s">
        <v>3843</v>
      </c>
      <c r="R3388" s="40">
        <v>10050</v>
      </c>
      <c r="S3388" s="41" t="s">
        <v>13</v>
      </c>
      <c r="T3388" s="40">
        <v>10050</v>
      </c>
      <c r="U3388" s="42">
        <f>Tabla1[[#This Row],[Importe]]-Tabla1[[#This Row],[Pagado]]</f>
        <v>0</v>
      </c>
      <c r="V3388" s="43" t="s">
        <v>4090</v>
      </c>
    </row>
    <row r="3389" spans="1:22" x14ac:dyDescent="0.25">
      <c r="A3389" s="38">
        <v>42975</v>
      </c>
      <c r="B3389" s="58" t="s">
        <v>3335</v>
      </c>
      <c r="C3389" s="59">
        <v>125361</v>
      </c>
      <c r="D3389" s="60" t="s">
        <v>3835</v>
      </c>
      <c r="E3389" s="61">
        <v>15080.5</v>
      </c>
      <c r="F3389" s="66">
        <v>42975</v>
      </c>
      <c r="G3389" s="61">
        <v>15080.5</v>
      </c>
      <c r="H3389" s="63">
        <f>Tabla1[[#This Row],[Importe]]-Tabla1[[#This Row],[Pagado]]</f>
        <v>0</v>
      </c>
      <c r="I3389" s="64" t="s">
        <v>4090</v>
      </c>
      <c r="N3389" s="44" t="s">
        <v>13</v>
      </c>
      <c r="O3389" s="35" t="s">
        <v>3335</v>
      </c>
      <c r="P3389" s="33">
        <v>125361</v>
      </c>
      <c r="Q3389" s="45" t="s">
        <v>3835</v>
      </c>
      <c r="R3389" s="46">
        <v>15080.5</v>
      </c>
      <c r="S3389" s="47" t="s">
        <v>13</v>
      </c>
      <c r="T3389" s="46">
        <v>15080.5</v>
      </c>
      <c r="U3389" s="48">
        <f>Tabla1[[#This Row],[Importe]]-Tabla1[[#This Row],[Pagado]]</f>
        <v>0</v>
      </c>
      <c r="V3389" s="49" t="s">
        <v>4090</v>
      </c>
    </row>
    <row r="3390" spans="1:22" x14ac:dyDescent="0.25">
      <c r="A3390" s="71">
        <v>42975</v>
      </c>
      <c r="B3390" s="36" t="s">
        <v>3336</v>
      </c>
      <c r="C3390" s="34">
        <v>125362</v>
      </c>
      <c r="D3390" s="39" t="s">
        <v>3837</v>
      </c>
      <c r="E3390" s="40">
        <v>4713.3</v>
      </c>
      <c r="F3390" s="41">
        <v>42977</v>
      </c>
      <c r="G3390" s="40">
        <v>4713.3</v>
      </c>
      <c r="H3390" s="42">
        <f>Tabla1[[#This Row],[Importe]]-Tabla1[[#This Row],[Pagado]]</f>
        <v>0</v>
      </c>
      <c r="I3390" s="43" t="s">
        <v>4090</v>
      </c>
      <c r="N3390" s="38" t="s">
        <v>13</v>
      </c>
      <c r="O3390" s="36" t="s">
        <v>3336</v>
      </c>
      <c r="P3390" s="34">
        <v>125362</v>
      </c>
      <c r="Q3390" s="39" t="s">
        <v>3837</v>
      </c>
      <c r="R3390" s="40">
        <v>4713.3</v>
      </c>
      <c r="S3390" s="41" t="s">
        <v>15</v>
      </c>
      <c r="T3390" s="40">
        <v>4713.3</v>
      </c>
      <c r="U3390" s="42">
        <f>Tabla1[[#This Row],[Importe]]-Tabla1[[#This Row],[Pagado]]</f>
        <v>0</v>
      </c>
      <c r="V3390" s="43" t="s">
        <v>4090</v>
      </c>
    </row>
    <row r="3391" spans="1:22" x14ac:dyDescent="0.25">
      <c r="A3391" s="38">
        <v>42975</v>
      </c>
      <c r="B3391" s="35" t="s">
        <v>3337</v>
      </c>
      <c r="C3391" s="33">
        <v>125363</v>
      </c>
      <c r="D3391" s="45" t="s">
        <v>3862</v>
      </c>
      <c r="E3391" s="46">
        <v>8510.0400000000009</v>
      </c>
      <c r="F3391" s="47">
        <v>42975</v>
      </c>
      <c r="G3391" s="46">
        <v>8510.0400000000009</v>
      </c>
      <c r="H3391" s="48">
        <f>Tabla1[[#This Row],[Importe]]-Tabla1[[#This Row],[Pagado]]</f>
        <v>0</v>
      </c>
      <c r="I3391" s="49" t="s">
        <v>4090</v>
      </c>
      <c r="N3391" s="44" t="s">
        <v>13</v>
      </c>
      <c r="O3391" s="35" t="s">
        <v>3337</v>
      </c>
      <c r="P3391" s="33">
        <v>125363</v>
      </c>
      <c r="Q3391" s="45" t="s">
        <v>3862</v>
      </c>
      <c r="R3391" s="46">
        <v>8510.0400000000009</v>
      </c>
      <c r="S3391" s="47" t="s">
        <v>13</v>
      </c>
      <c r="T3391" s="46">
        <v>8510.0400000000009</v>
      </c>
      <c r="U3391" s="48">
        <f>Tabla1[[#This Row],[Importe]]-Tabla1[[#This Row],[Pagado]]</f>
        <v>0</v>
      </c>
      <c r="V3391" s="49" t="s">
        <v>4090</v>
      </c>
    </row>
    <row r="3392" spans="1:22" ht="30" x14ac:dyDescent="0.25">
      <c r="A3392" s="38">
        <v>42975</v>
      </c>
      <c r="B3392" s="36" t="s">
        <v>3338</v>
      </c>
      <c r="C3392" s="34">
        <v>125364</v>
      </c>
      <c r="D3392" s="39" t="s">
        <v>3957</v>
      </c>
      <c r="E3392" s="40">
        <v>33705</v>
      </c>
      <c r="F3392" s="41" t="s">
        <v>4197</v>
      </c>
      <c r="G3392" s="52">
        <v>23705</v>
      </c>
      <c r="H3392" s="53">
        <f>Tabla1[[#This Row],[Importe]]-Tabla1[[#This Row],[Pagado]]</f>
        <v>10000</v>
      </c>
      <c r="I3392" s="43" t="s">
        <v>4090</v>
      </c>
      <c r="N3392" s="38" t="s">
        <v>13</v>
      </c>
      <c r="O3392" s="36" t="s">
        <v>3338</v>
      </c>
      <c r="P3392" s="34">
        <v>125364</v>
      </c>
      <c r="Q3392" s="39" t="s">
        <v>3957</v>
      </c>
      <c r="R3392" s="40">
        <v>33705</v>
      </c>
      <c r="S3392" s="41" t="s">
        <v>4068</v>
      </c>
      <c r="T3392" s="40">
        <v>33705</v>
      </c>
      <c r="U3392" s="42">
        <f>Tabla1[[#This Row],[Importe]]-Tabla1[[#This Row],[Pagado]]</f>
        <v>10000</v>
      </c>
      <c r="V3392" s="43" t="s">
        <v>4090</v>
      </c>
    </row>
    <row r="3393" spans="1:22" x14ac:dyDescent="0.25">
      <c r="A3393" s="71">
        <v>42975</v>
      </c>
      <c r="B3393" s="35" t="s">
        <v>3339</v>
      </c>
      <c r="C3393" s="33">
        <v>125365</v>
      </c>
      <c r="D3393" s="45" t="s">
        <v>3924</v>
      </c>
      <c r="E3393" s="46">
        <v>1178</v>
      </c>
      <c r="F3393" s="47">
        <v>42976</v>
      </c>
      <c r="G3393" s="46">
        <v>1178</v>
      </c>
      <c r="H3393" s="48">
        <f>Tabla1[[#This Row],[Importe]]-Tabla1[[#This Row],[Pagado]]</f>
        <v>0</v>
      </c>
      <c r="I3393" s="49" t="s">
        <v>4090</v>
      </c>
      <c r="N3393" s="44" t="s">
        <v>13</v>
      </c>
      <c r="O3393" s="35" t="s">
        <v>3339</v>
      </c>
      <c r="P3393" s="33">
        <v>125365</v>
      </c>
      <c r="Q3393" s="45" t="s">
        <v>3924</v>
      </c>
      <c r="R3393" s="46">
        <v>1178</v>
      </c>
      <c r="S3393" s="47" t="s">
        <v>14</v>
      </c>
      <c r="T3393" s="46">
        <v>1178</v>
      </c>
      <c r="U3393" s="48">
        <f>Tabla1[[#This Row],[Importe]]-Tabla1[[#This Row],[Pagado]]</f>
        <v>0</v>
      </c>
      <c r="V3393" s="49" t="s">
        <v>4090</v>
      </c>
    </row>
    <row r="3394" spans="1:22" x14ac:dyDescent="0.25">
      <c r="A3394" s="38">
        <v>42975</v>
      </c>
      <c r="B3394" s="36" t="s">
        <v>3340</v>
      </c>
      <c r="C3394" s="34">
        <v>125366</v>
      </c>
      <c r="D3394" s="39" t="s">
        <v>3860</v>
      </c>
      <c r="E3394" s="40">
        <v>943.7</v>
      </c>
      <c r="F3394" s="47">
        <v>42975</v>
      </c>
      <c r="G3394" s="40">
        <v>943.7</v>
      </c>
      <c r="H3394" s="42">
        <f>Tabla1[[#This Row],[Importe]]-Tabla1[[#This Row],[Pagado]]</f>
        <v>0</v>
      </c>
      <c r="I3394" s="43" t="s">
        <v>4090</v>
      </c>
      <c r="N3394" s="38" t="s">
        <v>13</v>
      </c>
      <c r="O3394" s="36" t="s">
        <v>3340</v>
      </c>
      <c r="P3394" s="34">
        <v>125366</v>
      </c>
      <c r="Q3394" s="39" t="s">
        <v>3860</v>
      </c>
      <c r="R3394" s="40">
        <v>943.7</v>
      </c>
      <c r="S3394" s="41" t="s">
        <v>13</v>
      </c>
      <c r="T3394" s="40">
        <v>943.7</v>
      </c>
      <c r="U3394" s="42">
        <f>Tabla1[[#This Row],[Importe]]-Tabla1[[#This Row],[Pagado]]</f>
        <v>0</v>
      </c>
      <c r="V3394" s="43" t="s">
        <v>4090</v>
      </c>
    </row>
    <row r="3395" spans="1:22" x14ac:dyDescent="0.25">
      <c r="A3395" s="71">
        <v>42975</v>
      </c>
      <c r="B3395" s="35" t="s">
        <v>3341</v>
      </c>
      <c r="C3395" s="33">
        <v>125367</v>
      </c>
      <c r="D3395" s="45" t="s">
        <v>3834</v>
      </c>
      <c r="E3395" s="46">
        <v>3936</v>
      </c>
      <c r="F3395" s="47">
        <v>42976</v>
      </c>
      <c r="G3395" s="46">
        <v>3936</v>
      </c>
      <c r="H3395" s="48">
        <f>Tabla1[[#This Row],[Importe]]-Tabla1[[#This Row],[Pagado]]</f>
        <v>0</v>
      </c>
      <c r="I3395" s="49" t="s">
        <v>4090</v>
      </c>
      <c r="N3395" s="44" t="s">
        <v>13</v>
      </c>
      <c r="O3395" s="35" t="s">
        <v>3341</v>
      </c>
      <c r="P3395" s="33">
        <v>125367</v>
      </c>
      <c r="Q3395" s="45" t="s">
        <v>3834</v>
      </c>
      <c r="R3395" s="46">
        <v>3936</v>
      </c>
      <c r="S3395" s="47" t="s">
        <v>14</v>
      </c>
      <c r="T3395" s="46">
        <v>3936</v>
      </c>
      <c r="U3395" s="48">
        <f>Tabla1[[#This Row],[Importe]]-Tabla1[[#This Row],[Pagado]]</f>
        <v>0</v>
      </c>
      <c r="V3395" s="49" t="s">
        <v>4090</v>
      </c>
    </row>
    <row r="3396" spans="1:22" x14ac:dyDescent="0.25">
      <c r="A3396" s="38">
        <v>42975</v>
      </c>
      <c r="B3396" s="36" t="s">
        <v>3342</v>
      </c>
      <c r="C3396" s="34">
        <v>125368</v>
      </c>
      <c r="D3396" s="39" t="s">
        <v>3918</v>
      </c>
      <c r="E3396" s="40">
        <v>3540</v>
      </c>
      <c r="F3396" s="47">
        <v>42975</v>
      </c>
      <c r="G3396" s="40">
        <v>3540</v>
      </c>
      <c r="H3396" s="42">
        <f>Tabla1[[#This Row],[Importe]]-Tabla1[[#This Row],[Pagado]]</f>
        <v>0</v>
      </c>
      <c r="I3396" s="43" t="s">
        <v>4090</v>
      </c>
      <c r="N3396" s="38" t="s">
        <v>13</v>
      </c>
      <c r="O3396" s="36" t="s">
        <v>3342</v>
      </c>
      <c r="P3396" s="34">
        <v>125368</v>
      </c>
      <c r="Q3396" s="39" t="s">
        <v>3918</v>
      </c>
      <c r="R3396" s="40">
        <v>3540</v>
      </c>
      <c r="S3396" s="41" t="s">
        <v>13</v>
      </c>
      <c r="T3396" s="40">
        <v>3540</v>
      </c>
      <c r="U3396" s="42">
        <f>Tabla1[[#This Row],[Importe]]-Tabla1[[#This Row],[Pagado]]</f>
        <v>0</v>
      </c>
      <c r="V3396" s="43" t="s">
        <v>4090</v>
      </c>
    </row>
    <row r="3397" spans="1:22" x14ac:dyDescent="0.25">
      <c r="A3397" s="71">
        <v>42975</v>
      </c>
      <c r="B3397" s="35" t="s">
        <v>3343</v>
      </c>
      <c r="C3397" s="33">
        <v>125369</v>
      </c>
      <c r="D3397" s="45" t="s">
        <v>3909</v>
      </c>
      <c r="E3397" s="46">
        <v>3003.7</v>
      </c>
      <c r="F3397" s="47">
        <v>42976</v>
      </c>
      <c r="G3397" s="46">
        <v>3003.7</v>
      </c>
      <c r="H3397" s="48">
        <f>Tabla1[[#This Row],[Importe]]-Tabla1[[#This Row],[Pagado]]</f>
        <v>0</v>
      </c>
      <c r="I3397" s="49" t="s">
        <v>4090</v>
      </c>
      <c r="N3397" s="44" t="s">
        <v>13</v>
      </c>
      <c r="O3397" s="35" t="s">
        <v>3343</v>
      </c>
      <c r="P3397" s="33">
        <v>125369</v>
      </c>
      <c r="Q3397" s="45" t="s">
        <v>3909</v>
      </c>
      <c r="R3397" s="46">
        <v>3003.7</v>
      </c>
      <c r="S3397" s="47" t="s">
        <v>14</v>
      </c>
      <c r="T3397" s="46">
        <v>3003.7</v>
      </c>
      <c r="U3397" s="48">
        <f>Tabla1[[#This Row],[Importe]]-Tabla1[[#This Row],[Pagado]]</f>
        <v>0</v>
      </c>
      <c r="V3397" s="49" t="s">
        <v>4090</v>
      </c>
    </row>
    <row r="3398" spans="1:22" x14ac:dyDescent="0.25">
      <c r="A3398" s="38">
        <v>42975</v>
      </c>
      <c r="B3398" s="35" t="s">
        <v>3345</v>
      </c>
      <c r="C3398" s="33">
        <v>125370</v>
      </c>
      <c r="D3398" s="45" t="s">
        <v>3955</v>
      </c>
      <c r="E3398" s="46">
        <v>30942.5</v>
      </c>
      <c r="F3398" s="47">
        <v>42976</v>
      </c>
      <c r="G3398" s="46">
        <v>30942.5</v>
      </c>
      <c r="H3398" s="48">
        <f>Tabla1[[#This Row],[Importe]]-Tabla1[[#This Row],[Pagado]]</f>
        <v>0</v>
      </c>
      <c r="I3398" s="49" t="s">
        <v>4090</v>
      </c>
      <c r="N3398" s="44" t="s">
        <v>13</v>
      </c>
      <c r="O3398" s="35" t="s">
        <v>3345</v>
      </c>
      <c r="P3398" s="33">
        <v>125370</v>
      </c>
      <c r="Q3398" s="45" t="s">
        <v>3955</v>
      </c>
      <c r="R3398" s="46">
        <v>30942.5</v>
      </c>
      <c r="S3398" s="47" t="s">
        <v>14</v>
      </c>
      <c r="T3398" s="46">
        <v>30942.5</v>
      </c>
      <c r="U3398" s="48">
        <f>Tabla1[[#This Row],[Importe]]-Tabla1[[#This Row],[Pagado]]</f>
        <v>0</v>
      </c>
      <c r="V3398" s="49" t="s">
        <v>4090</v>
      </c>
    </row>
    <row r="3399" spans="1:22" x14ac:dyDescent="0.25">
      <c r="A3399" s="71">
        <v>42975</v>
      </c>
      <c r="B3399" s="36" t="s">
        <v>3346</v>
      </c>
      <c r="C3399" s="34">
        <v>125371</v>
      </c>
      <c r="D3399" s="39" t="s">
        <v>3899</v>
      </c>
      <c r="E3399" s="40">
        <v>6652.8</v>
      </c>
      <c r="F3399" s="66">
        <v>42975</v>
      </c>
      <c r="G3399" s="40">
        <v>6652.8</v>
      </c>
      <c r="H3399" s="42">
        <f>Tabla1[[#This Row],[Importe]]-Tabla1[[#This Row],[Pagado]]</f>
        <v>0</v>
      </c>
      <c r="I3399" s="43" t="s">
        <v>4090</v>
      </c>
      <c r="N3399" s="38" t="s">
        <v>13</v>
      </c>
      <c r="O3399" s="36" t="s">
        <v>3346</v>
      </c>
      <c r="P3399" s="34">
        <v>125371</v>
      </c>
      <c r="Q3399" s="39" t="s">
        <v>3899</v>
      </c>
      <c r="R3399" s="40">
        <v>6652.8</v>
      </c>
      <c r="S3399" s="41" t="s">
        <v>13</v>
      </c>
      <c r="T3399" s="40">
        <v>6652.8</v>
      </c>
      <c r="U3399" s="42">
        <f>Tabla1[[#This Row],[Importe]]-Tabla1[[#This Row],[Pagado]]</f>
        <v>0</v>
      </c>
      <c r="V3399" s="43" t="s">
        <v>4090</v>
      </c>
    </row>
    <row r="3400" spans="1:22" x14ac:dyDescent="0.25">
      <c r="A3400" s="38">
        <v>42975</v>
      </c>
      <c r="B3400" s="35" t="s">
        <v>3347</v>
      </c>
      <c r="C3400" s="33">
        <v>125372</v>
      </c>
      <c r="D3400" s="45" t="s">
        <v>4011</v>
      </c>
      <c r="E3400" s="46">
        <v>1534</v>
      </c>
      <c r="F3400" s="47" t="s">
        <v>4068</v>
      </c>
      <c r="G3400" s="46">
        <v>1534</v>
      </c>
      <c r="H3400" s="48">
        <f>Tabla1[[#This Row],[Importe]]-Tabla1[[#This Row],[Pagado]]</f>
        <v>0</v>
      </c>
      <c r="I3400" s="49" t="s">
        <v>4090</v>
      </c>
      <c r="N3400" s="44" t="s">
        <v>13</v>
      </c>
      <c r="O3400" s="35" t="s">
        <v>3347</v>
      </c>
      <c r="P3400" s="33">
        <v>125372</v>
      </c>
      <c r="Q3400" s="45" t="s">
        <v>4011</v>
      </c>
      <c r="R3400" s="46">
        <v>1534</v>
      </c>
      <c r="S3400" s="47" t="s">
        <v>4068</v>
      </c>
      <c r="T3400" s="46">
        <v>1534</v>
      </c>
      <c r="U3400" s="48">
        <f>Tabla1[[#This Row],[Importe]]-Tabla1[[#This Row],[Pagado]]</f>
        <v>0</v>
      </c>
      <c r="V3400" s="49" t="s">
        <v>4090</v>
      </c>
    </row>
    <row r="3401" spans="1:22" x14ac:dyDescent="0.25">
      <c r="A3401" s="71">
        <v>42975</v>
      </c>
      <c r="B3401" s="36" t="s">
        <v>3348</v>
      </c>
      <c r="C3401" s="34">
        <v>125373</v>
      </c>
      <c r="D3401" s="39" t="s">
        <v>3899</v>
      </c>
      <c r="E3401" s="40">
        <v>20536.2</v>
      </c>
      <c r="F3401" s="66">
        <v>42975</v>
      </c>
      <c r="G3401" s="40">
        <v>20536.2</v>
      </c>
      <c r="H3401" s="42">
        <f>Tabla1[[#This Row],[Importe]]-Tabla1[[#This Row],[Pagado]]</f>
        <v>0</v>
      </c>
      <c r="I3401" s="43" t="s">
        <v>4090</v>
      </c>
      <c r="N3401" s="38" t="s">
        <v>13</v>
      </c>
      <c r="O3401" s="36" t="s">
        <v>3348</v>
      </c>
      <c r="P3401" s="34">
        <v>125373</v>
      </c>
      <c r="Q3401" s="39" t="s">
        <v>3899</v>
      </c>
      <c r="R3401" s="40">
        <v>20536.2</v>
      </c>
      <c r="S3401" s="41" t="s">
        <v>13</v>
      </c>
      <c r="T3401" s="40">
        <v>20536.2</v>
      </c>
      <c r="U3401" s="42">
        <f>Tabla1[[#This Row],[Importe]]-Tabla1[[#This Row],[Pagado]]</f>
        <v>0</v>
      </c>
      <c r="V3401" s="43" t="s">
        <v>4090</v>
      </c>
    </row>
    <row r="3402" spans="1:22" x14ac:dyDescent="0.25">
      <c r="A3402" s="38">
        <v>42975</v>
      </c>
      <c r="B3402" s="35" t="s">
        <v>3349</v>
      </c>
      <c r="C3402" s="33">
        <v>125374</v>
      </c>
      <c r="D3402" s="45" t="s">
        <v>3898</v>
      </c>
      <c r="E3402" s="46">
        <v>38249.599999999999</v>
      </c>
      <c r="F3402" s="47">
        <v>42975</v>
      </c>
      <c r="G3402" s="46">
        <v>38249.599999999999</v>
      </c>
      <c r="H3402" s="48">
        <f>Tabla1[[#This Row],[Importe]]-Tabla1[[#This Row],[Pagado]]</f>
        <v>0</v>
      </c>
      <c r="I3402" s="49" t="s">
        <v>4090</v>
      </c>
      <c r="N3402" s="44" t="s">
        <v>13</v>
      </c>
      <c r="O3402" s="35" t="s">
        <v>3349</v>
      </c>
      <c r="P3402" s="33">
        <v>125374</v>
      </c>
      <c r="Q3402" s="45" t="s">
        <v>3898</v>
      </c>
      <c r="R3402" s="46">
        <v>38249.599999999999</v>
      </c>
      <c r="S3402" s="47" t="s">
        <v>13</v>
      </c>
      <c r="T3402" s="46">
        <v>38249.599999999999</v>
      </c>
      <c r="U3402" s="48">
        <f>Tabla1[[#This Row],[Importe]]-Tabla1[[#This Row],[Pagado]]</f>
        <v>0</v>
      </c>
      <c r="V3402" s="49" t="s">
        <v>4090</v>
      </c>
    </row>
    <row r="3403" spans="1:22" x14ac:dyDescent="0.25">
      <c r="A3403" s="38">
        <v>42975</v>
      </c>
      <c r="B3403" s="36" t="s">
        <v>3350</v>
      </c>
      <c r="C3403" s="34">
        <v>125375</v>
      </c>
      <c r="D3403" s="39" t="s">
        <v>4040</v>
      </c>
      <c r="E3403" s="40">
        <v>3864</v>
      </c>
      <c r="F3403" s="66">
        <v>42975</v>
      </c>
      <c r="G3403" s="40">
        <v>3864</v>
      </c>
      <c r="H3403" s="42">
        <f>Tabla1[[#This Row],[Importe]]-Tabla1[[#This Row],[Pagado]]</f>
        <v>0</v>
      </c>
      <c r="I3403" s="43" t="s">
        <v>4090</v>
      </c>
      <c r="N3403" s="38" t="s">
        <v>13</v>
      </c>
      <c r="O3403" s="36" t="s">
        <v>3350</v>
      </c>
      <c r="P3403" s="34">
        <v>125375</v>
      </c>
      <c r="Q3403" s="39" t="s">
        <v>4040</v>
      </c>
      <c r="R3403" s="40">
        <v>3864</v>
      </c>
      <c r="S3403" s="41" t="s">
        <v>13</v>
      </c>
      <c r="T3403" s="40">
        <v>3864</v>
      </c>
      <c r="U3403" s="42">
        <f>Tabla1[[#This Row],[Importe]]-Tabla1[[#This Row],[Pagado]]</f>
        <v>0</v>
      </c>
      <c r="V3403" s="43" t="s">
        <v>4090</v>
      </c>
    </row>
    <row r="3404" spans="1:22" ht="15.75" x14ac:dyDescent="0.25">
      <c r="A3404" s="71">
        <v>42975</v>
      </c>
      <c r="B3404" s="35" t="s">
        <v>3351</v>
      </c>
      <c r="C3404" s="33">
        <v>125376</v>
      </c>
      <c r="D3404" s="56" t="s">
        <v>4091</v>
      </c>
      <c r="E3404" s="46">
        <v>0</v>
      </c>
      <c r="F3404" s="55" t="s">
        <v>4091</v>
      </c>
      <c r="G3404" s="46">
        <v>0</v>
      </c>
      <c r="H3404" s="48">
        <f>Tabla1[[#This Row],[Importe]]-Tabla1[[#This Row],[Pagado]]</f>
        <v>0</v>
      </c>
      <c r="I3404" s="49" t="s">
        <v>4091</v>
      </c>
      <c r="N3404" s="44" t="s">
        <v>13</v>
      </c>
      <c r="O3404" s="35" t="s">
        <v>3351</v>
      </c>
      <c r="P3404" s="33">
        <v>125376</v>
      </c>
      <c r="Q3404" s="45" t="s">
        <v>4007</v>
      </c>
      <c r="R3404" s="46">
        <v>11293</v>
      </c>
      <c r="S3404" s="47" t="s">
        <v>4067</v>
      </c>
      <c r="T3404" s="46">
        <v>0</v>
      </c>
      <c r="U3404" s="48">
        <f>Tabla1[[#This Row],[Importe]]-Tabla1[[#This Row],[Pagado]]</f>
        <v>0</v>
      </c>
      <c r="V3404" s="49" t="s">
        <v>4091</v>
      </c>
    </row>
    <row r="3405" spans="1:22" x14ac:dyDescent="0.25">
      <c r="A3405" s="38">
        <v>42975</v>
      </c>
      <c r="B3405" s="36" t="s">
        <v>3352</v>
      </c>
      <c r="C3405" s="34">
        <v>125377</v>
      </c>
      <c r="D3405" s="39" t="s">
        <v>3853</v>
      </c>
      <c r="E3405" s="40">
        <v>921.3</v>
      </c>
      <c r="F3405" s="41">
        <v>42976</v>
      </c>
      <c r="G3405" s="40">
        <v>921.3</v>
      </c>
      <c r="H3405" s="42">
        <f>Tabla1[[#This Row],[Importe]]-Tabla1[[#This Row],[Pagado]]</f>
        <v>0</v>
      </c>
      <c r="I3405" s="43" t="s">
        <v>4090</v>
      </c>
      <c r="N3405" s="38" t="s">
        <v>13</v>
      </c>
      <c r="O3405" s="36" t="s">
        <v>3352</v>
      </c>
      <c r="P3405" s="34">
        <v>125377</v>
      </c>
      <c r="Q3405" s="39" t="s">
        <v>3853</v>
      </c>
      <c r="R3405" s="40">
        <v>921.3</v>
      </c>
      <c r="S3405" s="41" t="s">
        <v>14</v>
      </c>
      <c r="T3405" s="40">
        <v>921.3</v>
      </c>
      <c r="U3405" s="42">
        <f>Tabla1[[#This Row],[Importe]]-Tabla1[[#This Row],[Pagado]]</f>
        <v>0</v>
      </c>
      <c r="V3405" s="43" t="s">
        <v>4090</v>
      </c>
    </row>
    <row r="3406" spans="1:22" x14ac:dyDescent="0.25">
      <c r="A3406" s="71">
        <v>42975</v>
      </c>
      <c r="B3406" s="35" t="s">
        <v>3353</v>
      </c>
      <c r="C3406" s="33">
        <v>125378</v>
      </c>
      <c r="D3406" s="45" t="s">
        <v>3860</v>
      </c>
      <c r="E3406" s="46">
        <v>3760</v>
      </c>
      <c r="F3406" s="47">
        <v>42976</v>
      </c>
      <c r="G3406" s="46">
        <v>3760</v>
      </c>
      <c r="H3406" s="48">
        <f>Tabla1[[#This Row],[Importe]]-Tabla1[[#This Row],[Pagado]]</f>
        <v>0</v>
      </c>
      <c r="I3406" s="49" t="s">
        <v>4090</v>
      </c>
      <c r="N3406" s="44" t="s">
        <v>13</v>
      </c>
      <c r="O3406" s="35" t="s">
        <v>3353</v>
      </c>
      <c r="P3406" s="33">
        <v>125378</v>
      </c>
      <c r="Q3406" s="45" t="s">
        <v>3860</v>
      </c>
      <c r="R3406" s="46">
        <v>3760</v>
      </c>
      <c r="S3406" s="47" t="s">
        <v>14</v>
      </c>
      <c r="T3406" s="46">
        <v>3760</v>
      </c>
      <c r="U3406" s="48">
        <f>Tabla1[[#This Row],[Importe]]-Tabla1[[#This Row],[Pagado]]</f>
        <v>0</v>
      </c>
      <c r="V3406" s="49" t="s">
        <v>4090</v>
      </c>
    </row>
    <row r="3407" spans="1:22" x14ac:dyDescent="0.25">
      <c r="A3407" s="38">
        <v>42975</v>
      </c>
      <c r="B3407" s="36" t="s">
        <v>3354</v>
      </c>
      <c r="C3407" s="34">
        <v>125379</v>
      </c>
      <c r="D3407" s="39" t="s">
        <v>3845</v>
      </c>
      <c r="E3407" s="40">
        <v>57843</v>
      </c>
      <c r="F3407" s="41" t="s">
        <v>4086</v>
      </c>
      <c r="G3407" s="40">
        <v>57843</v>
      </c>
      <c r="H3407" s="42">
        <f>Tabla1[[#This Row],[Importe]]-Tabla1[[#This Row],[Pagado]]</f>
        <v>0</v>
      </c>
      <c r="I3407" s="43" t="s">
        <v>4090</v>
      </c>
      <c r="N3407" s="38" t="s">
        <v>13</v>
      </c>
      <c r="O3407" s="36" t="s">
        <v>3354</v>
      </c>
      <c r="P3407" s="34">
        <v>125379</v>
      </c>
      <c r="Q3407" s="39" t="s">
        <v>3845</v>
      </c>
      <c r="R3407" s="40">
        <v>57843</v>
      </c>
      <c r="S3407" s="41" t="s">
        <v>4086</v>
      </c>
      <c r="T3407" s="40">
        <v>57843</v>
      </c>
      <c r="U3407" s="42">
        <f>Tabla1[[#This Row],[Importe]]-Tabla1[[#This Row],[Pagado]]</f>
        <v>0</v>
      </c>
      <c r="V3407" s="43" t="s">
        <v>4090</v>
      </c>
    </row>
    <row r="3408" spans="1:22" x14ac:dyDescent="0.25">
      <c r="A3408" s="71">
        <v>42975</v>
      </c>
      <c r="B3408" s="36" t="s">
        <v>3356</v>
      </c>
      <c r="C3408" s="34">
        <v>125380</v>
      </c>
      <c r="D3408" s="39" t="s">
        <v>4031</v>
      </c>
      <c r="E3408" s="40">
        <v>5227.2</v>
      </c>
      <c r="F3408" s="41">
        <v>42977</v>
      </c>
      <c r="G3408" s="40">
        <v>5227.2</v>
      </c>
      <c r="H3408" s="42">
        <f>Tabla1[[#This Row],[Importe]]-Tabla1[[#This Row],[Pagado]]</f>
        <v>0</v>
      </c>
      <c r="I3408" s="43" t="s">
        <v>4090</v>
      </c>
      <c r="N3408" s="38" t="s">
        <v>13</v>
      </c>
      <c r="O3408" s="36" t="s">
        <v>3356</v>
      </c>
      <c r="P3408" s="34">
        <v>125380</v>
      </c>
      <c r="Q3408" s="39" t="s">
        <v>4031</v>
      </c>
      <c r="R3408" s="40">
        <v>5227.2</v>
      </c>
      <c r="S3408" s="41" t="s">
        <v>15</v>
      </c>
      <c r="T3408" s="40">
        <v>5227.2</v>
      </c>
      <c r="U3408" s="42">
        <f>Tabla1[[#This Row],[Importe]]-Tabla1[[#This Row],[Pagado]]</f>
        <v>0</v>
      </c>
      <c r="V3408" s="43" t="s">
        <v>4090</v>
      </c>
    </row>
    <row r="3409" spans="1:22" x14ac:dyDescent="0.25">
      <c r="A3409" s="38">
        <v>42975</v>
      </c>
      <c r="B3409" s="35" t="s">
        <v>3357</v>
      </c>
      <c r="C3409" s="33">
        <v>125381</v>
      </c>
      <c r="D3409" s="45" t="s">
        <v>3849</v>
      </c>
      <c r="E3409" s="46">
        <v>2100.9</v>
      </c>
      <c r="F3409" s="47">
        <v>42976</v>
      </c>
      <c r="G3409" s="46">
        <v>2100.9</v>
      </c>
      <c r="H3409" s="48">
        <f>Tabla1[[#This Row],[Importe]]-Tabla1[[#This Row],[Pagado]]</f>
        <v>0</v>
      </c>
      <c r="I3409" s="49" t="s">
        <v>4090</v>
      </c>
      <c r="N3409" s="44" t="s">
        <v>13</v>
      </c>
      <c r="O3409" s="35" t="s">
        <v>3357</v>
      </c>
      <c r="P3409" s="33">
        <v>125381</v>
      </c>
      <c r="Q3409" s="45" t="s">
        <v>3849</v>
      </c>
      <c r="R3409" s="46">
        <v>2100.9</v>
      </c>
      <c r="S3409" s="47" t="s">
        <v>14</v>
      </c>
      <c r="T3409" s="46">
        <v>2100.9</v>
      </c>
      <c r="U3409" s="48">
        <f>Tabla1[[#This Row],[Importe]]-Tabla1[[#This Row],[Pagado]]</f>
        <v>0</v>
      </c>
      <c r="V3409" s="49" t="s">
        <v>4090</v>
      </c>
    </row>
    <row r="3410" spans="1:22" x14ac:dyDescent="0.25">
      <c r="A3410" s="71">
        <v>42975</v>
      </c>
      <c r="B3410" s="36" t="s">
        <v>3358</v>
      </c>
      <c r="C3410" s="34">
        <v>125382</v>
      </c>
      <c r="D3410" s="39" t="s">
        <v>4025</v>
      </c>
      <c r="E3410" s="40">
        <v>2332.1999999999998</v>
      </c>
      <c r="F3410" s="47">
        <v>42976</v>
      </c>
      <c r="G3410" s="40">
        <v>2332.1999999999998</v>
      </c>
      <c r="H3410" s="42">
        <f>Tabla1[[#This Row],[Importe]]-Tabla1[[#This Row],[Pagado]]</f>
        <v>0</v>
      </c>
      <c r="I3410" s="43" t="s">
        <v>4090</v>
      </c>
      <c r="N3410" s="38" t="s">
        <v>13</v>
      </c>
      <c r="O3410" s="36" t="s">
        <v>3358</v>
      </c>
      <c r="P3410" s="34">
        <v>125382</v>
      </c>
      <c r="Q3410" s="39" t="s">
        <v>4025</v>
      </c>
      <c r="R3410" s="40">
        <v>2332.1999999999998</v>
      </c>
      <c r="S3410" s="41" t="s">
        <v>14</v>
      </c>
      <c r="T3410" s="40">
        <v>2332.1999999999998</v>
      </c>
      <c r="U3410" s="42">
        <f>Tabla1[[#This Row],[Importe]]-Tabla1[[#This Row],[Pagado]]</f>
        <v>0</v>
      </c>
      <c r="V3410" s="43" t="s">
        <v>4090</v>
      </c>
    </row>
    <row r="3411" spans="1:22" x14ac:dyDescent="0.25">
      <c r="A3411" s="38">
        <v>42975</v>
      </c>
      <c r="B3411" s="35" t="s">
        <v>3359</v>
      </c>
      <c r="C3411" s="33">
        <v>125383</v>
      </c>
      <c r="D3411" s="45" t="s">
        <v>3916</v>
      </c>
      <c r="E3411" s="46">
        <v>2800</v>
      </c>
      <c r="F3411" s="47">
        <v>42976</v>
      </c>
      <c r="G3411" s="46">
        <v>2800</v>
      </c>
      <c r="H3411" s="48">
        <f>Tabla1[[#This Row],[Importe]]-Tabla1[[#This Row],[Pagado]]</f>
        <v>0</v>
      </c>
      <c r="I3411" s="49" t="s">
        <v>4090</v>
      </c>
      <c r="N3411" s="44" t="s">
        <v>13</v>
      </c>
      <c r="O3411" s="35" t="s">
        <v>3359</v>
      </c>
      <c r="P3411" s="33">
        <v>125383</v>
      </c>
      <c r="Q3411" s="45" t="s">
        <v>3916</v>
      </c>
      <c r="R3411" s="46">
        <v>2800</v>
      </c>
      <c r="S3411" s="47" t="s">
        <v>14</v>
      </c>
      <c r="T3411" s="46">
        <v>2800</v>
      </c>
      <c r="U3411" s="48">
        <f>Tabla1[[#This Row],[Importe]]-Tabla1[[#This Row],[Pagado]]</f>
        <v>0</v>
      </c>
      <c r="V3411" s="49" t="s">
        <v>4090</v>
      </c>
    </row>
    <row r="3412" spans="1:22" x14ac:dyDescent="0.25">
      <c r="A3412" s="71">
        <v>42975</v>
      </c>
      <c r="B3412" s="36" t="s">
        <v>3360</v>
      </c>
      <c r="C3412" s="34">
        <v>125384</v>
      </c>
      <c r="D3412" s="39" t="s">
        <v>3850</v>
      </c>
      <c r="E3412" s="40">
        <v>3290</v>
      </c>
      <c r="F3412" s="47">
        <v>42976</v>
      </c>
      <c r="G3412" s="40">
        <v>3290</v>
      </c>
      <c r="H3412" s="42">
        <f>Tabla1[[#This Row],[Importe]]-Tabla1[[#This Row],[Pagado]]</f>
        <v>0</v>
      </c>
      <c r="I3412" s="43" t="s">
        <v>4090</v>
      </c>
      <c r="N3412" s="38" t="s">
        <v>13</v>
      </c>
      <c r="O3412" s="36" t="s">
        <v>3360</v>
      </c>
      <c r="P3412" s="34">
        <v>125384</v>
      </c>
      <c r="Q3412" s="39" t="s">
        <v>3850</v>
      </c>
      <c r="R3412" s="40">
        <v>3290</v>
      </c>
      <c r="S3412" s="41" t="s">
        <v>14</v>
      </c>
      <c r="T3412" s="40">
        <v>3290</v>
      </c>
      <c r="U3412" s="42">
        <f>Tabla1[[#This Row],[Importe]]-Tabla1[[#This Row],[Pagado]]</f>
        <v>0</v>
      </c>
      <c r="V3412" s="43" t="s">
        <v>4090</v>
      </c>
    </row>
    <row r="3413" spans="1:22" x14ac:dyDescent="0.25">
      <c r="A3413" s="38">
        <v>42975</v>
      </c>
      <c r="B3413" s="35" t="s">
        <v>3361</v>
      </c>
      <c r="C3413" s="33">
        <v>125385</v>
      </c>
      <c r="D3413" s="45" t="s">
        <v>3865</v>
      </c>
      <c r="E3413" s="46">
        <v>1177.5999999999999</v>
      </c>
      <c r="F3413" s="47">
        <v>42976</v>
      </c>
      <c r="G3413" s="46">
        <v>1177.5999999999999</v>
      </c>
      <c r="H3413" s="48">
        <f>Tabla1[[#This Row],[Importe]]-Tabla1[[#This Row],[Pagado]]</f>
        <v>0</v>
      </c>
      <c r="I3413" s="49" t="s">
        <v>4090</v>
      </c>
      <c r="N3413" s="44" t="s">
        <v>13</v>
      </c>
      <c r="O3413" s="35" t="s">
        <v>3361</v>
      </c>
      <c r="P3413" s="33">
        <v>125385</v>
      </c>
      <c r="Q3413" s="45" t="s">
        <v>3865</v>
      </c>
      <c r="R3413" s="46">
        <v>1177.5999999999999</v>
      </c>
      <c r="S3413" s="47" t="s">
        <v>14</v>
      </c>
      <c r="T3413" s="46">
        <v>1177.5999999999999</v>
      </c>
      <c r="U3413" s="48">
        <f>Tabla1[[#This Row],[Importe]]-Tabla1[[#This Row],[Pagado]]</f>
        <v>0</v>
      </c>
      <c r="V3413" s="49" t="s">
        <v>4090</v>
      </c>
    </row>
    <row r="3414" spans="1:22" x14ac:dyDescent="0.25">
      <c r="A3414" s="38">
        <v>42975</v>
      </c>
      <c r="B3414" s="36" t="s">
        <v>3362</v>
      </c>
      <c r="C3414" s="34">
        <v>125386</v>
      </c>
      <c r="D3414" s="39" t="s">
        <v>3851</v>
      </c>
      <c r="E3414" s="40">
        <v>1530</v>
      </c>
      <c r="F3414" s="47">
        <v>42976</v>
      </c>
      <c r="G3414" s="40">
        <v>1530</v>
      </c>
      <c r="H3414" s="42">
        <f>Tabla1[[#This Row],[Importe]]-Tabla1[[#This Row],[Pagado]]</f>
        <v>0</v>
      </c>
      <c r="I3414" s="43" t="s">
        <v>4090</v>
      </c>
      <c r="N3414" s="38" t="s">
        <v>13</v>
      </c>
      <c r="O3414" s="36" t="s">
        <v>3362</v>
      </c>
      <c r="P3414" s="34">
        <v>125386</v>
      </c>
      <c r="Q3414" s="39" t="s">
        <v>3851</v>
      </c>
      <c r="R3414" s="40">
        <v>1530</v>
      </c>
      <c r="S3414" s="41" t="s">
        <v>14</v>
      </c>
      <c r="T3414" s="40">
        <v>1530</v>
      </c>
      <c r="U3414" s="42">
        <f>Tabla1[[#This Row],[Importe]]-Tabla1[[#This Row],[Pagado]]</f>
        <v>0</v>
      </c>
      <c r="V3414" s="43" t="s">
        <v>4090</v>
      </c>
    </row>
    <row r="3415" spans="1:22" x14ac:dyDescent="0.25">
      <c r="A3415" s="71">
        <v>42975</v>
      </c>
      <c r="B3415" s="35" t="s">
        <v>3363</v>
      </c>
      <c r="C3415" s="33">
        <v>125387</v>
      </c>
      <c r="D3415" s="45" t="s">
        <v>3936</v>
      </c>
      <c r="E3415" s="46">
        <v>3284.4</v>
      </c>
      <c r="F3415" s="47">
        <v>42975</v>
      </c>
      <c r="G3415" s="46">
        <v>3284.4</v>
      </c>
      <c r="H3415" s="48">
        <f>Tabla1[[#This Row],[Importe]]-Tabla1[[#This Row],[Pagado]]</f>
        <v>0</v>
      </c>
      <c r="I3415" s="49" t="s">
        <v>4090</v>
      </c>
      <c r="N3415" s="44" t="s">
        <v>13</v>
      </c>
      <c r="O3415" s="35" t="s">
        <v>3363</v>
      </c>
      <c r="P3415" s="33">
        <v>125387</v>
      </c>
      <c r="Q3415" s="45" t="s">
        <v>3936</v>
      </c>
      <c r="R3415" s="46">
        <v>3284.4</v>
      </c>
      <c r="S3415" s="47" t="s">
        <v>13</v>
      </c>
      <c r="T3415" s="46">
        <v>3284.4</v>
      </c>
      <c r="U3415" s="48">
        <f>Tabla1[[#This Row],[Importe]]-Tabla1[[#This Row],[Pagado]]</f>
        <v>0</v>
      </c>
      <c r="V3415" s="49" t="s">
        <v>4090</v>
      </c>
    </row>
    <row r="3416" spans="1:22" ht="15.75" x14ac:dyDescent="0.25">
      <c r="A3416" s="38">
        <v>42975</v>
      </c>
      <c r="B3416" s="36" t="s">
        <v>3364</v>
      </c>
      <c r="C3416" s="34">
        <v>125388</v>
      </c>
      <c r="D3416" s="50" t="s">
        <v>4091</v>
      </c>
      <c r="E3416" s="40">
        <v>0</v>
      </c>
      <c r="F3416" s="51" t="s">
        <v>4091</v>
      </c>
      <c r="G3416" s="40">
        <v>0</v>
      </c>
      <c r="H3416" s="42">
        <f>Tabla1[[#This Row],[Importe]]-Tabla1[[#This Row],[Pagado]]</f>
        <v>0</v>
      </c>
      <c r="I3416" s="43" t="s">
        <v>4091</v>
      </c>
      <c r="N3416" s="38" t="s">
        <v>13</v>
      </c>
      <c r="O3416" s="36" t="s">
        <v>3364</v>
      </c>
      <c r="P3416" s="34">
        <v>125388</v>
      </c>
      <c r="Q3416" s="39" t="s">
        <v>3863</v>
      </c>
      <c r="R3416" s="40">
        <v>29241.599999999999</v>
      </c>
      <c r="S3416" s="41" t="s">
        <v>4067</v>
      </c>
      <c r="T3416" s="40">
        <v>0</v>
      </c>
      <c r="U3416" s="42">
        <f>Tabla1[[#This Row],[Importe]]-Tabla1[[#This Row],[Pagado]]</f>
        <v>0</v>
      </c>
      <c r="V3416" s="43" t="s">
        <v>4091</v>
      </c>
    </row>
    <row r="3417" spans="1:22" x14ac:dyDescent="0.25">
      <c r="A3417" s="71">
        <v>42975</v>
      </c>
      <c r="B3417" s="35" t="s">
        <v>3365</v>
      </c>
      <c r="C3417" s="33">
        <v>125389</v>
      </c>
      <c r="D3417" s="45" t="s">
        <v>3860</v>
      </c>
      <c r="E3417" s="46">
        <v>1102.4000000000001</v>
      </c>
      <c r="F3417" s="47">
        <v>42975</v>
      </c>
      <c r="G3417" s="46">
        <v>1102.4000000000001</v>
      </c>
      <c r="H3417" s="48">
        <f>Tabla1[[#This Row],[Importe]]-Tabla1[[#This Row],[Pagado]]</f>
        <v>0</v>
      </c>
      <c r="I3417" s="49" t="s">
        <v>4090</v>
      </c>
      <c r="N3417" s="44" t="s">
        <v>13</v>
      </c>
      <c r="O3417" s="35" t="s">
        <v>3365</v>
      </c>
      <c r="P3417" s="33">
        <v>125389</v>
      </c>
      <c r="Q3417" s="45" t="s">
        <v>3860</v>
      </c>
      <c r="R3417" s="46">
        <v>1102.4000000000001</v>
      </c>
      <c r="S3417" s="47" t="s">
        <v>13</v>
      </c>
      <c r="T3417" s="46">
        <v>1102.4000000000001</v>
      </c>
      <c r="U3417" s="48">
        <f>Tabla1[[#This Row],[Importe]]-Tabla1[[#This Row],[Pagado]]</f>
        <v>0</v>
      </c>
      <c r="V3417" s="49" t="s">
        <v>4090</v>
      </c>
    </row>
    <row r="3418" spans="1:22" x14ac:dyDescent="0.25">
      <c r="A3418" s="38">
        <v>42975</v>
      </c>
      <c r="B3418" s="35" t="s">
        <v>3367</v>
      </c>
      <c r="C3418" s="33">
        <v>125390</v>
      </c>
      <c r="D3418" s="45" t="s">
        <v>3878</v>
      </c>
      <c r="E3418" s="46">
        <v>2160</v>
      </c>
      <c r="F3418" s="47">
        <v>42975</v>
      </c>
      <c r="G3418" s="46">
        <v>2160</v>
      </c>
      <c r="H3418" s="48">
        <f>Tabla1[[#This Row],[Importe]]-Tabla1[[#This Row],[Pagado]]</f>
        <v>0</v>
      </c>
      <c r="I3418" s="49" t="s">
        <v>4090</v>
      </c>
      <c r="N3418" s="44" t="s">
        <v>13</v>
      </c>
      <c r="O3418" s="35" t="s">
        <v>3367</v>
      </c>
      <c r="P3418" s="33">
        <v>125390</v>
      </c>
      <c r="Q3418" s="45" t="s">
        <v>3878</v>
      </c>
      <c r="R3418" s="46">
        <v>2160</v>
      </c>
      <c r="S3418" s="47" t="s">
        <v>13</v>
      </c>
      <c r="T3418" s="46">
        <v>2160</v>
      </c>
      <c r="U3418" s="48">
        <f>Tabla1[[#This Row],[Importe]]-Tabla1[[#This Row],[Pagado]]</f>
        <v>0</v>
      </c>
      <c r="V3418" s="49" t="s">
        <v>4090</v>
      </c>
    </row>
    <row r="3419" spans="1:22" x14ac:dyDescent="0.25">
      <c r="A3419" s="71">
        <v>42975</v>
      </c>
      <c r="B3419" s="36" t="s">
        <v>3368</v>
      </c>
      <c r="C3419" s="34">
        <v>125391</v>
      </c>
      <c r="D3419" s="39" t="s">
        <v>3860</v>
      </c>
      <c r="E3419" s="40">
        <v>390</v>
      </c>
      <c r="F3419" s="41">
        <v>42975</v>
      </c>
      <c r="G3419" s="40">
        <v>390</v>
      </c>
      <c r="H3419" s="42">
        <f>Tabla1[[#This Row],[Importe]]-Tabla1[[#This Row],[Pagado]]</f>
        <v>0</v>
      </c>
      <c r="I3419" s="43" t="s">
        <v>4090</v>
      </c>
      <c r="N3419" s="38" t="s">
        <v>13</v>
      </c>
      <c r="O3419" s="36" t="s">
        <v>3368</v>
      </c>
      <c r="P3419" s="34">
        <v>125391</v>
      </c>
      <c r="Q3419" s="39" t="s">
        <v>3860</v>
      </c>
      <c r="R3419" s="40">
        <v>390</v>
      </c>
      <c r="S3419" s="41" t="s">
        <v>13</v>
      </c>
      <c r="T3419" s="40">
        <v>390</v>
      </c>
      <c r="U3419" s="42">
        <f>Tabla1[[#This Row],[Importe]]-Tabla1[[#This Row],[Pagado]]</f>
        <v>0</v>
      </c>
      <c r="V3419" s="43" t="s">
        <v>4090</v>
      </c>
    </row>
    <row r="3420" spans="1:22" x14ac:dyDescent="0.25">
      <c r="A3420" s="38">
        <v>42975</v>
      </c>
      <c r="B3420" s="35" t="s">
        <v>3369</v>
      </c>
      <c r="C3420" s="33">
        <v>125392</v>
      </c>
      <c r="D3420" s="45" t="s">
        <v>4007</v>
      </c>
      <c r="E3420" s="46">
        <v>11707</v>
      </c>
      <c r="F3420" s="47">
        <v>42975</v>
      </c>
      <c r="G3420" s="46">
        <v>11707</v>
      </c>
      <c r="H3420" s="48">
        <f>Tabla1[[#This Row],[Importe]]-Tabla1[[#This Row],[Pagado]]</f>
        <v>0</v>
      </c>
      <c r="I3420" s="49" t="s">
        <v>4090</v>
      </c>
      <c r="N3420" s="44" t="s">
        <v>13</v>
      </c>
      <c r="O3420" s="35" t="s">
        <v>3369</v>
      </c>
      <c r="P3420" s="33">
        <v>125392</v>
      </c>
      <c r="Q3420" s="45" t="s">
        <v>4007</v>
      </c>
      <c r="R3420" s="46">
        <v>11707</v>
      </c>
      <c r="S3420" s="47" t="s">
        <v>13</v>
      </c>
      <c r="T3420" s="46">
        <v>11707</v>
      </c>
      <c r="U3420" s="48">
        <f>Tabla1[[#This Row],[Importe]]-Tabla1[[#This Row],[Pagado]]</f>
        <v>0</v>
      </c>
      <c r="V3420" s="49" t="s">
        <v>4090</v>
      </c>
    </row>
    <row r="3421" spans="1:22" ht="15.75" x14ac:dyDescent="0.25">
      <c r="A3421" s="71">
        <v>42975</v>
      </c>
      <c r="B3421" s="36" t="s">
        <v>3370</v>
      </c>
      <c r="C3421" s="34">
        <v>125393</v>
      </c>
      <c r="D3421" s="50" t="s">
        <v>4091</v>
      </c>
      <c r="E3421" s="40">
        <v>0</v>
      </c>
      <c r="F3421" s="51" t="s">
        <v>4091</v>
      </c>
      <c r="G3421" s="40">
        <v>0</v>
      </c>
      <c r="H3421" s="42">
        <f>Tabla1[[#This Row],[Importe]]-Tabla1[[#This Row],[Pagado]]</f>
        <v>0</v>
      </c>
      <c r="I3421" s="43" t="s">
        <v>4091</v>
      </c>
      <c r="N3421" s="38" t="s">
        <v>13</v>
      </c>
      <c r="O3421" s="36" t="s">
        <v>3370</v>
      </c>
      <c r="P3421" s="34">
        <v>125393</v>
      </c>
      <c r="Q3421" s="39" t="s">
        <v>3886</v>
      </c>
      <c r="R3421" s="40">
        <v>2967.8</v>
      </c>
      <c r="S3421" s="41" t="s">
        <v>4067</v>
      </c>
      <c r="T3421" s="40">
        <v>0</v>
      </c>
      <c r="U3421" s="42">
        <f>Tabla1[[#This Row],[Importe]]-Tabla1[[#This Row],[Pagado]]</f>
        <v>0</v>
      </c>
      <c r="V3421" s="43" t="s">
        <v>4091</v>
      </c>
    </row>
    <row r="3422" spans="1:22" x14ac:dyDescent="0.25">
      <c r="A3422" s="38">
        <v>42975</v>
      </c>
      <c r="B3422" s="35" t="s">
        <v>3371</v>
      </c>
      <c r="C3422" s="33">
        <v>125394</v>
      </c>
      <c r="D3422" s="45" t="s">
        <v>3863</v>
      </c>
      <c r="E3422" s="46">
        <v>28388</v>
      </c>
      <c r="F3422" s="47">
        <v>42976</v>
      </c>
      <c r="G3422" s="46">
        <v>28388</v>
      </c>
      <c r="H3422" s="48">
        <f>Tabla1[[#This Row],[Importe]]-Tabla1[[#This Row],[Pagado]]</f>
        <v>0</v>
      </c>
      <c r="I3422" s="49" t="s">
        <v>4090</v>
      </c>
      <c r="N3422" s="44" t="s">
        <v>13</v>
      </c>
      <c r="O3422" s="35" t="s">
        <v>3371</v>
      </c>
      <c r="P3422" s="33">
        <v>125394</v>
      </c>
      <c r="Q3422" s="45" t="s">
        <v>3863</v>
      </c>
      <c r="R3422" s="46">
        <v>28388</v>
      </c>
      <c r="S3422" s="47" t="s">
        <v>14</v>
      </c>
      <c r="T3422" s="46">
        <v>28388</v>
      </c>
      <c r="U3422" s="48">
        <f>Tabla1[[#This Row],[Importe]]-Tabla1[[#This Row],[Pagado]]</f>
        <v>0</v>
      </c>
      <c r="V3422" s="49" t="s">
        <v>4090</v>
      </c>
    </row>
    <row r="3423" spans="1:22" x14ac:dyDescent="0.25">
      <c r="A3423" s="71">
        <v>42975</v>
      </c>
      <c r="B3423" s="36" t="s">
        <v>3372</v>
      </c>
      <c r="C3423" s="34">
        <v>125395</v>
      </c>
      <c r="D3423" s="39" t="s">
        <v>3886</v>
      </c>
      <c r="E3423" s="40">
        <v>2360.6</v>
      </c>
      <c r="F3423" s="41">
        <v>42975</v>
      </c>
      <c r="G3423" s="40">
        <v>2360.6</v>
      </c>
      <c r="H3423" s="42">
        <f>Tabla1[[#This Row],[Importe]]-Tabla1[[#This Row],[Pagado]]</f>
        <v>0</v>
      </c>
      <c r="I3423" s="43" t="s">
        <v>4090</v>
      </c>
      <c r="N3423" s="38" t="s">
        <v>13</v>
      </c>
      <c r="O3423" s="36" t="s">
        <v>3372</v>
      </c>
      <c r="P3423" s="34">
        <v>125395</v>
      </c>
      <c r="Q3423" s="39" t="s">
        <v>3886</v>
      </c>
      <c r="R3423" s="40">
        <v>2360.6</v>
      </c>
      <c r="S3423" s="41" t="s">
        <v>13</v>
      </c>
      <c r="T3423" s="40">
        <v>2360.6</v>
      </c>
      <c r="U3423" s="42">
        <f>Tabla1[[#This Row],[Importe]]-Tabla1[[#This Row],[Pagado]]</f>
        <v>0</v>
      </c>
      <c r="V3423" s="43" t="s">
        <v>4090</v>
      </c>
    </row>
    <row r="3424" spans="1:22" x14ac:dyDescent="0.25">
      <c r="A3424" s="38">
        <v>42975</v>
      </c>
      <c r="B3424" s="35" t="s">
        <v>3373</v>
      </c>
      <c r="C3424" s="33">
        <v>125396</v>
      </c>
      <c r="D3424" s="45" t="s">
        <v>3867</v>
      </c>
      <c r="E3424" s="46">
        <v>4048.8</v>
      </c>
      <c r="F3424" s="47">
        <v>42975</v>
      </c>
      <c r="G3424" s="46">
        <v>4048.8</v>
      </c>
      <c r="H3424" s="48">
        <f>Tabla1[[#This Row],[Importe]]-Tabla1[[#This Row],[Pagado]]</f>
        <v>0</v>
      </c>
      <c r="I3424" s="49" t="s">
        <v>4090</v>
      </c>
      <c r="N3424" s="44" t="s">
        <v>13</v>
      </c>
      <c r="O3424" s="35" t="s">
        <v>3373</v>
      </c>
      <c r="P3424" s="33">
        <v>125396</v>
      </c>
      <c r="Q3424" s="45" t="s">
        <v>3867</v>
      </c>
      <c r="R3424" s="46">
        <v>4048.8</v>
      </c>
      <c r="S3424" s="47" t="s">
        <v>13</v>
      </c>
      <c r="T3424" s="46">
        <v>4048.8</v>
      </c>
      <c r="U3424" s="48">
        <f>Tabla1[[#This Row],[Importe]]-Tabla1[[#This Row],[Pagado]]</f>
        <v>0</v>
      </c>
      <c r="V3424" s="49" t="s">
        <v>4090</v>
      </c>
    </row>
    <row r="3425" spans="1:22" x14ac:dyDescent="0.25">
      <c r="A3425" s="38">
        <v>42975</v>
      </c>
      <c r="B3425" s="36" t="s">
        <v>3374</v>
      </c>
      <c r="C3425" s="34">
        <v>125397</v>
      </c>
      <c r="D3425" s="39" t="s">
        <v>3858</v>
      </c>
      <c r="E3425" s="40">
        <v>16855.099999999999</v>
      </c>
      <c r="F3425" s="41" t="s">
        <v>4075</v>
      </c>
      <c r="G3425" s="40">
        <v>16855.099999999999</v>
      </c>
      <c r="H3425" s="42">
        <f>Tabla1[[#This Row],[Importe]]-Tabla1[[#This Row],[Pagado]]</f>
        <v>0</v>
      </c>
      <c r="I3425" s="43" t="s">
        <v>4090</v>
      </c>
      <c r="N3425" s="38" t="s">
        <v>13</v>
      </c>
      <c r="O3425" s="36" t="s">
        <v>3374</v>
      </c>
      <c r="P3425" s="34">
        <v>125397</v>
      </c>
      <c r="Q3425" s="39" t="s">
        <v>3858</v>
      </c>
      <c r="R3425" s="40">
        <v>16855.099999999999</v>
      </c>
      <c r="S3425" s="41" t="s">
        <v>4075</v>
      </c>
      <c r="T3425" s="40">
        <v>16855.099999999999</v>
      </c>
      <c r="U3425" s="42">
        <f>Tabla1[[#This Row],[Importe]]-Tabla1[[#This Row],[Pagado]]</f>
        <v>0</v>
      </c>
      <c r="V3425" s="43" t="s">
        <v>4090</v>
      </c>
    </row>
    <row r="3426" spans="1:22" x14ac:dyDescent="0.25">
      <c r="A3426" s="71">
        <v>42975</v>
      </c>
      <c r="B3426" s="35" t="s">
        <v>3375</v>
      </c>
      <c r="C3426" s="33">
        <v>125398</v>
      </c>
      <c r="D3426" s="45" t="s">
        <v>3857</v>
      </c>
      <c r="E3426" s="46">
        <v>17363.5</v>
      </c>
      <c r="F3426" s="47" t="s">
        <v>4075</v>
      </c>
      <c r="G3426" s="46">
        <v>17363.5</v>
      </c>
      <c r="H3426" s="48">
        <f>Tabla1[[#This Row],[Importe]]-Tabla1[[#This Row],[Pagado]]</f>
        <v>0</v>
      </c>
      <c r="I3426" s="49" t="s">
        <v>4090</v>
      </c>
      <c r="N3426" s="44" t="s">
        <v>13</v>
      </c>
      <c r="O3426" s="35" t="s">
        <v>3375</v>
      </c>
      <c r="P3426" s="33">
        <v>125398</v>
      </c>
      <c r="Q3426" s="45" t="s">
        <v>3857</v>
      </c>
      <c r="R3426" s="46">
        <v>17363.5</v>
      </c>
      <c r="S3426" s="47" t="s">
        <v>4075</v>
      </c>
      <c r="T3426" s="46">
        <v>17363.5</v>
      </c>
      <c r="U3426" s="48">
        <f>Tabla1[[#This Row],[Importe]]-Tabla1[[#This Row],[Pagado]]</f>
        <v>0</v>
      </c>
      <c r="V3426" s="49" t="s">
        <v>4090</v>
      </c>
    </row>
    <row r="3427" spans="1:22" ht="15.75" x14ac:dyDescent="0.25">
      <c r="A3427" s="38">
        <v>42975</v>
      </c>
      <c r="B3427" s="36" t="s">
        <v>3376</v>
      </c>
      <c r="C3427" s="34">
        <v>125399</v>
      </c>
      <c r="D3427" s="39" t="s">
        <v>3860</v>
      </c>
      <c r="E3427" s="40">
        <v>210</v>
      </c>
      <c r="F3427" s="74" t="s">
        <v>4071</v>
      </c>
      <c r="G3427" s="40">
        <v>210</v>
      </c>
      <c r="H3427" s="42">
        <f>Tabla1[[#This Row],[Importe]]-Tabla1[[#This Row],[Pagado]]</f>
        <v>0</v>
      </c>
      <c r="I3427" s="43" t="s">
        <v>4090</v>
      </c>
      <c r="N3427" s="38" t="s">
        <v>13</v>
      </c>
      <c r="O3427" s="36" t="s">
        <v>3376</v>
      </c>
      <c r="P3427" s="34">
        <v>125399</v>
      </c>
      <c r="Q3427" s="39" t="s">
        <v>3860</v>
      </c>
      <c r="R3427" s="40">
        <v>210</v>
      </c>
      <c r="S3427" s="41" t="s">
        <v>4071</v>
      </c>
      <c r="T3427" s="40">
        <v>210</v>
      </c>
      <c r="U3427" s="42">
        <f>Tabla1[[#This Row],[Importe]]-Tabla1[[#This Row],[Pagado]]</f>
        <v>0</v>
      </c>
      <c r="V3427" s="43" t="s">
        <v>4090</v>
      </c>
    </row>
    <row r="3428" spans="1:22" x14ac:dyDescent="0.25">
      <c r="A3428" s="71">
        <v>42975</v>
      </c>
      <c r="B3428" s="35" t="s">
        <v>3379</v>
      </c>
      <c r="C3428" s="33">
        <v>125400</v>
      </c>
      <c r="D3428" s="45" t="s">
        <v>3839</v>
      </c>
      <c r="E3428" s="46">
        <v>2671.9</v>
      </c>
      <c r="F3428" s="47">
        <v>42975</v>
      </c>
      <c r="G3428" s="46">
        <v>2671.9</v>
      </c>
      <c r="H3428" s="48">
        <f>Tabla1[[#This Row],[Importe]]-Tabla1[[#This Row],[Pagado]]</f>
        <v>0</v>
      </c>
      <c r="I3428" s="49" t="s">
        <v>4090</v>
      </c>
      <c r="N3428" s="44" t="s">
        <v>13</v>
      </c>
      <c r="O3428" s="35" t="s">
        <v>3379</v>
      </c>
      <c r="P3428" s="33">
        <v>125400</v>
      </c>
      <c r="Q3428" s="45" t="s">
        <v>3839</v>
      </c>
      <c r="R3428" s="46">
        <v>2671.9</v>
      </c>
      <c r="S3428" s="47" t="s">
        <v>13</v>
      </c>
      <c r="T3428" s="46">
        <v>2671.9</v>
      </c>
      <c r="U3428" s="48">
        <f>Tabla1[[#This Row],[Importe]]-Tabla1[[#This Row],[Pagado]]</f>
        <v>0</v>
      </c>
      <c r="V3428" s="49" t="s">
        <v>4090</v>
      </c>
    </row>
    <row r="3429" spans="1:22" x14ac:dyDescent="0.25">
      <c r="A3429" s="38">
        <v>42975</v>
      </c>
      <c r="B3429" s="36" t="s">
        <v>3380</v>
      </c>
      <c r="C3429" s="34">
        <v>125401</v>
      </c>
      <c r="D3429" s="39" t="s">
        <v>3832</v>
      </c>
      <c r="E3429" s="40">
        <v>221367.06</v>
      </c>
      <c r="F3429" s="41" t="s">
        <v>4068</v>
      </c>
      <c r="G3429" s="40">
        <v>221367.06</v>
      </c>
      <c r="H3429" s="42">
        <f>Tabla1[[#This Row],[Importe]]-Tabla1[[#This Row],[Pagado]]</f>
        <v>0</v>
      </c>
      <c r="I3429" s="43" t="s">
        <v>4090</v>
      </c>
      <c r="N3429" s="38" t="s">
        <v>13</v>
      </c>
      <c r="O3429" s="36" t="s">
        <v>3380</v>
      </c>
      <c r="P3429" s="34">
        <v>125401</v>
      </c>
      <c r="Q3429" s="39" t="s">
        <v>3832</v>
      </c>
      <c r="R3429" s="40">
        <v>221367.06</v>
      </c>
      <c r="S3429" s="41" t="s">
        <v>4068</v>
      </c>
      <c r="T3429" s="40">
        <v>221367.06</v>
      </c>
      <c r="U3429" s="42">
        <f>Tabla1[[#This Row],[Importe]]-Tabla1[[#This Row],[Pagado]]</f>
        <v>0</v>
      </c>
      <c r="V3429" s="43" t="s">
        <v>4090</v>
      </c>
    </row>
    <row r="3430" spans="1:22" x14ac:dyDescent="0.25">
      <c r="A3430" s="71">
        <v>42975</v>
      </c>
      <c r="B3430" s="35" t="s">
        <v>3381</v>
      </c>
      <c r="C3430" s="33">
        <v>125402</v>
      </c>
      <c r="D3430" s="45" t="s">
        <v>3880</v>
      </c>
      <c r="E3430" s="46">
        <v>4124.5</v>
      </c>
      <c r="F3430" s="47">
        <v>42975</v>
      </c>
      <c r="G3430" s="46">
        <v>4124.5</v>
      </c>
      <c r="H3430" s="48">
        <f>Tabla1[[#This Row],[Importe]]-Tabla1[[#This Row],[Pagado]]</f>
        <v>0</v>
      </c>
      <c r="I3430" s="49" t="s">
        <v>4090</v>
      </c>
      <c r="N3430" s="44" t="s">
        <v>13</v>
      </c>
      <c r="O3430" s="35" t="s">
        <v>3381</v>
      </c>
      <c r="P3430" s="33">
        <v>125402</v>
      </c>
      <c r="Q3430" s="45" t="s">
        <v>3880</v>
      </c>
      <c r="R3430" s="46">
        <v>4124.5</v>
      </c>
      <c r="S3430" s="47" t="s">
        <v>13</v>
      </c>
      <c r="T3430" s="46">
        <v>4124.5</v>
      </c>
      <c r="U3430" s="48">
        <f>Tabla1[[#This Row],[Importe]]-Tabla1[[#This Row],[Pagado]]</f>
        <v>0</v>
      </c>
      <c r="V3430" s="49" t="s">
        <v>4090</v>
      </c>
    </row>
    <row r="3431" spans="1:22" x14ac:dyDescent="0.25">
      <c r="A3431" s="38">
        <v>42975</v>
      </c>
      <c r="B3431" s="36" t="s">
        <v>3382</v>
      </c>
      <c r="C3431" s="34">
        <v>125403</v>
      </c>
      <c r="D3431" s="39" t="s">
        <v>3828</v>
      </c>
      <c r="E3431" s="40">
        <v>1920</v>
      </c>
      <c r="F3431" s="41">
        <v>42976</v>
      </c>
      <c r="G3431" s="40">
        <v>1920</v>
      </c>
      <c r="H3431" s="42">
        <f>Tabla1[[#This Row],[Importe]]-Tabla1[[#This Row],[Pagado]]</f>
        <v>0</v>
      </c>
      <c r="I3431" s="43" t="s">
        <v>4090</v>
      </c>
      <c r="N3431" s="38" t="s">
        <v>13</v>
      </c>
      <c r="O3431" s="36" t="s">
        <v>3382</v>
      </c>
      <c r="P3431" s="34">
        <v>125403</v>
      </c>
      <c r="Q3431" s="39" t="s">
        <v>3828</v>
      </c>
      <c r="R3431" s="40">
        <v>1920</v>
      </c>
      <c r="S3431" s="41" t="s">
        <v>14</v>
      </c>
      <c r="T3431" s="40">
        <v>1920</v>
      </c>
      <c r="U3431" s="42">
        <f>Tabla1[[#This Row],[Importe]]-Tabla1[[#This Row],[Pagado]]</f>
        <v>0</v>
      </c>
      <c r="V3431" s="43" t="s">
        <v>4090</v>
      </c>
    </row>
    <row r="3432" spans="1:22" x14ac:dyDescent="0.25">
      <c r="A3432" s="71">
        <v>42975</v>
      </c>
      <c r="B3432" s="35" t="s">
        <v>3383</v>
      </c>
      <c r="C3432" s="33">
        <v>125404</v>
      </c>
      <c r="D3432" s="45" t="s">
        <v>3828</v>
      </c>
      <c r="E3432" s="46">
        <v>1800</v>
      </c>
      <c r="F3432" s="41">
        <v>42976</v>
      </c>
      <c r="G3432" s="46">
        <v>1800</v>
      </c>
      <c r="H3432" s="48">
        <f>Tabla1[[#This Row],[Importe]]-Tabla1[[#This Row],[Pagado]]</f>
        <v>0</v>
      </c>
      <c r="I3432" s="49" t="s">
        <v>4090</v>
      </c>
      <c r="N3432" s="44" t="s">
        <v>13</v>
      </c>
      <c r="O3432" s="35" t="s">
        <v>3383</v>
      </c>
      <c r="P3432" s="33">
        <v>125404</v>
      </c>
      <c r="Q3432" s="45" t="s">
        <v>3828</v>
      </c>
      <c r="R3432" s="46">
        <v>1800</v>
      </c>
      <c r="S3432" s="47" t="s">
        <v>14</v>
      </c>
      <c r="T3432" s="46">
        <v>1800</v>
      </c>
      <c r="U3432" s="48">
        <f>Tabla1[[#This Row],[Importe]]-Tabla1[[#This Row],[Pagado]]</f>
        <v>0</v>
      </c>
      <c r="V3432" s="49" t="s">
        <v>4090</v>
      </c>
    </row>
    <row r="3433" spans="1:22" x14ac:dyDescent="0.25">
      <c r="A3433" s="38">
        <v>42975</v>
      </c>
      <c r="B3433" s="36" t="s">
        <v>3384</v>
      </c>
      <c r="C3433" s="34">
        <v>125405</v>
      </c>
      <c r="D3433" s="39" t="s">
        <v>3827</v>
      </c>
      <c r="E3433" s="40">
        <v>1217.3</v>
      </c>
      <c r="F3433" s="41">
        <v>42976</v>
      </c>
      <c r="G3433" s="40">
        <v>1217.3</v>
      </c>
      <c r="H3433" s="42">
        <f>Tabla1[[#This Row],[Importe]]-Tabla1[[#This Row],[Pagado]]</f>
        <v>0</v>
      </c>
      <c r="I3433" s="43" t="s">
        <v>4090</v>
      </c>
      <c r="N3433" s="38" t="s">
        <v>13</v>
      </c>
      <c r="O3433" s="36" t="s">
        <v>3384</v>
      </c>
      <c r="P3433" s="34">
        <v>125405</v>
      </c>
      <c r="Q3433" s="39" t="s">
        <v>3827</v>
      </c>
      <c r="R3433" s="40">
        <v>1217.3</v>
      </c>
      <c r="S3433" s="41" t="s">
        <v>14</v>
      </c>
      <c r="T3433" s="40">
        <v>1217.3</v>
      </c>
      <c r="U3433" s="42">
        <f>Tabla1[[#This Row],[Importe]]-Tabla1[[#This Row],[Pagado]]</f>
        <v>0</v>
      </c>
      <c r="V3433" s="43" t="s">
        <v>4090</v>
      </c>
    </row>
    <row r="3434" spans="1:22" x14ac:dyDescent="0.25">
      <c r="A3434" s="71">
        <v>42975</v>
      </c>
      <c r="B3434" s="35" t="s">
        <v>3385</v>
      </c>
      <c r="C3434" s="33">
        <v>125406</v>
      </c>
      <c r="D3434" s="45" t="s">
        <v>3825</v>
      </c>
      <c r="E3434" s="46">
        <v>3293.4</v>
      </c>
      <c r="F3434" s="41">
        <v>42976</v>
      </c>
      <c r="G3434" s="46">
        <v>3293.4</v>
      </c>
      <c r="H3434" s="48">
        <f>Tabla1[[#This Row],[Importe]]-Tabla1[[#This Row],[Pagado]]</f>
        <v>0</v>
      </c>
      <c r="I3434" s="49" t="s">
        <v>4090</v>
      </c>
      <c r="N3434" s="44" t="s">
        <v>13</v>
      </c>
      <c r="O3434" s="35" t="s">
        <v>3385</v>
      </c>
      <c r="P3434" s="33">
        <v>125406</v>
      </c>
      <c r="Q3434" s="45" t="s">
        <v>3825</v>
      </c>
      <c r="R3434" s="46">
        <v>3293.4</v>
      </c>
      <c r="S3434" s="47" t="s">
        <v>14</v>
      </c>
      <c r="T3434" s="46">
        <v>3293.4</v>
      </c>
      <c r="U3434" s="48">
        <f>Tabla1[[#This Row],[Importe]]-Tabla1[[#This Row],[Pagado]]</f>
        <v>0</v>
      </c>
      <c r="V3434" s="49" t="s">
        <v>4090</v>
      </c>
    </row>
    <row r="3435" spans="1:22" x14ac:dyDescent="0.25">
      <c r="A3435" s="38">
        <v>42975</v>
      </c>
      <c r="B3435" s="36" t="s">
        <v>3386</v>
      </c>
      <c r="C3435" s="34">
        <v>125407</v>
      </c>
      <c r="D3435" s="39" t="s">
        <v>4054</v>
      </c>
      <c r="E3435" s="40">
        <v>3969</v>
      </c>
      <c r="F3435" s="41">
        <v>42976</v>
      </c>
      <c r="G3435" s="40">
        <v>3969</v>
      </c>
      <c r="H3435" s="42">
        <f>Tabla1[[#This Row],[Importe]]-Tabla1[[#This Row],[Pagado]]</f>
        <v>0</v>
      </c>
      <c r="I3435" s="43" t="s">
        <v>4090</v>
      </c>
      <c r="N3435" s="38" t="s">
        <v>13</v>
      </c>
      <c r="O3435" s="36" t="s">
        <v>3386</v>
      </c>
      <c r="P3435" s="34">
        <v>125407</v>
      </c>
      <c r="Q3435" s="39" t="s">
        <v>4054</v>
      </c>
      <c r="R3435" s="40">
        <v>3969</v>
      </c>
      <c r="S3435" s="41" t="s">
        <v>14</v>
      </c>
      <c r="T3435" s="40">
        <v>3969</v>
      </c>
      <c r="U3435" s="42">
        <f>Tabla1[[#This Row],[Importe]]-Tabla1[[#This Row],[Pagado]]</f>
        <v>0</v>
      </c>
      <c r="V3435" s="43" t="s">
        <v>4090</v>
      </c>
    </row>
    <row r="3436" spans="1:22" x14ac:dyDescent="0.25">
      <c r="A3436" s="38">
        <v>42975</v>
      </c>
      <c r="B3436" s="35" t="s">
        <v>3387</v>
      </c>
      <c r="C3436" s="33">
        <v>125408</v>
      </c>
      <c r="D3436" s="45" t="s">
        <v>4054</v>
      </c>
      <c r="E3436" s="46">
        <v>2585.4</v>
      </c>
      <c r="F3436" s="41">
        <v>42976</v>
      </c>
      <c r="G3436" s="46">
        <v>2585.4</v>
      </c>
      <c r="H3436" s="48">
        <f>Tabla1[[#This Row],[Importe]]-Tabla1[[#This Row],[Pagado]]</f>
        <v>0</v>
      </c>
      <c r="I3436" s="49" t="s">
        <v>4090</v>
      </c>
      <c r="N3436" s="44" t="s">
        <v>13</v>
      </c>
      <c r="O3436" s="35" t="s">
        <v>3387</v>
      </c>
      <c r="P3436" s="33">
        <v>125408</v>
      </c>
      <c r="Q3436" s="45" t="s">
        <v>4054</v>
      </c>
      <c r="R3436" s="46">
        <v>2585.4</v>
      </c>
      <c r="S3436" s="47" t="s">
        <v>14</v>
      </c>
      <c r="T3436" s="46">
        <v>2585.4</v>
      </c>
      <c r="U3436" s="48">
        <f>Tabla1[[#This Row],[Importe]]-Tabla1[[#This Row],[Pagado]]</f>
        <v>0</v>
      </c>
      <c r="V3436" s="49" t="s">
        <v>4090</v>
      </c>
    </row>
    <row r="3437" spans="1:22" x14ac:dyDescent="0.25">
      <c r="A3437" s="71">
        <v>42975</v>
      </c>
      <c r="B3437" s="36" t="s">
        <v>3388</v>
      </c>
      <c r="C3437" s="34">
        <v>125409</v>
      </c>
      <c r="D3437" s="39" t="s">
        <v>3933</v>
      </c>
      <c r="E3437" s="40">
        <v>18921.599999999999</v>
      </c>
      <c r="F3437" s="41">
        <v>42975</v>
      </c>
      <c r="G3437" s="40">
        <v>18921.599999999999</v>
      </c>
      <c r="H3437" s="42">
        <f>Tabla1[[#This Row],[Importe]]-Tabla1[[#This Row],[Pagado]]</f>
        <v>0</v>
      </c>
      <c r="I3437" s="43" t="s">
        <v>4090</v>
      </c>
      <c r="N3437" s="38" t="s">
        <v>13</v>
      </c>
      <c r="O3437" s="36" t="s">
        <v>3388</v>
      </c>
      <c r="P3437" s="34">
        <v>125409</v>
      </c>
      <c r="Q3437" s="39" t="s">
        <v>3933</v>
      </c>
      <c r="R3437" s="40">
        <v>18921.599999999999</v>
      </c>
      <c r="S3437" s="41" t="s">
        <v>13</v>
      </c>
      <c r="T3437" s="40">
        <v>18921.599999999999</v>
      </c>
      <c r="U3437" s="42">
        <f>Tabla1[[#This Row],[Importe]]-Tabla1[[#This Row],[Pagado]]</f>
        <v>0</v>
      </c>
      <c r="V3437" s="43" t="s">
        <v>4090</v>
      </c>
    </row>
    <row r="3438" spans="1:22" x14ac:dyDescent="0.25">
      <c r="A3438" s="38">
        <v>42975</v>
      </c>
      <c r="B3438" s="36" t="s">
        <v>3390</v>
      </c>
      <c r="C3438" s="34">
        <v>125410</v>
      </c>
      <c r="D3438" s="39" t="s">
        <v>3892</v>
      </c>
      <c r="E3438" s="40">
        <v>2727.64</v>
      </c>
      <c r="F3438" s="41">
        <v>42976</v>
      </c>
      <c r="G3438" s="40">
        <v>2727.64</v>
      </c>
      <c r="H3438" s="42">
        <f>Tabla1[[#This Row],[Importe]]-Tabla1[[#This Row],[Pagado]]</f>
        <v>0</v>
      </c>
      <c r="I3438" s="43" t="s">
        <v>4090</v>
      </c>
      <c r="N3438" s="38" t="s">
        <v>13</v>
      </c>
      <c r="O3438" s="36" t="s">
        <v>3390</v>
      </c>
      <c r="P3438" s="34">
        <v>125410</v>
      </c>
      <c r="Q3438" s="39" t="s">
        <v>3892</v>
      </c>
      <c r="R3438" s="40">
        <v>2727.64</v>
      </c>
      <c r="S3438" s="41" t="s">
        <v>14</v>
      </c>
      <c r="T3438" s="40">
        <v>2727.64</v>
      </c>
      <c r="U3438" s="42">
        <f>Tabla1[[#This Row],[Importe]]-Tabla1[[#This Row],[Pagado]]</f>
        <v>0</v>
      </c>
      <c r="V3438" s="43" t="s">
        <v>4090</v>
      </c>
    </row>
    <row r="3439" spans="1:22" x14ac:dyDescent="0.25">
      <c r="A3439" s="71">
        <v>42975</v>
      </c>
      <c r="B3439" s="35" t="s">
        <v>3391</v>
      </c>
      <c r="C3439" s="33">
        <v>125411</v>
      </c>
      <c r="D3439" s="45" t="s">
        <v>3830</v>
      </c>
      <c r="E3439" s="46">
        <v>3211.7</v>
      </c>
      <c r="F3439" s="41">
        <v>42976</v>
      </c>
      <c r="G3439" s="46">
        <v>3211.7</v>
      </c>
      <c r="H3439" s="48">
        <f>Tabla1[[#This Row],[Importe]]-Tabla1[[#This Row],[Pagado]]</f>
        <v>0</v>
      </c>
      <c r="I3439" s="49" t="s">
        <v>4090</v>
      </c>
      <c r="N3439" s="44" t="s">
        <v>13</v>
      </c>
      <c r="O3439" s="35" t="s">
        <v>3391</v>
      </c>
      <c r="P3439" s="33">
        <v>125411</v>
      </c>
      <c r="Q3439" s="45" t="s">
        <v>3830</v>
      </c>
      <c r="R3439" s="46">
        <v>3211.7</v>
      </c>
      <c r="S3439" s="47" t="s">
        <v>14</v>
      </c>
      <c r="T3439" s="46">
        <v>3211.7</v>
      </c>
      <c r="U3439" s="48">
        <f>Tabla1[[#This Row],[Importe]]-Tabla1[[#This Row],[Pagado]]</f>
        <v>0</v>
      </c>
      <c r="V3439" s="49" t="s">
        <v>4090</v>
      </c>
    </row>
    <row r="3440" spans="1:22" x14ac:dyDescent="0.25">
      <c r="A3440" s="38">
        <v>42975</v>
      </c>
      <c r="B3440" s="36" t="s">
        <v>3392</v>
      </c>
      <c r="C3440" s="34">
        <v>125412</v>
      </c>
      <c r="D3440" s="39" t="s">
        <v>3995</v>
      </c>
      <c r="E3440" s="40">
        <v>3041.4</v>
      </c>
      <c r="F3440" s="41">
        <v>42976</v>
      </c>
      <c r="G3440" s="40">
        <v>3041.4</v>
      </c>
      <c r="H3440" s="42">
        <f>Tabla1[[#This Row],[Importe]]-Tabla1[[#This Row],[Pagado]]</f>
        <v>0</v>
      </c>
      <c r="I3440" s="43" t="s">
        <v>4090</v>
      </c>
      <c r="N3440" s="38" t="s">
        <v>13</v>
      </c>
      <c r="O3440" s="36" t="s">
        <v>3392</v>
      </c>
      <c r="P3440" s="34">
        <v>125412</v>
      </c>
      <c r="Q3440" s="39" t="s">
        <v>3995</v>
      </c>
      <c r="R3440" s="40">
        <v>3041.4</v>
      </c>
      <c r="S3440" s="41" t="s">
        <v>14</v>
      </c>
      <c r="T3440" s="40">
        <v>3041.4</v>
      </c>
      <c r="U3440" s="42">
        <f>Tabla1[[#This Row],[Importe]]-Tabla1[[#This Row],[Pagado]]</f>
        <v>0</v>
      </c>
      <c r="V3440" s="43" t="s">
        <v>4090</v>
      </c>
    </row>
    <row r="3441" spans="1:22" x14ac:dyDescent="0.25">
      <c r="A3441" s="71">
        <v>42975</v>
      </c>
      <c r="B3441" s="35" t="s">
        <v>3393</v>
      </c>
      <c r="C3441" s="33">
        <v>125413</v>
      </c>
      <c r="D3441" s="45" t="s">
        <v>3937</v>
      </c>
      <c r="E3441" s="46">
        <v>3583.9</v>
      </c>
      <c r="F3441" s="47">
        <v>42975</v>
      </c>
      <c r="G3441" s="46">
        <v>3583.9</v>
      </c>
      <c r="H3441" s="48">
        <f>Tabla1[[#This Row],[Importe]]-Tabla1[[#This Row],[Pagado]]</f>
        <v>0</v>
      </c>
      <c r="I3441" s="49" t="s">
        <v>4090</v>
      </c>
      <c r="N3441" s="44" t="s">
        <v>13</v>
      </c>
      <c r="O3441" s="35" t="s">
        <v>3393</v>
      </c>
      <c r="P3441" s="33">
        <v>125413</v>
      </c>
      <c r="Q3441" s="45" t="s">
        <v>3937</v>
      </c>
      <c r="R3441" s="46">
        <v>3583.9</v>
      </c>
      <c r="S3441" s="47" t="s">
        <v>13</v>
      </c>
      <c r="T3441" s="46">
        <v>3583.9</v>
      </c>
      <c r="U3441" s="48">
        <f>Tabla1[[#This Row],[Importe]]-Tabla1[[#This Row],[Pagado]]</f>
        <v>0</v>
      </c>
      <c r="V3441" s="49" t="s">
        <v>4090</v>
      </c>
    </row>
    <row r="3442" spans="1:22" ht="30" x14ac:dyDescent="0.25">
      <c r="A3442" s="38">
        <v>42975</v>
      </c>
      <c r="B3442" s="36" t="s">
        <v>3394</v>
      </c>
      <c r="C3442" s="34">
        <v>125414</v>
      </c>
      <c r="D3442" s="39" t="s">
        <v>3810</v>
      </c>
      <c r="E3442" s="40">
        <v>49961.68</v>
      </c>
      <c r="F3442" s="41" t="s">
        <v>4190</v>
      </c>
      <c r="G3442" s="52">
        <v>30130</v>
      </c>
      <c r="H3442" s="53">
        <f>Tabla1[[#This Row],[Importe]]-Tabla1[[#This Row],[Pagado]]</f>
        <v>19831.68</v>
      </c>
      <c r="I3442" s="43" t="s">
        <v>4090</v>
      </c>
      <c r="N3442" s="38" t="s">
        <v>13</v>
      </c>
      <c r="O3442" s="36" t="s">
        <v>3394</v>
      </c>
      <c r="P3442" s="34">
        <v>125414</v>
      </c>
      <c r="Q3442" s="39" t="s">
        <v>3810</v>
      </c>
      <c r="R3442" s="40">
        <v>49961.68</v>
      </c>
      <c r="S3442" s="41" t="s">
        <v>4083</v>
      </c>
      <c r="T3442" s="40">
        <v>49961.68</v>
      </c>
      <c r="U3442" s="42">
        <f>Tabla1[[#This Row],[Importe]]-Tabla1[[#This Row],[Pagado]]</f>
        <v>19831.68</v>
      </c>
      <c r="V3442" s="43" t="s">
        <v>4090</v>
      </c>
    </row>
    <row r="3443" spans="1:22" x14ac:dyDescent="0.25">
      <c r="A3443" s="71">
        <v>42975</v>
      </c>
      <c r="B3443" s="35" t="s">
        <v>3395</v>
      </c>
      <c r="C3443" s="33">
        <v>125415</v>
      </c>
      <c r="D3443" s="45" t="s">
        <v>3986</v>
      </c>
      <c r="E3443" s="46">
        <v>2080</v>
      </c>
      <c r="F3443" s="41">
        <v>42976</v>
      </c>
      <c r="G3443" s="46">
        <v>2080</v>
      </c>
      <c r="H3443" s="48">
        <f>Tabla1[[#This Row],[Importe]]-Tabla1[[#This Row],[Pagado]]</f>
        <v>0</v>
      </c>
      <c r="I3443" s="49" t="s">
        <v>4090</v>
      </c>
      <c r="N3443" s="44" t="s">
        <v>13</v>
      </c>
      <c r="O3443" s="35" t="s">
        <v>3395</v>
      </c>
      <c r="P3443" s="33">
        <v>125415</v>
      </c>
      <c r="Q3443" s="45" t="s">
        <v>3986</v>
      </c>
      <c r="R3443" s="46">
        <v>2080</v>
      </c>
      <c r="S3443" s="47" t="s">
        <v>14</v>
      </c>
      <c r="T3443" s="46">
        <v>2080</v>
      </c>
      <c r="U3443" s="48">
        <f>Tabla1[[#This Row],[Importe]]-Tabla1[[#This Row],[Pagado]]</f>
        <v>0</v>
      </c>
      <c r="V3443" s="49" t="s">
        <v>4090</v>
      </c>
    </row>
    <row r="3444" spans="1:22" x14ac:dyDescent="0.25">
      <c r="A3444" s="38">
        <v>42975</v>
      </c>
      <c r="B3444" s="36" t="s">
        <v>3396</v>
      </c>
      <c r="C3444" s="34">
        <v>125416</v>
      </c>
      <c r="D3444" s="39" t="s">
        <v>4026</v>
      </c>
      <c r="E3444" s="40">
        <v>1045</v>
      </c>
      <c r="F3444" s="41">
        <v>42976</v>
      </c>
      <c r="G3444" s="40">
        <v>1045</v>
      </c>
      <c r="H3444" s="42">
        <f>Tabla1[[#This Row],[Importe]]-Tabla1[[#This Row],[Pagado]]</f>
        <v>0</v>
      </c>
      <c r="I3444" s="43" t="s">
        <v>4090</v>
      </c>
      <c r="N3444" s="38" t="s">
        <v>13</v>
      </c>
      <c r="O3444" s="36" t="s">
        <v>3396</v>
      </c>
      <c r="P3444" s="34">
        <v>125416</v>
      </c>
      <c r="Q3444" s="39" t="s">
        <v>4026</v>
      </c>
      <c r="R3444" s="40">
        <v>1045</v>
      </c>
      <c r="S3444" s="41" t="s">
        <v>14</v>
      </c>
      <c r="T3444" s="40">
        <v>1045</v>
      </c>
      <c r="U3444" s="42">
        <f>Tabla1[[#This Row],[Importe]]-Tabla1[[#This Row],[Pagado]]</f>
        <v>0</v>
      </c>
      <c r="V3444" s="43" t="s">
        <v>4090</v>
      </c>
    </row>
    <row r="3445" spans="1:22" x14ac:dyDescent="0.25">
      <c r="A3445" s="71">
        <v>42975</v>
      </c>
      <c r="B3445" s="35" t="s">
        <v>3397</v>
      </c>
      <c r="C3445" s="33">
        <v>125417</v>
      </c>
      <c r="D3445" s="45" t="s">
        <v>3896</v>
      </c>
      <c r="E3445" s="46">
        <v>7417.6</v>
      </c>
      <c r="F3445" s="41">
        <v>42976</v>
      </c>
      <c r="G3445" s="46">
        <v>7417.6</v>
      </c>
      <c r="H3445" s="48">
        <f>Tabla1[[#This Row],[Importe]]-Tabla1[[#This Row],[Pagado]]</f>
        <v>0</v>
      </c>
      <c r="I3445" s="49" t="s">
        <v>4090</v>
      </c>
      <c r="N3445" s="44" t="s">
        <v>13</v>
      </c>
      <c r="O3445" s="35" t="s">
        <v>3397</v>
      </c>
      <c r="P3445" s="33">
        <v>125417</v>
      </c>
      <c r="Q3445" s="45" t="s">
        <v>3896</v>
      </c>
      <c r="R3445" s="46">
        <v>7417.6</v>
      </c>
      <c r="S3445" s="47" t="s">
        <v>14</v>
      </c>
      <c r="T3445" s="46">
        <v>7417.6</v>
      </c>
      <c r="U3445" s="48">
        <f>Tabla1[[#This Row],[Importe]]-Tabla1[[#This Row],[Pagado]]</f>
        <v>0</v>
      </c>
      <c r="V3445" s="49" t="s">
        <v>4090</v>
      </c>
    </row>
    <row r="3446" spans="1:22" ht="15.75" x14ac:dyDescent="0.25">
      <c r="A3446" s="38">
        <v>42975</v>
      </c>
      <c r="B3446" s="36" t="s">
        <v>3398</v>
      </c>
      <c r="C3446" s="34">
        <v>125418</v>
      </c>
      <c r="D3446" s="50" t="s">
        <v>4091</v>
      </c>
      <c r="E3446" s="40">
        <v>0</v>
      </c>
      <c r="F3446" s="51" t="s">
        <v>4091</v>
      </c>
      <c r="G3446" s="40">
        <v>0</v>
      </c>
      <c r="H3446" s="42">
        <f>Tabla1[[#This Row],[Importe]]-Tabla1[[#This Row],[Pagado]]</f>
        <v>0</v>
      </c>
      <c r="I3446" s="43" t="s">
        <v>4091</v>
      </c>
      <c r="N3446" s="38" t="s">
        <v>13</v>
      </c>
      <c r="O3446" s="36" t="s">
        <v>3398</v>
      </c>
      <c r="P3446" s="34">
        <v>125418</v>
      </c>
      <c r="Q3446" s="39" t="s">
        <v>3928</v>
      </c>
      <c r="R3446" s="40">
        <v>14426.6</v>
      </c>
      <c r="S3446" s="41" t="s">
        <v>4067</v>
      </c>
      <c r="T3446" s="40">
        <v>0</v>
      </c>
      <c r="U3446" s="42">
        <f>Tabla1[[#This Row],[Importe]]-Tabla1[[#This Row],[Pagado]]</f>
        <v>0</v>
      </c>
      <c r="V3446" s="43" t="s">
        <v>4091</v>
      </c>
    </row>
    <row r="3447" spans="1:22" x14ac:dyDescent="0.25">
      <c r="A3447" s="38">
        <v>42975</v>
      </c>
      <c r="B3447" s="35" t="s">
        <v>3399</v>
      </c>
      <c r="C3447" s="33">
        <v>125419</v>
      </c>
      <c r="D3447" s="45" t="s">
        <v>3981</v>
      </c>
      <c r="E3447" s="46">
        <v>12624</v>
      </c>
      <c r="F3447" s="47" t="s">
        <v>4070</v>
      </c>
      <c r="G3447" s="46">
        <v>12624</v>
      </c>
      <c r="H3447" s="48">
        <f>Tabla1[[#This Row],[Importe]]-Tabla1[[#This Row],[Pagado]]</f>
        <v>0</v>
      </c>
      <c r="I3447" s="49" t="s">
        <v>4090</v>
      </c>
      <c r="N3447" s="44" t="s">
        <v>13</v>
      </c>
      <c r="O3447" s="35" t="s">
        <v>3399</v>
      </c>
      <c r="P3447" s="33">
        <v>125419</v>
      </c>
      <c r="Q3447" s="45" t="s">
        <v>3981</v>
      </c>
      <c r="R3447" s="46">
        <v>12624</v>
      </c>
      <c r="S3447" s="47" t="s">
        <v>4070</v>
      </c>
      <c r="T3447" s="46">
        <v>12624</v>
      </c>
      <c r="U3447" s="48">
        <f>Tabla1[[#This Row],[Importe]]-Tabla1[[#This Row],[Pagado]]</f>
        <v>0</v>
      </c>
      <c r="V3447" s="49" t="s">
        <v>4090</v>
      </c>
    </row>
    <row r="3448" spans="1:22" x14ac:dyDescent="0.25">
      <c r="A3448" s="71">
        <v>42975</v>
      </c>
      <c r="B3448" s="35" t="s">
        <v>3401</v>
      </c>
      <c r="C3448" s="33">
        <v>125420</v>
      </c>
      <c r="D3448" s="45" t="s">
        <v>3969</v>
      </c>
      <c r="E3448" s="46">
        <v>1256.4000000000001</v>
      </c>
      <c r="F3448" s="47">
        <v>42975</v>
      </c>
      <c r="G3448" s="46">
        <v>1256.4000000000001</v>
      </c>
      <c r="H3448" s="48">
        <f>Tabla1[[#This Row],[Importe]]-Tabla1[[#This Row],[Pagado]]</f>
        <v>0</v>
      </c>
      <c r="I3448" s="49" t="s">
        <v>4090</v>
      </c>
      <c r="N3448" s="44" t="s">
        <v>13</v>
      </c>
      <c r="O3448" s="35" t="s">
        <v>3401</v>
      </c>
      <c r="P3448" s="33">
        <v>125420</v>
      </c>
      <c r="Q3448" s="45" t="s">
        <v>3969</v>
      </c>
      <c r="R3448" s="46">
        <v>1256.4000000000001</v>
      </c>
      <c r="S3448" s="47" t="s">
        <v>13</v>
      </c>
      <c r="T3448" s="46">
        <v>1256.4000000000001</v>
      </c>
      <c r="U3448" s="48">
        <f>Tabla1[[#This Row],[Importe]]-Tabla1[[#This Row],[Pagado]]</f>
        <v>0</v>
      </c>
      <c r="V3448" s="49" t="s">
        <v>4090</v>
      </c>
    </row>
    <row r="3449" spans="1:22" x14ac:dyDescent="0.25">
      <c r="A3449" s="38">
        <v>42975</v>
      </c>
      <c r="B3449" s="36" t="s">
        <v>3402</v>
      </c>
      <c r="C3449" s="34">
        <v>125421</v>
      </c>
      <c r="D3449" s="39" t="s">
        <v>3904</v>
      </c>
      <c r="E3449" s="40">
        <v>11017.12</v>
      </c>
      <c r="F3449" s="41">
        <v>42977</v>
      </c>
      <c r="G3449" s="40">
        <v>11017.12</v>
      </c>
      <c r="H3449" s="42">
        <f>Tabla1[[#This Row],[Importe]]-Tabla1[[#This Row],[Pagado]]</f>
        <v>0</v>
      </c>
      <c r="I3449" s="43" t="s">
        <v>4090</v>
      </c>
      <c r="N3449" s="38" t="s">
        <v>13</v>
      </c>
      <c r="O3449" s="36" t="s">
        <v>3402</v>
      </c>
      <c r="P3449" s="34">
        <v>125421</v>
      </c>
      <c r="Q3449" s="39" t="s">
        <v>3904</v>
      </c>
      <c r="R3449" s="40">
        <v>11017.12</v>
      </c>
      <c r="S3449" s="41" t="s">
        <v>15</v>
      </c>
      <c r="T3449" s="40">
        <v>11017.12</v>
      </c>
      <c r="U3449" s="42">
        <f>Tabla1[[#This Row],[Importe]]-Tabla1[[#This Row],[Pagado]]</f>
        <v>0</v>
      </c>
      <c r="V3449" s="43" t="s">
        <v>4090</v>
      </c>
    </row>
    <row r="3450" spans="1:22" x14ac:dyDescent="0.25">
      <c r="A3450" s="71">
        <v>42975</v>
      </c>
      <c r="B3450" s="35" t="s">
        <v>3403</v>
      </c>
      <c r="C3450" s="33">
        <v>125422</v>
      </c>
      <c r="D3450" s="45" t="s">
        <v>3879</v>
      </c>
      <c r="E3450" s="46">
        <v>1954.8</v>
      </c>
      <c r="F3450" s="47">
        <v>42977</v>
      </c>
      <c r="G3450" s="46">
        <v>1954.8</v>
      </c>
      <c r="H3450" s="48">
        <f>Tabla1[[#This Row],[Importe]]-Tabla1[[#This Row],[Pagado]]</f>
        <v>0</v>
      </c>
      <c r="I3450" s="49" t="s">
        <v>4090</v>
      </c>
      <c r="N3450" s="44" t="s">
        <v>13</v>
      </c>
      <c r="O3450" s="35" t="s">
        <v>3403</v>
      </c>
      <c r="P3450" s="33">
        <v>125422</v>
      </c>
      <c r="Q3450" s="45" t="s">
        <v>3879</v>
      </c>
      <c r="R3450" s="46">
        <v>1954.8</v>
      </c>
      <c r="S3450" s="47" t="s">
        <v>15</v>
      </c>
      <c r="T3450" s="46">
        <v>1954.8</v>
      </c>
      <c r="U3450" s="48">
        <f>Tabla1[[#This Row],[Importe]]-Tabla1[[#This Row],[Pagado]]</f>
        <v>0</v>
      </c>
      <c r="V3450" s="49" t="s">
        <v>4090</v>
      </c>
    </row>
    <row r="3451" spans="1:22" x14ac:dyDescent="0.25">
      <c r="A3451" s="38">
        <v>42975</v>
      </c>
      <c r="B3451" s="36" t="s">
        <v>3404</v>
      </c>
      <c r="C3451" s="34">
        <v>125423</v>
      </c>
      <c r="D3451" s="39" t="s">
        <v>4012</v>
      </c>
      <c r="E3451" s="40">
        <v>5384.22</v>
      </c>
      <c r="F3451" s="41" t="s">
        <v>4072</v>
      </c>
      <c r="G3451" s="40">
        <v>5384.22</v>
      </c>
      <c r="H3451" s="42">
        <f>Tabla1[[#This Row],[Importe]]-Tabla1[[#This Row],[Pagado]]</f>
        <v>0</v>
      </c>
      <c r="I3451" s="43" t="s">
        <v>4090</v>
      </c>
      <c r="N3451" s="38" t="s">
        <v>13</v>
      </c>
      <c r="O3451" s="36" t="s">
        <v>3404</v>
      </c>
      <c r="P3451" s="34">
        <v>125423</v>
      </c>
      <c r="Q3451" s="39" t="s">
        <v>4012</v>
      </c>
      <c r="R3451" s="40">
        <v>5384.22</v>
      </c>
      <c r="S3451" s="41" t="s">
        <v>4072</v>
      </c>
      <c r="T3451" s="40">
        <v>5384.22</v>
      </c>
      <c r="U3451" s="42">
        <f>Tabla1[[#This Row],[Importe]]-Tabla1[[#This Row],[Pagado]]</f>
        <v>0</v>
      </c>
      <c r="V3451" s="43" t="s">
        <v>4090</v>
      </c>
    </row>
    <row r="3452" spans="1:22" x14ac:dyDescent="0.25">
      <c r="A3452" s="71">
        <v>42975</v>
      </c>
      <c r="B3452" s="35" t="s">
        <v>3405</v>
      </c>
      <c r="C3452" s="33">
        <v>125424</v>
      </c>
      <c r="D3452" s="45" t="s">
        <v>3932</v>
      </c>
      <c r="E3452" s="46">
        <v>32041.200000000001</v>
      </c>
      <c r="F3452" s="47" t="s">
        <v>4077</v>
      </c>
      <c r="G3452" s="46">
        <v>32041.200000000001</v>
      </c>
      <c r="H3452" s="48">
        <f>Tabla1[[#This Row],[Importe]]-Tabla1[[#This Row],[Pagado]]</f>
        <v>0</v>
      </c>
      <c r="I3452" s="49" t="s">
        <v>4090</v>
      </c>
      <c r="N3452" s="44" t="s">
        <v>13</v>
      </c>
      <c r="O3452" s="35" t="s">
        <v>3405</v>
      </c>
      <c r="P3452" s="33">
        <v>125424</v>
      </c>
      <c r="Q3452" s="45" t="s">
        <v>3932</v>
      </c>
      <c r="R3452" s="46">
        <v>32041.200000000001</v>
      </c>
      <c r="S3452" s="47" t="s">
        <v>4077</v>
      </c>
      <c r="T3452" s="46">
        <v>32041.200000000001</v>
      </c>
      <c r="U3452" s="48">
        <f>Tabla1[[#This Row],[Importe]]-Tabla1[[#This Row],[Pagado]]</f>
        <v>0</v>
      </c>
      <c r="V3452" s="49" t="s">
        <v>4090</v>
      </c>
    </row>
    <row r="3453" spans="1:22" x14ac:dyDescent="0.25">
      <c r="A3453" s="38">
        <v>42975</v>
      </c>
      <c r="B3453" s="36" t="s">
        <v>3406</v>
      </c>
      <c r="C3453" s="34">
        <v>125425</v>
      </c>
      <c r="D3453" s="39" t="s">
        <v>3848</v>
      </c>
      <c r="E3453" s="40">
        <v>631.20000000000005</v>
      </c>
      <c r="F3453" s="41">
        <v>42975</v>
      </c>
      <c r="G3453" s="40">
        <v>631.20000000000005</v>
      </c>
      <c r="H3453" s="42">
        <f>Tabla1[[#This Row],[Importe]]-Tabla1[[#This Row],[Pagado]]</f>
        <v>0</v>
      </c>
      <c r="I3453" s="43" t="s">
        <v>4090</v>
      </c>
      <c r="N3453" s="38" t="s">
        <v>13</v>
      </c>
      <c r="O3453" s="36" t="s">
        <v>3406</v>
      </c>
      <c r="P3453" s="34">
        <v>125425</v>
      </c>
      <c r="Q3453" s="39" t="s">
        <v>3848</v>
      </c>
      <c r="R3453" s="40">
        <v>631.20000000000005</v>
      </c>
      <c r="S3453" s="41" t="s">
        <v>13</v>
      </c>
      <c r="T3453" s="40">
        <v>631.20000000000005</v>
      </c>
      <c r="U3453" s="42">
        <f>Tabla1[[#This Row],[Importe]]-Tabla1[[#This Row],[Pagado]]</f>
        <v>0</v>
      </c>
      <c r="V3453" s="43" t="s">
        <v>4090</v>
      </c>
    </row>
    <row r="3454" spans="1:22" x14ac:dyDescent="0.25">
      <c r="A3454" s="71">
        <v>42975</v>
      </c>
      <c r="B3454" s="35" t="s">
        <v>3407</v>
      </c>
      <c r="C3454" s="33">
        <v>125426</v>
      </c>
      <c r="D3454" s="45" t="s">
        <v>3832</v>
      </c>
      <c r="E3454" s="46">
        <v>140980</v>
      </c>
      <c r="F3454" s="47" t="s">
        <v>4068</v>
      </c>
      <c r="G3454" s="46">
        <v>140980</v>
      </c>
      <c r="H3454" s="48">
        <f>Tabla1[[#This Row],[Importe]]-Tabla1[[#This Row],[Pagado]]</f>
        <v>0</v>
      </c>
      <c r="I3454" s="49" t="s">
        <v>4090</v>
      </c>
      <c r="N3454" s="44" t="s">
        <v>13</v>
      </c>
      <c r="O3454" s="35" t="s">
        <v>3407</v>
      </c>
      <c r="P3454" s="33">
        <v>125426</v>
      </c>
      <c r="Q3454" s="45" t="s">
        <v>3832</v>
      </c>
      <c r="R3454" s="46">
        <v>140980</v>
      </c>
      <c r="S3454" s="47" t="s">
        <v>4068</v>
      </c>
      <c r="T3454" s="46">
        <v>140980</v>
      </c>
      <c r="U3454" s="48">
        <f>Tabla1[[#This Row],[Importe]]-Tabla1[[#This Row],[Pagado]]</f>
        <v>0</v>
      </c>
      <c r="V3454" s="49" t="s">
        <v>4090</v>
      </c>
    </row>
    <row r="3455" spans="1:22" x14ac:dyDescent="0.25">
      <c r="A3455" s="38">
        <v>42975</v>
      </c>
      <c r="B3455" s="36" t="s">
        <v>3408</v>
      </c>
      <c r="C3455" s="34">
        <v>125427</v>
      </c>
      <c r="D3455" s="39" t="s">
        <v>3888</v>
      </c>
      <c r="E3455" s="40">
        <v>464439</v>
      </c>
      <c r="F3455" s="41" t="s">
        <v>4068</v>
      </c>
      <c r="G3455" s="40">
        <v>464439</v>
      </c>
      <c r="H3455" s="42">
        <f>Tabla1[[#This Row],[Importe]]-Tabla1[[#This Row],[Pagado]]</f>
        <v>0</v>
      </c>
      <c r="I3455" s="43" t="s">
        <v>4090</v>
      </c>
      <c r="N3455" s="38" t="s">
        <v>13</v>
      </c>
      <c r="O3455" s="36" t="s">
        <v>3408</v>
      </c>
      <c r="P3455" s="34">
        <v>125427</v>
      </c>
      <c r="Q3455" s="39" t="s">
        <v>3888</v>
      </c>
      <c r="R3455" s="40">
        <v>464439</v>
      </c>
      <c r="S3455" s="41" t="s">
        <v>4068</v>
      </c>
      <c r="T3455" s="40">
        <v>464439</v>
      </c>
      <c r="U3455" s="42">
        <f>Tabla1[[#This Row],[Importe]]-Tabla1[[#This Row],[Pagado]]</f>
        <v>0</v>
      </c>
      <c r="V3455" s="43" t="s">
        <v>4090</v>
      </c>
    </row>
    <row r="3456" spans="1:22" x14ac:dyDescent="0.25">
      <c r="A3456" s="71">
        <v>42975</v>
      </c>
      <c r="B3456" s="35" t="s">
        <v>3409</v>
      </c>
      <c r="C3456" s="33">
        <v>125428</v>
      </c>
      <c r="D3456" s="45" t="s">
        <v>3852</v>
      </c>
      <c r="E3456" s="46">
        <v>28935.5</v>
      </c>
      <c r="F3456" s="47" t="s">
        <v>4088</v>
      </c>
      <c r="G3456" s="46">
        <v>28935.5</v>
      </c>
      <c r="H3456" s="48">
        <f>Tabla1[[#This Row],[Importe]]-Tabla1[[#This Row],[Pagado]]</f>
        <v>0</v>
      </c>
      <c r="I3456" s="49" t="s">
        <v>4090</v>
      </c>
      <c r="N3456" s="44" t="s">
        <v>13</v>
      </c>
      <c r="O3456" s="35" t="s">
        <v>3409</v>
      </c>
      <c r="P3456" s="33">
        <v>125428</v>
      </c>
      <c r="Q3456" s="45" t="s">
        <v>3852</v>
      </c>
      <c r="R3456" s="46">
        <v>28935.5</v>
      </c>
      <c r="S3456" s="47" t="s">
        <v>4088</v>
      </c>
      <c r="T3456" s="46">
        <v>28935.5</v>
      </c>
      <c r="U3456" s="48">
        <f>Tabla1[[#This Row],[Importe]]-Tabla1[[#This Row],[Pagado]]</f>
        <v>0</v>
      </c>
      <c r="V3456" s="49" t="s">
        <v>4090</v>
      </c>
    </row>
    <row r="3457" spans="1:22" x14ac:dyDescent="0.25">
      <c r="A3457" s="38">
        <v>42975</v>
      </c>
      <c r="B3457" s="36" t="s">
        <v>3410</v>
      </c>
      <c r="C3457" s="34">
        <v>125429</v>
      </c>
      <c r="D3457" s="39" t="s">
        <v>3886</v>
      </c>
      <c r="E3457" s="40">
        <v>3070.4</v>
      </c>
      <c r="F3457" s="41">
        <v>42976</v>
      </c>
      <c r="G3457" s="40">
        <v>3070.4</v>
      </c>
      <c r="H3457" s="42">
        <f>Tabla1[[#This Row],[Importe]]-Tabla1[[#This Row],[Pagado]]</f>
        <v>0</v>
      </c>
      <c r="I3457" s="43" t="s">
        <v>4090</v>
      </c>
      <c r="N3457" s="38" t="s">
        <v>13</v>
      </c>
      <c r="O3457" s="36" t="s">
        <v>3410</v>
      </c>
      <c r="P3457" s="34">
        <v>125429</v>
      </c>
      <c r="Q3457" s="39" t="s">
        <v>3886</v>
      </c>
      <c r="R3457" s="40">
        <v>3070.4</v>
      </c>
      <c r="S3457" s="41" t="s">
        <v>14</v>
      </c>
      <c r="T3457" s="40">
        <v>3070.4</v>
      </c>
      <c r="U3457" s="42">
        <f>Tabla1[[#This Row],[Importe]]-Tabla1[[#This Row],[Pagado]]</f>
        <v>0</v>
      </c>
      <c r="V3457" s="43" t="s">
        <v>4090</v>
      </c>
    </row>
    <row r="3458" spans="1:22" x14ac:dyDescent="0.25">
      <c r="A3458" s="38">
        <v>42975</v>
      </c>
      <c r="B3458" s="36" t="s">
        <v>3412</v>
      </c>
      <c r="C3458" s="34">
        <v>125430</v>
      </c>
      <c r="D3458" s="39" t="s">
        <v>4041</v>
      </c>
      <c r="E3458" s="40">
        <v>630</v>
      </c>
      <c r="F3458" s="41">
        <v>42976</v>
      </c>
      <c r="G3458" s="40">
        <v>630</v>
      </c>
      <c r="H3458" s="42">
        <f>Tabla1[[#This Row],[Importe]]-Tabla1[[#This Row],[Pagado]]</f>
        <v>0</v>
      </c>
      <c r="I3458" s="43" t="s">
        <v>4090</v>
      </c>
      <c r="N3458" s="38" t="s">
        <v>13</v>
      </c>
      <c r="O3458" s="36" t="s">
        <v>3412</v>
      </c>
      <c r="P3458" s="34">
        <v>125430</v>
      </c>
      <c r="Q3458" s="39" t="s">
        <v>4041</v>
      </c>
      <c r="R3458" s="40">
        <v>630</v>
      </c>
      <c r="S3458" s="41" t="s">
        <v>14</v>
      </c>
      <c r="T3458" s="40">
        <v>630</v>
      </c>
      <c r="U3458" s="42">
        <f>Tabla1[[#This Row],[Importe]]-Tabla1[[#This Row],[Pagado]]</f>
        <v>0</v>
      </c>
      <c r="V3458" s="43" t="s">
        <v>4090</v>
      </c>
    </row>
    <row r="3459" spans="1:22" x14ac:dyDescent="0.25">
      <c r="A3459" s="71">
        <v>42975</v>
      </c>
      <c r="B3459" s="35" t="s">
        <v>3413</v>
      </c>
      <c r="C3459" s="33">
        <v>125431</v>
      </c>
      <c r="D3459" s="45" t="s">
        <v>3932</v>
      </c>
      <c r="E3459" s="46">
        <v>10936.5</v>
      </c>
      <c r="F3459" s="47">
        <v>42975</v>
      </c>
      <c r="G3459" s="46">
        <v>10936.5</v>
      </c>
      <c r="H3459" s="48">
        <f>Tabla1[[#This Row],[Importe]]-Tabla1[[#This Row],[Pagado]]</f>
        <v>0</v>
      </c>
      <c r="I3459" s="49" t="s">
        <v>4090</v>
      </c>
      <c r="N3459" s="44" t="s">
        <v>13</v>
      </c>
      <c r="O3459" s="35" t="s">
        <v>3413</v>
      </c>
      <c r="P3459" s="33">
        <v>125431</v>
      </c>
      <c r="Q3459" s="45" t="s">
        <v>3932</v>
      </c>
      <c r="R3459" s="46">
        <v>10936.5</v>
      </c>
      <c r="S3459" s="47" t="s">
        <v>13</v>
      </c>
      <c r="T3459" s="46">
        <v>10936.5</v>
      </c>
      <c r="U3459" s="48">
        <f>Tabla1[[#This Row],[Importe]]-Tabla1[[#This Row],[Pagado]]</f>
        <v>0</v>
      </c>
      <c r="V3459" s="49" t="s">
        <v>4090</v>
      </c>
    </row>
    <row r="3460" spans="1:22" ht="15.75" x14ac:dyDescent="0.25">
      <c r="A3460" s="38">
        <v>42975</v>
      </c>
      <c r="B3460" s="36" t="s">
        <v>3414</v>
      </c>
      <c r="C3460" s="34">
        <v>125432</v>
      </c>
      <c r="D3460" s="50" t="s">
        <v>4091</v>
      </c>
      <c r="E3460" s="40">
        <v>0</v>
      </c>
      <c r="F3460" s="51" t="s">
        <v>4091</v>
      </c>
      <c r="G3460" s="40">
        <v>0</v>
      </c>
      <c r="H3460" s="42">
        <f>Tabla1[[#This Row],[Importe]]-Tabla1[[#This Row],[Pagado]]</f>
        <v>0</v>
      </c>
      <c r="I3460" s="43" t="s">
        <v>4091</v>
      </c>
      <c r="N3460" s="38" t="s">
        <v>13</v>
      </c>
      <c r="O3460" s="36" t="s">
        <v>3414</v>
      </c>
      <c r="P3460" s="34">
        <v>125432</v>
      </c>
      <c r="Q3460" s="39" t="s">
        <v>3860</v>
      </c>
      <c r="R3460" s="40">
        <v>800</v>
      </c>
      <c r="S3460" s="41" t="s">
        <v>4067</v>
      </c>
      <c r="T3460" s="40">
        <v>0</v>
      </c>
      <c r="U3460" s="42">
        <f>Tabla1[[#This Row],[Importe]]-Tabla1[[#This Row],[Pagado]]</f>
        <v>0</v>
      </c>
      <c r="V3460" s="43" t="s">
        <v>4091</v>
      </c>
    </row>
    <row r="3461" spans="1:22" x14ac:dyDescent="0.25">
      <c r="A3461" s="71">
        <v>42975</v>
      </c>
      <c r="B3461" s="35" t="s">
        <v>3415</v>
      </c>
      <c r="C3461" s="33">
        <v>125433</v>
      </c>
      <c r="D3461" s="45" t="s">
        <v>3950</v>
      </c>
      <c r="E3461" s="46">
        <v>15399</v>
      </c>
      <c r="F3461" s="47">
        <v>42977</v>
      </c>
      <c r="G3461" s="46">
        <v>15399</v>
      </c>
      <c r="H3461" s="48">
        <f>Tabla1[[#This Row],[Importe]]-Tabla1[[#This Row],[Pagado]]</f>
        <v>0</v>
      </c>
      <c r="I3461" s="49" t="s">
        <v>4090</v>
      </c>
      <c r="N3461" s="44" t="s">
        <v>13</v>
      </c>
      <c r="O3461" s="35" t="s">
        <v>3415</v>
      </c>
      <c r="P3461" s="33">
        <v>125433</v>
      </c>
      <c r="Q3461" s="45" t="s">
        <v>3950</v>
      </c>
      <c r="R3461" s="46">
        <v>15399</v>
      </c>
      <c r="S3461" s="47" t="s">
        <v>15</v>
      </c>
      <c r="T3461" s="46">
        <v>15399</v>
      </c>
      <c r="U3461" s="48">
        <f>Tabla1[[#This Row],[Importe]]-Tabla1[[#This Row],[Pagado]]</f>
        <v>0</v>
      </c>
      <c r="V3461" s="49" t="s">
        <v>4090</v>
      </c>
    </row>
    <row r="3462" spans="1:22" ht="15.75" x14ac:dyDescent="0.25">
      <c r="A3462" s="38">
        <v>42975</v>
      </c>
      <c r="B3462" s="36" t="s">
        <v>3416</v>
      </c>
      <c r="C3462" s="34">
        <v>125434</v>
      </c>
      <c r="D3462" s="50" t="s">
        <v>4091</v>
      </c>
      <c r="E3462" s="40">
        <v>0</v>
      </c>
      <c r="F3462" s="51" t="s">
        <v>4091</v>
      </c>
      <c r="G3462" s="40">
        <v>0</v>
      </c>
      <c r="H3462" s="42">
        <f>Tabla1[[#This Row],[Importe]]-Tabla1[[#This Row],[Pagado]]</f>
        <v>0</v>
      </c>
      <c r="I3462" s="43" t="s">
        <v>4091</v>
      </c>
      <c r="N3462" s="38" t="s">
        <v>13</v>
      </c>
      <c r="O3462" s="36" t="s">
        <v>3416</v>
      </c>
      <c r="P3462" s="34">
        <v>125434</v>
      </c>
      <c r="Q3462" s="39" t="s">
        <v>3860</v>
      </c>
      <c r="R3462" s="40">
        <v>1400</v>
      </c>
      <c r="S3462" s="41" t="s">
        <v>4067</v>
      </c>
      <c r="T3462" s="40">
        <v>0</v>
      </c>
      <c r="U3462" s="42">
        <f>Tabla1[[#This Row],[Importe]]-Tabla1[[#This Row],[Pagado]]</f>
        <v>0</v>
      </c>
      <c r="V3462" s="43" t="s">
        <v>4091</v>
      </c>
    </row>
    <row r="3463" spans="1:22" x14ac:dyDescent="0.25">
      <c r="A3463" s="71">
        <v>42975</v>
      </c>
      <c r="B3463" s="35" t="s">
        <v>3417</v>
      </c>
      <c r="C3463" s="33">
        <v>125435</v>
      </c>
      <c r="D3463" s="45" t="s">
        <v>3984</v>
      </c>
      <c r="E3463" s="46">
        <v>1920</v>
      </c>
      <c r="F3463" s="47">
        <v>42975</v>
      </c>
      <c r="G3463" s="46">
        <v>1920</v>
      </c>
      <c r="H3463" s="48">
        <f>Tabla1[[#This Row],[Importe]]-Tabla1[[#This Row],[Pagado]]</f>
        <v>0</v>
      </c>
      <c r="I3463" s="49" t="s">
        <v>4090</v>
      </c>
      <c r="N3463" s="44" t="s">
        <v>13</v>
      </c>
      <c r="O3463" s="35" t="s">
        <v>3417</v>
      </c>
      <c r="P3463" s="33">
        <v>125435</v>
      </c>
      <c r="Q3463" s="45" t="s">
        <v>3984</v>
      </c>
      <c r="R3463" s="46">
        <v>1920</v>
      </c>
      <c r="S3463" s="47" t="s">
        <v>13</v>
      </c>
      <c r="T3463" s="46">
        <v>1920</v>
      </c>
      <c r="U3463" s="48">
        <f>Tabla1[[#This Row],[Importe]]-Tabla1[[#This Row],[Pagado]]</f>
        <v>0</v>
      </c>
      <c r="V3463" s="49" t="s">
        <v>4090</v>
      </c>
    </row>
    <row r="3464" spans="1:22" x14ac:dyDescent="0.25">
      <c r="A3464" s="38">
        <v>42975</v>
      </c>
      <c r="B3464" s="75" t="s">
        <v>3418</v>
      </c>
      <c r="C3464" s="76">
        <v>125436</v>
      </c>
      <c r="D3464" s="77" t="s">
        <v>3984</v>
      </c>
      <c r="E3464" s="78">
        <v>1920</v>
      </c>
      <c r="F3464" s="57">
        <v>42975</v>
      </c>
      <c r="G3464" s="78">
        <v>1920</v>
      </c>
      <c r="H3464" s="79">
        <f>Tabla1[[#This Row],[Importe]]-Tabla1[[#This Row],[Pagado]]</f>
        <v>0</v>
      </c>
      <c r="I3464" s="80" t="s">
        <v>4090</v>
      </c>
      <c r="J3464" s="37"/>
      <c r="N3464" s="38" t="s">
        <v>13</v>
      </c>
      <c r="O3464" s="36" t="s">
        <v>3418</v>
      </c>
      <c r="P3464" s="34">
        <v>125436</v>
      </c>
      <c r="Q3464" s="39" t="s">
        <v>3984</v>
      </c>
      <c r="R3464" s="40">
        <v>1920</v>
      </c>
      <c r="S3464" s="41" t="s">
        <v>13</v>
      </c>
      <c r="T3464" s="40">
        <v>1920</v>
      </c>
      <c r="U3464" s="42">
        <f>Tabla1[[#This Row],[Importe]]-Tabla1[[#This Row],[Pagado]]</f>
        <v>0</v>
      </c>
      <c r="V3464" s="43" t="s">
        <v>4090</v>
      </c>
    </row>
    <row r="3465" spans="1:22" x14ac:dyDescent="0.25">
      <c r="A3465" s="71">
        <v>42975</v>
      </c>
      <c r="B3465" s="35" t="s">
        <v>3419</v>
      </c>
      <c r="C3465" s="33">
        <v>125437</v>
      </c>
      <c r="D3465" s="45" t="s">
        <v>3866</v>
      </c>
      <c r="E3465" s="46">
        <v>3095</v>
      </c>
      <c r="F3465" s="47">
        <v>42975</v>
      </c>
      <c r="G3465" s="46">
        <v>3095</v>
      </c>
      <c r="H3465" s="48">
        <f>Tabla1[[#This Row],[Importe]]-Tabla1[[#This Row],[Pagado]]</f>
        <v>0</v>
      </c>
      <c r="I3465" s="49" t="s">
        <v>4090</v>
      </c>
      <c r="N3465" s="44" t="s">
        <v>13</v>
      </c>
      <c r="O3465" s="35" t="s">
        <v>3419</v>
      </c>
      <c r="P3465" s="33">
        <v>125437</v>
      </c>
      <c r="Q3465" s="45" t="s">
        <v>3866</v>
      </c>
      <c r="R3465" s="46">
        <v>3095</v>
      </c>
      <c r="S3465" s="47" t="s">
        <v>13</v>
      </c>
      <c r="T3465" s="46">
        <v>3095</v>
      </c>
      <c r="U3465" s="48">
        <f>Tabla1[[#This Row],[Importe]]-Tabla1[[#This Row],[Pagado]]</f>
        <v>0</v>
      </c>
      <c r="V3465" s="49" t="s">
        <v>4090</v>
      </c>
    </row>
    <row r="3466" spans="1:22" x14ac:dyDescent="0.25">
      <c r="A3466" s="38">
        <v>42975</v>
      </c>
      <c r="B3466" s="36" t="s">
        <v>3420</v>
      </c>
      <c r="C3466" s="34">
        <v>125438</v>
      </c>
      <c r="D3466" s="39" t="s">
        <v>3832</v>
      </c>
      <c r="E3466" s="40">
        <v>91897.2</v>
      </c>
      <c r="F3466" s="41" t="s">
        <v>4068</v>
      </c>
      <c r="G3466" s="40">
        <v>91897.2</v>
      </c>
      <c r="H3466" s="42">
        <f>Tabla1[[#This Row],[Importe]]-Tabla1[[#This Row],[Pagado]]</f>
        <v>0</v>
      </c>
      <c r="I3466" s="43" t="s">
        <v>4090</v>
      </c>
      <c r="N3466" s="38" t="s">
        <v>13</v>
      </c>
      <c r="O3466" s="36" t="s">
        <v>3420</v>
      </c>
      <c r="P3466" s="34">
        <v>125438</v>
      </c>
      <c r="Q3466" s="39" t="s">
        <v>3832</v>
      </c>
      <c r="R3466" s="40">
        <v>91897.2</v>
      </c>
      <c r="S3466" s="41" t="s">
        <v>4068</v>
      </c>
      <c r="T3466" s="40">
        <v>91897.2</v>
      </c>
      <c r="U3466" s="42">
        <f>Tabla1[[#This Row],[Importe]]-Tabla1[[#This Row],[Pagado]]</f>
        <v>0</v>
      </c>
      <c r="V3466" s="43" t="s">
        <v>4090</v>
      </c>
    </row>
    <row r="3467" spans="1:22" x14ac:dyDescent="0.25">
      <c r="A3467" s="71">
        <v>42975</v>
      </c>
      <c r="B3467" s="35" t="s">
        <v>3421</v>
      </c>
      <c r="C3467" s="33">
        <v>125439</v>
      </c>
      <c r="D3467" s="45" t="s">
        <v>3940</v>
      </c>
      <c r="E3467" s="46">
        <v>7293.6</v>
      </c>
      <c r="F3467" s="47">
        <v>42976</v>
      </c>
      <c r="G3467" s="46">
        <v>7293.6</v>
      </c>
      <c r="H3467" s="48">
        <f>Tabla1[[#This Row],[Importe]]-Tabla1[[#This Row],[Pagado]]</f>
        <v>0</v>
      </c>
      <c r="I3467" s="49" t="s">
        <v>4090</v>
      </c>
      <c r="N3467" s="44" t="s">
        <v>13</v>
      </c>
      <c r="O3467" s="35" t="s">
        <v>3421</v>
      </c>
      <c r="P3467" s="33">
        <v>125439</v>
      </c>
      <c r="Q3467" s="45" t="s">
        <v>3940</v>
      </c>
      <c r="R3467" s="46">
        <v>7293.6</v>
      </c>
      <c r="S3467" s="47" t="s">
        <v>14</v>
      </c>
      <c r="T3467" s="46">
        <v>7293.6</v>
      </c>
      <c r="U3467" s="48">
        <f>Tabla1[[#This Row],[Importe]]-Tabla1[[#This Row],[Pagado]]</f>
        <v>0</v>
      </c>
      <c r="V3467" s="49" t="s">
        <v>4090</v>
      </c>
    </row>
    <row r="3468" spans="1:22" x14ac:dyDescent="0.25">
      <c r="A3468" s="38">
        <v>42975</v>
      </c>
      <c r="B3468" s="35" t="s">
        <v>3423</v>
      </c>
      <c r="C3468" s="33">
        <v>125440</v>
      </c>
      <c r="D3468" s="45" t="s">
        <v>3837</v>
      </c>
      <c r="E3468" s="46">
        <v>3803.2</v>
      </c>
      <c r="F3468" s="47" t="s">
        <v>4069</v>
      </c>
      <c r="G3468" s="46">
        <v>3803.2</v>
      </c>
      <c r="H3468" s="48">
        <f>Tabla1[[#This Row],[Importe]]-Tabla1[[#This Row],[Pagado]]</f>
        <v>0</v>
      </c>
      <c r="I3468" s="49" t="s">
        <v>4090</v>
      </c>
      <c r="N3468" s="44" t="s">
        <v>13</v>
      </c>
      <c r="O3468" s="35" t="s">
        <v>3423</v>
      </c>
      <c r="P3468" s="33">
        <v>125440</v>
      </c>
      <c r="Q3468" s="45" t="s">
        <v>3837</v>
      </c>
      <c r="R3468" s="46">
        <v>3803.2</v>
      </c>
      <c r="S3468" s="47" t="s">
        <v>4069</v>
      </c>
      <c r="T3468" s="46">
        <v>3803.2</v>
      </c>
      <c r="U3468" s="48">
        <f>Tabla1[[#This Row],[Importe]]-Tabla1[[#This Row],[Pagado]]</f>
        <v>0</v>
      </c>
      <c r="V3468" s="49" t="s">
        <v>4090</v>
      </c>
    </row>
    <row r="3469" spans="1:22" x14ac:dyDescent="0.25">
      <c r="A3469" s="38">
        <v>42975</v>
      </c>
      <c r="B3469" s="36" t="s">
        <v>3424</v>
      </c>
      <c r="C3469" s="34">
        <v>125441</v>
      </c>
      <c r="D3469" s="39" t="s">
        <v>3891</v>
      </c>
      <c r="E3469" s="40">
        <v>4269.3</v>
      </c>
      <c r="F3469" s="41">
        <v>42976</v>
      </c>
      <c r="G3469" s="40">
        <v>4269.3</v>
      </c>
      <c r="H3469" s="42">
        <f>Tabla1[[#This Row],[Importe]]-Tabla1[[#This Row],[Pagado]]</f>
        <v>0</v>
      </c>
      <c r="I3469" s="43" t="s">
        <v>4090</v>
      </c>
      <c r="N3469" s="38" t="s">
        <v>13</v>
      </c>
      <c r="O3469" s="36" t="s">
        <v>3424</v>
      </c>
      <c r="P3469" s="34">
        <v>125441</v>
      </c>
      <c r="Q3469" s="39" t="s">
        <v>3891</v>
      </c>
      <c r="R3469" s="40">
        <v>4269.3</v>
      </c>
      <c r="S3469" s="41" t="s">
        <v>14</v>
      </c>
      <c r="T3469" s="40">
        <v>4269.3</v>
      </c>
      <c r="U3469" s="42">
        <f>Tabla1[[#This Row],[Importe]]-Tabla1[[#This Row],[Pagado]]</f>
        <v>0</v>
      </c>
      <c r="V3469" s="43" t="s">
        <v>4090</v>
      </c>
    </row>
    <row r="3470" spans="1:22" x14ac:dyDescent="0.25">
      <c r="A3470" s="71">
        <v>42975</v>
      </c>
      <c r="B3470" s="35" t="s">
        <v>3425</v>
      </c>
      <c r="C3470" s="33">
        <v>125442</v>
      </c>
      <c r="D3470" s="45" t="s">
        <v>4002</v>
      </c>
      <c r="E3470" s="46">
        <v>363</v>
      </c>
      <c r="F3470" s="47">
        <v>42976</v>
      </c>
      <c r="G3470" s="46">
        <v>363</v>
      </c>
      <c r="H3470" s="48">
        <f>Tabla1[[#This Row],[Importe]]-Tabla1[[#This Row],[Pagado]]</f>
        <v>0</v>
      </c>
      <c r="I3470" s="49" t="s">
        <v>4090</v>
      </c>
      <c r="N3470" s="44" t="s">
        <v>13</v>
      </c>
      <c r="O3470" s="35" t="s">
        <v>3425</v>
      </c>
      <c r="P3470" s="33">
        <v>125442</v>
      </c>
      <c r="Q3470" s="45" t="s">
        <v>4002</v>
      </c>
      <c r="R3470" s="46">
        <v>363</v>
      </c>
      <c r="S3470" s="47" t="s">
        <v>14</v>
      </c>
      <c r="T3470" s="46">
        <v>363</v>
      </c>
      <c r="U3470" s="48">
        <f>Tabla1[[#This Row],[Importe]]-Tabla1[[#This Row],[Pagado]]</f>
        <v>0</v>
      </c>
      <c r="V3470" s="49" t="s">
        <v>4090</v>
      </c>
    </row>
    <row r="3471" spans="1:22" ht="15.75" x14ac:dyDescent="0.25">
      <c r="A3471" s="38">
        <v>42975</v>
      </c>
      <c r="B3471" s="36" t="s">
        <v>3426</v>
      </c>
      <c r="C3471" s="34">
        <v>125443</v>
      </c>
      <c r="D3471" s="50" t="s">
        <v>4091</v>
      </c>
      <c r="E3471" s="40">
        <v>0</v>
      </c>
      <c r="F3471" s="51" t="s">
        <v>4091</v>
      </c>
      <c r="G3471" s="40">
        <v>0</v>
      </c>
      <c r="H3471" s="42">
        <f>Tabla1[[#This Row],[Importe]]-Tabla1[[#This Row],[Pagado]]</f>
        <v>0</v>
      </c>
      <c r="I3471" s="43" t="s">
        <v>4091</v>
      </c>
      <c r="N3471" s="38" t="s">
        <v>13</v>
      </c>
      <c r="O3471" s="36" t="s">
        <v>3426</v>
      </c>
      <c r="P3471" s="34">
        <v>125443</v>
      </c>
      <c r="Q3471" s="39" t="s">
        <v>3860</v>
      </c>
      <c r="R3471" s="40">
        <v>780</v>
      </c>
      <c r="S3471" s="41" t="s">
        <v>4067</v>
      </c>
      <c r="T3471" s="40">
        <v>0</v>
      </c>
      <c r="U3471" s="42">
        <f>Tabla1[[#This Row],[Importe]]-Tabla1[[#This Row],[Pagado]]</f>
        <v>0</v>
      </c>
      <c r="V3471" s="43" t="s">
        <v>4091</v>
      </c>
    </row>
    <row r="3472" spans="1:22" x14ac:dyDescent="0.25">
      <c r="A3472" s="71">
        <v>42975</v>
      </c>
      <c r="B3472" s="35" t="s">
        <v>3427</v>
      </c>
      <c r="C3472" s="33">
        <v>125444</v>
      </c>
      <c r="D3472" s="45" t="s">
        <v>3860</v>
      </c>
      <c r="E3472" s="46">
        <v>770</v>
      </c>
      <c r="F3472" s="47">
        <v>42976</v>
      </c>
      <c r="G3472" s="46">
        <v>770</v>
      </c>
      <c r="H3472" s="48">
        <f>Tabla1[[#This Row],[Importe]]-Tabla1[[#This Row],[Pagado]]</f>
        <v>0</v>
      </c>
      <c r="I3472" s="49" t="s">
        <v>4090</v>
      </c>
      <c r="N3472" s="44" t="s">
        <v>13</v>
      </c>
      <c r="O3472" s="35" t="s">
        <v>3427</v>
      </c>
      <c r="P3472" s="33">
        <v>125444</v>
      </c>
      <c r="Q3472" s="45" t="s">
        <v>3860</v>
      </c>
      <c r="R3472" s="46">
        <v>770</v>
      </c>
      <c r="S3472" s="47" t="s">
        <v>14</v>
      </c>
      <c r="T3472" s="46">
        <v>770</v>
      </c>
      <c r="U3472" s="48">
        <f>Tabla1[[#This Row],[Importe]]-Tabla1[[#This Row],[Pagado]]</f>
        <v>0</v>
      </c>
      <c r="V3472" s="49" t="s">
        <v>4090</v>
      </c>
    </row>
    <row r="3473" spans="1:22" x14ac:dyDescent="0.25">
      <c r="A3473" s="38">
        <v>42975</v>
      </c>
      <c r="B3473" s="36" t="s">
        <v>3428</v>
      </c>
      <c r="C3473" s="34">
        <v>125445</v>
      </c>
      <c r="D3473" s="39" t="s">
        <v>3869</v>
      </c>
      <c r="E3473" s="40">
        <v>7200</v>
      </c>
      <c r="F3473" s="41">
        <v>42977</v>
      </c>
      <c r="G3473" s="40">
        <v>7200</v>
      </c>
      <c r="H3473" s="42">
        <f>Tabla1[[#This Row],[Importe]]-Tabla1[[#This Row],[Pagado]]</f>
        <v>0</v>
      </c>
      <c r="I3473" s="43" t="s">
        <v>4090</v>
      </c>
      <c r="N3473" s="38" t="s">
        <v>13</v>
      </c>
      <c r="O3473" s="36" t="s">
        <v>3428</v>
      </c>
      <c r="P3473" s="34">
        <v>125445</v>
      </c>
      <c r="Q3473" s="39" t="s">
        <v>3869</v>
      </c>
      <c r="R3473" s="40">
        <v>7200</v>
      </c>
      <c r="S3473" s="41" t="s">
        <v>15</v>
      </c>
      <c r="T3473" s="40">
        <v>7200</v>
      </c>
      <c r="U3473" s="42">
        <f>Tabla1[[#This Row],[Importe]]-Tabla1[[#This Row],[Pagado]]</f>
        <v>0</v>
      </c>
      <c r="V3473" s="43" t="s">
        <v>4090</v>
      </c>
    </row>
    <row r="3474" spans="1:22" x14ac:dyDescent="0.25">
      <c r="A3474" s="44">
        <v>42976</v>
      </c>
      <c r="B3474" s="35" t="s">
        <v>3429</v>
      </c>
      <c r="C3474" s="33">
        <v>125446</v>
      </c>
      <c r="D3474" s="45" t="s">
        <v>3805</v>
      </c>
      <c r="E3474" s="46">
        <v>10340</v>
      </c>
      <c r="F3474" s="47">
        <v>42978</v>
      </c>
      <c r="G3474" s="46">
        <v>10340</v>
      </c>
      <c r="H3474" s="48">
        <f>Tabla1[[#This Row],[Importe]]-Tabla1[[#This Row],[Pagado]]</f>
        <v>0</v>
      </c>
      <c r="I3474" s="49" t="s">
        <v>4090</v>
      </c>
      <c r="N3474" s="44" t="s">
        <v>14</v>
      </c>
      <c r="O3474" s="35" t="s">
        <v>3429</v>
      </c>
      <c r="P3474" s="33">
        <v>125446</v>
      </c>
      <c r="Q3474" s="45" t="s">
        <v>3805</v>
      </c>
      <c r="R3474" s="46">
        <v>10340</v>
      </c>
      <c r="S3474" s="47" t="s">
        <v>16</v>
      </c>
      <c r="T3474" s="46">
        <v>10340</v>
      </c>
      <c r="U3474" s="48">
        <f>Tabla1[[#This Row],[Importe]]-Tabla1[[#This Row],[Pagado]]</f>
        <v>0</v>
      </c>
      <c r="V3474" s="49" t="s">
        <v>4090</v>
      </c>
    </row>
    <row r="3475" spans="1:22" x14ac:dyDescent="0.25">
      <c r="A3475" s="38">
        <v>42976</v>
      </c>
      <c r="B3475" s="36" t="s">
        <v>3430</v>
      </c>
      <c r="C3475" s="34">
        <v>125447</v>
      </c>
      <c r="D3475" s="39" t="s">
        <v>3806</v>
      </c>
      <c r="E3475" s="40">
        <v>33188.5</v>
      </c>
      <c r="F3475" s="41">
        <v>42977</v>
      </c>
      <c r="G3475" s="40">
        <v>33188.5</v>
      </c>
      <c r="H3475" s="42">
        <f>Tabla1[[#This Row],[Importe]]-Tabla1[[#This Row],[Pagado]]</f>
        <v>0</v>
      </c>
      <c r="I3475" s="43" t="s">
        <v>4090</v>
      </c>
      <c r="N3475" s="38" t="s">
        <v>14</v>
      </c>
      <c r="O3475" s="36" t="s">
        <v>3430</v>
      </c>
      <c r="P3475" s="34">
        <v>125447</v>
      </c>
      <c r="Q3475" s="39" t="s">
        <v>3806</v>
      </c>
      <c r="R3475" s="40">
        <v>33188.5</v>
      </c>
      <c r="S3475" s="41" t="s">
        <v>15</v>
      </c>
      <c r="T3475" s="40">
        <v>33188.5</v>
      </c>
      <c r="U3475" s="42">
        <f>Tabla1[[#This Row],[Importe]]-Tabla1[[#This Row],[Pagado]]</f>
        <v>0</v>
      </c>
      <c r="V3475" s="43" t="s">
        <v>4090</v>
      </c>
    </row>
    <row r="3476" spans="1:22" x14ac:dyDescent="0.25">
      <c r="A3476" s="44">
        <v>42976</v>
      </c>
      <c r="B3476" s="35" t="s">
        <v>3431</v>
      </c>
      <c r="C3476" s="33">
        <v>125448</v>
      </c>
      <c r="D3476" s="45" t="s">
        <v>3816</v>
      </c>
      <c r="E3476" s="46">
        <v>5200</v>
      </c>
      <c r="F3476" s="47">
        <v>42976</v>
      </c>
      <c r="G3476" s="46">
        <v>5200</v>
      </c>
      <c r="H3476" s="48">
        <f>Tabla1[[#This Row],[Importe]]-Tabla1[[#This Row],[Pagado]]</f>
        <v>0</v>
      </c>
      <c r="I3476" s="49" t="s">
        <v>4090</v>
      </c>
      <c r="N3476" s="44" t="s">
        <v>14</v>
      </c>
      <c r="O3476" s="35" t="s">
        <v>3431</v>
      </c>
      <c r="P3476" s="33">
        <v>125448</v>
      </c>
      <c r="Q3476" s="45" t="s">
        <v>3816</v>
      </c>
      <c r="R3476" s="46">
        <v>5200</v>
      </c>
      <c r="S3476" s="47" t="s">
        <v>14</v>
      </c>
      <c r="T3476" s="46">
        <v>5200</v>
      </c>
      <c r="U3476" s="48">
        <f>Tabla1[[#This Row],[Importe]]-Tabla1[[#This Row],[Pagado]]</f>
        <v>0</v>
      </c>
      <c r="V3476" s="49" t="s">
        <v>4090</v>
      </c>
    </row>
    <row r="3477" spans="1:22" x14ac:dyDescent="0.25">
      <c r="A3477" s="38">
        <v>42976</v>
      </c>
      <c r="B3477" s="36" t="s">
        <v>3432</v>
      </c>
      <c r="C3477" s="34">
        <v>125449</v>
      </c>
      <c r="D3477" s="39" t="s">
        <v>3807</v>
      </c>
      <c r="E3477" s="40">
        <v>2400</v>
      </c>
      <c r="F3477" s="66">
        <v>42976</v>
      </c>
      <c r="G3477" s="40">
        <v>2400</v>
      </c>
      <c r="H3477" s="42">
        <f>Tabla1[[#This Row],[Importe]]-Tabla1[[#This Row],[Pagado]]</f>
        <v>0</v>
      </c>
      <c r="I3477" s="43" t="s">
        <v>4090</v>
      </c>
      <c r="N3477" s="38" t="s">
        <v>14</v>
      </c>
      <c r="O3477" s="36" t="s">
        <v>3432</v>
      </c>
      <c r="P3477" s="34">
        <v>125449</v>
      </c>
      <c r="Q3477" s="39" t="s">
        <v>3807</v>
      </c>
      <c r="R3477" s="40">
        <v>2400</v>
      </c>
      <c r="S3477" s="41" t="s">
        <v>14</v>
      </c>
      <c r="T3477" s="40">
        <v>2400</v>
      </c>
      <c r="U3477" s="42">
        <f>Tabla1[[#This Row],[Importe]]-Tabla1[[#This Row],[Pagado]]</f>
        <v>0</v>
      </c>
      <c r="V3477" s="43" t="s">
        <v>4090</v>
      </c>
    </row>
    <row r="3478" spans="1:22" x14ac:dyDescent="0.25">
      <c r="A3478" s="44">
        <v>42976</v>
      </c>
      <c r="B3478" s="36" t="s">
        <v>3434</v>
      </c>
      <c r="C3478" s="34">
        <v>125450</v>
      </c>
      <c r="D3478" s="39" t="s">
        <v>3808</v>
      </c>
      <c r="E3478" s="40">
        <v>720</v>
      </c>
      <c r="F3478" s="47">
        <v>42976</v>
      </c>
      <c r="G3478" s="40">
        <v>720</v>
      </c>
      <c r="H3478" s="42">
        <f>Tabla1[[#This Row],[Importe]]-Tabla1[[#This Row],[Pagado]]</f>
        <v>0</v>
      </c>
      <c r="I3478" s="43" t="s">
        <v>4090</v>
      </c>
      <c r="N3478" s="38" t="s">
        <v>14</v>
      </c>
      <c r="O3478" s="36" t="s">
        <v>3434</v>
      </c>
      <c r="P3478" s="34">
        <v>125450</v>
      </c>
      <c r="Q3478" s="39" t="s">
        <v>3808</v>
      </c>
      <c r="R3478" s="40">
        <v>720</v>
      </c>
      <c r="S3478" s="41" t="s">
        <v>14</v>
      </c>
      <c r="T3478" s="40">
        <v>720</v>
      </c>
      <c r="U3478" s="42">
        <f>Tabla1[[#This Row],[Importe]]-Tabla1[[#This Row],[Pagado]]</f>
        <v>0</v>
      </c>
      <c r="V3478" s="43" t="s">
        <v>4090</v>
      </c>
    </row>
    <row r="3479" spans="1:22" x14ac:dyDescent="0.25">
      <c r="A3479" s="38">
        <v>42976</v>
      </c>
      <c r="B3479" s="35" t="s">
        <v>3435</v>
      </c>
      <c r="C3479" s="33">
        <v>125451</v>
      </c>
      <c r="D3479" s="45" t="s">
        <v>3836</v>
      </c>
      <c r="E3479" s="46">
        <v>3528</v>
      </c>
      <c r="F3479" s="47">
        <v>42978</v>
      </c>
      <c r="G3479" s="46">
        <v>3528</v>
      </c>
      <c r="H3479" s="48">
        <f>Tabla1[[#This Row],[Importe]]-Tabla1[[#This Row],[Pagado]]</f>
        <v>0</v>
      </c>
      <c r="I3479" s="49" t="s">
        <v>4090</v>
      </c>
      <c r="N3479" s="44" t="s">
        <v>14</v>
      </c>
      <c r="O3479" s="35" t="s">
        <v>3435</v>
      </c>
      <c r="P3479" s="33">
        <v>125451</v>
      </c>
      <c r="Q3479" s="45" t="s">
        <v>3836</v>
      </c>
      <c r="R3479" s="46">
        <v>3528</v>
      </c>
      <c r="S3479" s="47" t="s">
        <v>16</v>
      </c>
      <c r="T3479" s="46">
        <v>3528</v>
      </c>
      <c r="U3479" s="48">
        <f>Tabla1[[#This Row],[Importe]]-Tabla1[[#This Row],[Pagado]]</f>
        <v>0</v>
      </c>
      <c r="V3479" s="49" t="s">
        <v>4090</v>
      </c>
    </row>
    <row r="3480" spans="1:22" x14ac:dyDescent="0.25">
      <c r="A3480" s="44">
        <v>42976</v>
      </c>
      <c r="B3480" s="36" t="s">
        <v>3436</v>
      </c>
      <c r="C3480" s="34">
        <v>125452</v>
      </c>
      <c r="D3480" s="39" t="s">
        <v>3943</v>
      </c>
      <c r="E3480" s="40">
        <v>1200</v>
      </c>
      <c r="F3480" s="47">
        <v>42976</v>
      </c>
      <c r="G3480" s="40">
        <v>1200</v>
      </c>
      <c r="H3480" s="42">
        <f>Tabla1[[#This Row],[Importe]]-Tabla1[[#This Row],[Pagado]]</f>
        <v>0</v>
      </c>
      <c r="I3480" s="43" t="s">
        <v>4090</v>
      </c>
      <c r="N3480" s="38" t="s">
        <v>14</v>
      </c>
      <c r="O3480" s="36" t="s">
        <v>3436</v>
      </c>
      <c r="P3480" s="34">
        <v>125452</v>
      </c>
      <c r="Q3480" s="39" t="s">
        <v>3943</v>
      </c>
      <c r="R3480" s="40">
        <v>1200</v>
      </c>
      <c r="S3480" s="41" t="s">
        <v>14</v>
      </c>
      <c r="T3480" s="40">
        <v>1200</v>
      </c>
      <c r="U3480" s="42">
        <f>Tabla1[[#This Row],[Importe]]-Tabla1[[#This Row],[Pagado]]</f>
        <v>0</v>
      </c>
      <c r="V3480" s="43" t="s">
        <v>4090</v>
      </c>
    </row>
    <row r="3481" spans="1:22" x14ac:dyDescent="0.25">
      <c r="A3481" s="38">
        <v>42976</v>
      </c>
      <c r="B3481" s="35" t="s">
        <v>3437</v>
      </c>
      <c r="C3481" s="33">
        <v>125453</v>
      </c>
      <c r="D3481" s="45" t="s">
        <v>3895</v>
      </c>
      <c r="E3481" s="46">
        <v>2915.5</v>
      </c>
      <c r="F3481" s="47">
        <v>42976</v>
      </c>
      <c r="G3481" s="46">
        <v>2915.5</v>
      </c>
      <c r="H3481" s="48">
        <f>Tabla1[[#This Row],[Importe]]-Tabla1[[#This Row],[Pagado]]</f>
        <v>0</v>
      </c>
      <c r="I3481" s="49" t="s">
        <v>4090</v>
      </c>
      <c r="N3481" s="44" t="s">
        <v>14</v>
      </c>
      <c r="O3481" s="35" t="s">
        <v>3437</v>
      </c>
      <c r="P3481" s="33">
        <v>125453</v>
      </c>
      <c r="Q3481" s="45" t="s">
        <v>3895</v>
      </c>
      <c r="R3481" s="46">
        <v>2915.5</v>
      </c>
      <c r="S3481" s="47" t="s">
        <v>14</v>
      </c>
      <c r="T3481" s="46">
        <v>2915.5</v>
      </c>
      <c r="U3481" s="48">
        <f>Tabla1[[#This Row],[Importe]]-Tabla1[[#This Row],[Pagado]]</f>
        <v>0</v>
      </c>
      <c r="V3481" s="49" t="s">
        <v>4090</v>
      </c>
    </row>
    <row r="3482" spans="1:22" x14ac:dyDescent="0.25">
      <c r="A3482" s="44">
        <v>42976</v>
      </c>
      <c r="B3482" s="36" t="s">
        <v>3438</v>
      </c>
      <c r="C3482" s="34">
        <v>125454</v>
      </c>
      <c r="D3482" s="39" t="s">
        <v>3824</v>
      </c>
      <c r="E3482" s="40">
        <v>2518.6</v>
      </c>
      <c r="F3482" s="47">
        <v>42976</v>
      </c>
      <c r="G3482" s="40">
        <v>2518.6</v>
      </c>
      <c r="H3482" s="42">
        <f>Tabla1[[#This Row],[Importe]]-Tabla1[[#This Row],[Pagado]]</f>
        <v>0</v>
      </c>
      <c r="I3482" s="43" t="s">
        <v>4090</v>
      </c>
      <c r="N3482" s="38" t="s">
        <v>14</v>
      </c>
      <c r="O3482" s="36" t="s">
        <v>3438</v>
      </c>
      <c r="P3482" s="34">
        <v>125454</v>
      </c>
      <c r="Q3482" s="39" t="s">
        <v>3824</v>
      </c>
      <c r="R3482" s="40">
        <v>2518.6</v>
      </c>
      <c r="S3482" s="41" t="s">
        <v>14</v>
      </c>
      <c r="T3482" s="40">
        <v>2518.6</v>
      </c>
      <c r="U3482" s="42">
        <f>Tabla1[[#This Row],[Importe]]-Tabla1[[#This Row],[Pagado]]</f>
        <v>0</v>
      </c>
      <c r="V3482" s="43" t="s">
        <v>4090</v>
      </c>
    </row>
    <row r="3483" spans="1:22" x14ac:dyDescent="0.25">
      <c r="A3483" s="38">
        <v>42976</v>
      </c>
      <c r="B3483" s="35" t="s">
        <v>3439</v>
      </c>
      <c r="C3483" s="33">
        <v>125455</v>
      </c>
      <c r="D3483" s="45" t="s">
        <v>3830</v>
      </c>
      <c r="E3483" s="46">
        <v>2822.4</v>
      </c>
      <c r="F3483" s="47">
        <v>42976</v>
      </c>
      <c r="G3483" s="46">
        <v>2822.4</v>
      </c>
      <c r="H3483" s="48">
        <f>Tabla1[[#This Row],[Importe]]-Tabla1[[#This Row],[Pagado]]</f>
        <v>0</v>
      </c>
      <c r="I3483" s="49" t="s">
        <v>4090</v>
      </c>
      <c r="N3483" s="44" t="s">
        <v>14</v>
      </c>
      <c r="O3483" s="35" t="s">
        <v>3439</v>
      </c>
      <c r="P3483" s="33">
        <v>125455</v>
      </c>
      <c r="Q3483" s="45" t="s">
        <v>3830</v>
      </c>
      <c r="R3483" s="46">
        <v>2822.4</v>
      </c>
      <c r="S3483" s="47" t="s">
        <v>14</v>
      </c>
      <c r="T3483" s="46">
        <v>2822.4</v>
      </c>
      <c r="U3483" s="48">
        <f>Tabla1[[#This Row],[Importe]]-Tabla1[[#This Row],[Pagado]]</f>
        <v>0</v>
      </c>
      <c r="V3483" s="49" t="s">
        <v>4090</v>
      </c>
    </row>
    <row r="3484" spans="1:22" x14ac:dyDescent="0.25">
      <c r="A3484" s="44">
        <v>42976</v>
      </c>
      <c r="B3484" s="36" t="s">
        <v>3440</v>
      </c>
      <c r="C3484" s="34">
        <v>125456</v>
      </c>
      <c r="D3484" s="39" t="s">
        <v>3827</v>
      </c>
      <c r="E3484" s="40">
        <v>1372.4</v>
      </c>
      <c r="F3484" s="47">
        <v>42976</v>
      </c>
      <c r="G3484" s="40">
        <v>1372.4</v>
      </c>
      <c r="H3484" s="42">
        <f>Tabla1[[#This Row],[Importe]]-Tabla1[[#This Row],[Pagado]]</f>
        <v>0</v>
      </c>
      <c r="I3484" s="43" t="s">
        <v>4090</v>
      </c>
      <c r="N3484" s="38" t="s">
        <v>14</v>
      </c>
      <c r="O3484" s="36" t="s">
        <v>3440</v>
      </c>
      <c r="P3484" s="34">
        <v>125456</v>
      </c>
      <c r="Q3484" s="39" t="s">
        <v>3827</v>
      </c>
      <c r="R3484" s="40">
        <v>1372.4</v>
      </c>
      <c r="S3484" s="41" t="s">
        <v>14</v>
      </c>
      <c r="T3484" s="40">
        <v>1372.4</v>
      </c>
      <c r="U3484" s="42">
        <f>Tabla1[[#This Row],[Importe]]-Tabla1[[#This Row],[Pagado]]</f>
        <v>0</v>
      </c>
      <c r="V3484" s="43" t="s">
        <v>4090</v>
      </c>
    </row>
    <row r="3485" spans="1:22" x14ac:dyDescent="0.25">
      <c r="A3485" s="38">
        <v>42976</v>
      </c>
      <c r="B3485" s="35" t="s">
        <v>3441</v>
      </c>
      <c r="C3485" s="33">
        <v>125457</v>
      </c>
      <c r="D3485" s="45" t="s">
        <v>3812</v>
      </c>
      <c r="E3485" s="46">
        <v>6453.4</v>
      </c>
      <c r="F3485" s="47" t="s">
        <v>4068</v>
      </c>
      <c r="G3485" s="46">
        <v>6453.4</v>
      </c>
      <c r="H3485" s="48">
        <f>Tabla1[[#This Row],[Importe]]-Tabla1[[#This Row],[Pagado]]</f>
        <v>0</v>
      </c>
      <c r="I3485" s="49" t="s">
        <v>4090</v>
      </c>
      <c r="N3485" s="44" t="s">
        <v>14</v>
      </c>
      <c r="O3485" s="35" t="s">
        <v>3441</v>
      </c>
      <c r="P3485" s="33">
        <v>125457</v>
      </c>
      <c r="Q3485" s="45" t="s">
        <v>3812</v>
      </c>
      <c r="R3485" s="46">
        <v>6453.4</v>
      </c>
      <c r="S3485" s="47" t="s">
        <v>4068</v>
      </c>
      <c r="T3485" s="46">
        <v>6453.4</v>
      </c>
      <c r="U3485" s="48">
        <f>Tabla1[[#This Row],[Importe]]-Tabla1[[#This Row],[Pagado]]</f>
        <v>0</v>
      </c>
      <c r="V3485" s="49" t="s">
        <v>4090</v>
      </c>
    </row>
    <row r="3486" spans="1:22" x14ac:dyDescent="0.25">
      <c r="A3486" s="44">
        <v>42976</v>
      </c>
      <c r="B3486" s="36" t="s">
        <v>3442</v>
      </c>
      <c r="C3486" s="34">
        <v>125458</v>
      </c>
      <c r="D3486" s="39" t="s">
        <v>3826</v>
      </c>
      <c r="E3486" s="40">
        <v>2850</v>
      </c>
      <c r="F3486" s="47">
        <v>42976</v>
      </c>
      <c r="G3486" s="40">
        <v>2850</v>
      </c>
      <c r="H3486" s="42">
        <f>Tabla1[[#This Row],[Importe]]-Tabla1[[#This Row],[Pagado]]</f>
        <v>0</v>
      </c>
      <c r="I3486" s="43" t="s">
        <v>4090</v>
      </c>
      <c r="N3486" s="38" t="s">
        <v>14</v>
      </c>
      <c r="O3486" s="36" t="s">
        <v>3442</v>
      </c>
      <c r="P3486" s="34">
        <v>125458</v>
      </c>
      <c r="Q3486" s="39" t="s">
        <v>3826</v>
      </c>
      <c r="R3486" s="40">
        <v>2850</v>
      </c>
      <c r="S3486" s="41" t="s">
        <v>14</v>
      </c>
      <c r="T3486" s="40">
        <v>2850</v>
      </c>
      <c r="U3486" s="42">
        <f>Tabla1[[#This Row],[Importe]]-Tabla1[[#This Row],[Pagado]]</f>
        <v>0</v>
      </c>
      <c r="V3486" s="43" t="s">
        <v>4090</v>
      </c>
    </row>
    <row r="3487" spans="1:22" x14ac:dyDescent="0.25">
      <c r="A3487" s="38">
        <v>42976</v>
      </c>
      <c r="B3487" s="35" t="s">
        <v>3443</v>
      </c>
      <c r="C3487" s="33">
        <v>125459</v>
      </c>
      <c r="D3487" s="45" t="s">
        <v>3825</v>
      </c>
      <c r="E3487" s="46">
        <v>1730</v>
      </c>
      <c r="F3487" s="47">
        <v>42976</v>
      </c>
      <c r="G3487" s="46">
        <v>1730</v>
      </c>
      <c r="H3487" s="48">
        <f>Tabla1[[#This Row],[Importe]]-Tabla1[[#This Row],[Pagado]]</f>
        <v>0</v>
      </c>
      <c r="I3487" s="49" t="s">
        <v>4090</v>
      </c>
      <c r="N3487" s="44" t="s">
        <v>14</v>
      </c>
      <c r="O3487" s="35" t="s">
        <v>3443</v>
      </c>
      <c r="P3487" s="33">
        <v>125459</v>
      </c>
      <c r="Q3487" s="45" t="s">
        <v>3825</v>
      </c>
      <c r="R3487" s="46">
        <v>1730</v>
      </c>
      <c r="S3487" s="47" t="s">
        <v>14</v>
      </c>
      <c r="T3487" s="46">
        <v>1730</v>
      </c>
      <c r="U3487" s="48">
        <f>Tabla1[[#This Row],[Importe]]-Tabla1[[#This Row],[Pagado]]</f>
        <v>0</v>
      </c>
      <c r="V3487" s="49" t="s">
        <v>4090</v>
      </c>
    </row>
    <row r="3488" spans="1:22" x14ac:dyDescent="0.25">
      <c r="A3488" s="44">
        <v>42976</v>
      </c>
      <c r="B3488" s="35" t="s">
        <v>3445</v>
      </c>
      <c r="C3488" s="33">
        <v>125460</v>
      </c>
      <c r="D3488" s="45" t="s">
        <v>3845</v>
      </c>
      <c r="E3488" s="46">
        <v>50715</v>
      </c>
      <c r="F3488" s="47" t="s">
        <v>4086</v>
      </c>
      <c r="G3488" s="46">
        <v>50715</v>
      </c>
      <c r="H3488" s="48">
        <f>Tabla1[[#This Row],[Importe]]-Tabla1[[#This Row],[Pagado]]</f>
        <v>0</v>
      </c>
      <c r="I3488" s="49" t="s">
        <v>4090</v>
      </c>
      <c r="N3488" s="44" t="s">
        <v>14</v>
      </c>
      <c r="O3488" s="35" t="s">
        <v>3445</v>
      </c>
      <c r="P3488" s="33">
        <v>125460</v>
      </c>
      <c r="Q3488" s="45" t="s">
        <v>3845</v>
      </c>
      <c r="R3488" s="46">
        <v>50715</v>
      </c>
      <c r="S3488" s="47" t="s">
        <v>4086</v>
      </c>
      <c r="T3488" s="46">
        <v>50715</v>
      </c>
      <c r="U3488" s="48">
        <f>Tabla1[[#This Row],[Importe]]-Tabla1[[#This Row],[Pagado]]</f>
        <v>0</v>
      </c>
      <c r="V3488" s="49" t="s">
        <v>4090</v>
      </c>
    </row>
    <row r="3489" spans="1:22" x14ac:dyDescent="0.25">
      <c r="A3489" s="38">
        <v>42976</v>
      </c>
      <c r="B3489" s="36" t="s">
        <v>3446</v>
      </c>
      <c r="C3489" s="34">
        <v>125461</v>
      </c>
      <c r="D3489" s="39" t="s">
        <v>3817</v>
      </c>
      <c r="E3489" s="40">
        <v>3432</v>
      </c>
      <c r="F3489" s="41">
        <v>42978</v>
      </c>
      <c r="G3489" s="40">
        <v>3432</v>
      </c>
      <c r="H3489" s="42">
        <f>Tabla1[[#This Row],[Importe]]-Tabla1[[#This Row],[Pagado]]</f>
        <v>0</v>
      </c>
      <c r="I3489" s="43" t="s">
        <v>4090</v>
      </c>
      <c r="N3489" s="38" t="s">
        <v>14</v>
      </c>
      <c r="O3489" s="36" t="s">
        <v>3446</v>
      </c>
      <c r="P3489" s="34">
        <v>125461</v>
      </c>
      <c r="Q3489" s="39" t="s">
        <v>3817</v>
      </c>
      <c r="R3489" s="40">
        <v>3432</v>
      </c>
      <c r="S3489" s="41" t="s">
        <v>16</v>
      </c>
      <c r="T3489" s="40">
        <v>3432</v>
      </c>
      <c r="U3489" s="42">
        <f>Tabla1[[#This Row],[Importe]]-Tabla1[[#This Row],[Pagado]]</f>
        <v>0</v>
      </c>
      <c r="V3489" s="43" t="s">
        <v>4090</v>
      </c>
    </row>
    <row r="3490" spans="1:22" x14ac:dyDescent="0.25">
      <c r="A3490" s="44">
        <v>42976</v>
      </c>
      <c r="B3490" s="35" t="s">
        <v>3447</v>
      </c>
      <c r="C3490" s="33">
        <v>125462</v>
      </c>
      <c r="D3490" s="45" t="s">
        <v>3813</v>
      </c>
      <c r="E3490" s="46">
        <v>11192</v>
      </c>
      <c r="F3490" s="47" t="s">
        <v>4068</v>
      </c>
      <c r="G3490" s="46">
        <v>11192</v>
      </c>
      <c r="H3490" s="48">
        <f>Tabla1[[#This Row],[Importe]]-Tabla1[[#This Row],[Pagado]]</f>
        <v>0</v>
      </c>
      <c r="I3490" s="49" t="s">
        <v>4090</v>
      </c>
      <c r="N3490" s="44" t="s">
        <v>14</v>
      </c>
      <c r="O3490" s="35" t="s">
        <v>3447</v>
      </c>
      <c r="P3490" s="33">
        <v>125462</v>
      </c>
      <c r="Q3490" s="45" t="s">
        <v>3813</v>
      </c>
      <c r="R3490" s="46">
        <v>11192</v>
      </c>
      <c r="S3490" s="47" t="s">
        <v>4068</v>
      </c>
      <c r="T3490" s="46">
        <v>11192</v>
      </c>
      <c r="U3490" s="48">
        <f>Tabla1[[#This Row],[Importe]]-Tabla1[[#This Row],[Pagado]]</f>
        <v>0</v>
      </c>
      <c r="V3490" s="49" t="s">
        <v>4090</v>
      </c>
    </row>
    <row r="3491" spans="1:22" x14ac:dyDescent="0.25">
      <c r="A3491" s="38">
        <v>42976</v>
      </c>
      <c r="B3491" s="36" t="s">
        <v>3448</v>
      </c>
      <c r="C3491" s="34">
        <v>125463</v>
      </c>
      <c r="D3491" s="39" t="s">
        <v>3889</v>
      </c>
      <c r="E3491" s="40">
        <v>5649.5</v>
      </c>
      <c r="F3491" s="47">
        <v>42976</v>
      </c>
      <c r="G3491" s="40">
        <v>5649.5</v>
      </c>
      <c r="H3491" s="42">
        <f>Tabla1[[#This Row],[Importe]]-Tabla1[[#This Row],[Pagado]]</f>
        <v>0</v>
      </c>
      <c r="I3491" s="43" t="s">
        <v>4090</v>
      </c>
      <c r="N3491" s="38" t="s">
        <v>14</v>
      </c>
      <c r="O3491" s="36" t="s">
        <v>3448</v>
      </c>
      <c r="P3491" s="34">
        <v>125463</v>
      </c>
      <c r="Q3491" s="39" t="s">
        <v>3889</v>
      </c>
      <c r="R3491" s="40">
        <v>5649.5</v>
      </c>
      <c r="S3491" s="41" t="s">
        <v>14</v>
      </c>
      <c r="T3491" s="40">
        <v>5649.5</v>
      </c>
      <c r="U3491" s="42">
        <f>Tabla1[[#This Row],[Importe]]-Tabla1[[#This Row],[Pagado]]</f>
        <v>0</v>
      </c>
      <c r="V3491" s="43" t="s">
        <v>4090</v>
      </c>
    </row>
    <row r="3492" spans="1:22" x14ac:dyDescent="0.25">
      <c r="A3492" s="44">
        <v>42976</v>
      </c>
      <c r="B3492" s="35" t="s">
        <v>3449</v>
      </c>
      <c r="C3492" s="33">
        <v>125464</v>
      </c>
      <c r="D3492" s="45" t="s">
        <v>3823</v>
      </c>
      <c r="E3492" s="46">
        <v>7215.4</v>
      </c>
      <c r="F3492" s="47">
        <v>42976</v>
      </c>
      <c r="G3492" s="46">
        <v>7215.4</v>
      </c>
      <c r="H3492" s="48">
        <f>Tabla1[[#This Row],[Importe]]-Tabla1[[#This Row],[Pagado]]</f>
        <v>0</v>
      </c>
      <c r="I3492" s="49" t="s">
        <v>4090</v>
      </c>
      <c r="N3492" s="44" t="s">
        <v>14</v>
      </c>
      <c r="O3492" s="35" t="s">
        <v>3449</v>
      </c>
      <c r="P3492" s="33">
        <v>125464</v>
      </c>
      <c r="Q3492" s="45" t="s">
        <v>3823</v>
      </c>
      <c r="R3492" s="46">
        <v>7215.4</v>
      </c>
      <c r="S3492" s="47" t="s">
        <v>14</v>
      </c>
      <c r="T3492" s="46">
        <v>7215.4</v>
      </c>
      <c r="U3492" s="48">
        <f>Tabla1[[#This Row],[Importe]]-Tabla1[[#This Row],[Pagado]]</f>
        <v>0</v>
      </c>
      <c r="V3492" s="49" t="s">
        <v>4090</v>
      </c>
    </row>
    <row r="3493" spans="1:22" x14ac:dyDescent="0.25">
      <c r="A3493" s="38">
        <v>42976</v>
      </c>
      <c r="B3493" s="36" t="s">
        <v>3450</v>
      </c>
      <c r="C3493" s="34">
        <v>125465</v>
      </c>
      <c r="D3493" s="39" t="s">
        <v>3896</v>
      </c>
      <c r="E3493" s="40">
        <v>175</v>
      </c>
      <c r="F3493" s="47">
        <v>42976</v>
      </c>
      <c r="G3493" s="40">
        <v>175</v>
      </c>
      <c r="H3493" s="42">
        <f>Tabla1[[#This Row],[Importe]]-Tabla1[[#This Row],[Pagado]]</f>
        <v>0</v>
      </c>
      <c r="I3493" s="43" t="s">
        <v>4090</v>
      </c>
      <c r="N3493" s="38" t="s">
        <v>14</v>
      </c>
      <c r="O3493" s="36" t="s">
        <v>3450</v>
      </c>
      <c r="P3493" s="34">
        <v>125465</v>
      </c>
      <c r="Q3493" s="39" t="s">
        <v>3896</v>
      </c>
      <c r="R3493" s="40">
        <v>175</v>
      </c>
      <c r="S3493" s="41" t="s">
        <v>14</v>
      </c>
      <c r="T3493" s="40">
        <v>175</v>
      </c>
      <c r="U3493" s="42">
        <f>Tabla1[[#This Row],[Importe]]-Tabla1[[#This Row],[Pagado]]</f>
        <v>0</v>
      </c>
      <c r="V3493" s="43" t="s">
        <v>4090</v>
      </c>
    </row>
    <row r="3494" spans="1:22" x14ac:dyDescent="0.25">
      <c r="A3494" s="44">
        <v>42976</v>
      </c>
      <c r="B3494" s="35" t="s">
        <v>3451</v>
      </c>
      <c r="C3494" s="33">
        <v>125466</v>
      </c>
      <c r="D3494" s="45" t="s">
        <v>3819</v>
      </c>
      <c r="E3494" s="46">
        <v>14732.6</v>
      </c>
      <c r="F3494" s="47">
        <v>42976</v>
      </c>
      <c r="G3494" s="46">
        <v>14732.6</v>
      </c>
      <c r="H3494" s="48">
        <f>Tabla1[[#This Row],[Importe]]-Tabla1[[#This Row],[Pagado]]</f>
        <v>0</v>
      </c>
      <c r="I3494" s="49" t="s">
        <v>4090</v>
      </c>
      <c r="N3494" s="44" t="s">
        <v>14</v>
      </c>
      <c r="O3494" s="35" t="s">
        <v>3451</v>
      </c>
      <c r="P3494" s="33">
        <v>125466</v>
      </c>
      <c r="Q3494" s="45" t="s">
        <v>3819</v>
      </c>
      <c r="R3494" s="46">
        <v>14732.6</v>
      </c>
      <c r="S3494" s="47" t="s">
        <v>14</v>
      </c>
      <c r="T3494" s="46">
        <v>14732.6</v>
      </c>
      <c r="U3494" s="48">
        <f>Tabla1[[#This Row],[Importe]]-Tabla1[[#This Row],[Pagado]]</f>
        <v>0</v>
      </c>
      <c r="V3494" s="49" t="s">
        <v>4090</v>
      </c>
    </row>
    <row r="3495" spans="1:22" x14ac:dyDescent="0.25">
      <c r="A3495" s="38">
        <v>42976</v>
      </c>
      <c r="B3495" s="36" t="s">
        <v>3452</v>
      </c>
      <c r="C3495" s="34">
        <v>125467</v>
      </c>
      <c r="D3495" s="39" t="s">
        <v>3821</v>
      </c>
      <c r="E3495" s="40">
        <v>3492.4</v>
      </c>
      <c r="F3495" s="41">
        <v>42977</v>
      </c>
      <c r="G3495" s="40">
        <v>3492.4</v>
      </c>
      <c r="H3495" s="42">
        <f>Tabla1[[#This Row],[Importe]]-Tabla1[[#This Row],[Pagado]]</f>
        <v>0</v>
      </c>
      <c r="I3495" s="43" t="s">
        <v>4090</v>
      </c>
      <c r="N3495" s="38" t="s">
        <v>14</v>
      </c>
      <c r="O3495" s="36" t="s">
        <v>3452</v>
      </c>
      <c r="P3495" s="34">
        <v>125467</v>
      </c>
      <c r="Q3495" s="39" t="s">
        <v>3821</v>
      </c>
      <c r="R3495" s="40">
        <v>3492.4</v>
      </c>
      <c r="S3495" s="41" t="s">
        <v>15</v>
      </c>
      <c r="T3495" s="40">
        <v>3492.4</v>
      </c>
      <c r="U3495" s="42">
        <f>Tabla1[[#This Row],[Importe]]-Tabla1[[#This Row],[Pagado]]</f>
        <v>0</v>
      </c>
      <c r="V3495" s="43" t="s">
        <v>4090</v>
      </c>
    </row>
    <row r="3496" spans="1:22" x14ac:dyDescent="0.25">
      <c r="A3496" s="44">
        <v>42976</v>
      </c>
      <c r="B3496" s="35" t="s">
        <v>3453</v>
      </c>
      <c r="C3496" s="33">
        <v>125468</v>
      </c>
      <c r="D3496" s="45" t="s">
        <v>3883</v>
      </c>
      <c r="E3496" s="46">
        <v>3994.8</v>
      </c>
      <c r="F3496" s="47">
        <v>42976</v>
      </c>
      <c r="G3496" s="46">
        <v>3994.8</v>
      </c>
      <c r="H3496" s="48">
        <f>Tabla1[[#This Row],[Importe]]-Tabla1[[#This Row],[Pagado]]</f>
        <v>0</v>
      </c>
      <c r="I3496" s="49" t="s">
        <v>4090</v>
      </c>
      <c r="N3496" s="44" t="s">
        <v>14</v>
      </c>
      <c r="O3496" s="35" t="s">
        <v>3453</v>
      </c>
      <c r="P3496" s="33">
        <v>125468</v>
      </c>
      <c r="Q3496" s="45" t="s">
        <v>3883</v>
      </c>
      <c r="R3496" s="46">
        <v>3994.8</v>
      </c>
      <c r="S3496" s="47" t="s">
        <v>14</v>
      </c>
      <c r="T3496" s="46">
        <v>3994.8</v>
      </c>
      <c r="U3496" s="48">
        <f>Tabla1[[#This Row],[Importe]]-Tabla1[[#This Row],[Pagado]]</f>
        <v>0</v>
      </c>
      <c r="V3496" s="49" t="s">
        <v>4090</v>
      </c>
    </row>
    <row r="3497" spans="1:22" x14ac:dyDescent="0.25">
      <c r="A3497" s="38">
        <v>42976</v>
      </c>
      <c r="B3497" s="36" t="s">
        <v>3454</v>
      </c>
      <c r="C3497" s="34">
        <v>125469</v>
      </c>
      <c r="D3497" s="39" t="s">
        <v>3811</v>
      </c>
      <c r="E3497" s="40">
        <v>3296</v>
      </c>
      <c r="F3497" s="41" t="s">
        <v>4069</v>
      </c>
      <c r="G3497" s="40">
        <v>3296</v>
      </c>
      <c r="H3497" s="42">
        <f>Tabla1[[#This Row],[Importe]]-Tabla1[[#This Row],[Pagado]]</f>
        <v>0</v>
      </c>
      <c r="I3497" s="43" t="s">
        <v>4090</v>
      </c>
      <c r="N3497" s="38" t="s">
        <v>14</v>
      </c>
      <c r="O3497" s="36" t="s">
        <v>3454</v>
      </c>
      <c r="P3497" s="34">
        <v>125469</v>
      </c>
      <c r="Q3497" s="39" t="s">
        <v>3811</v>
      </c>
      <c r="R3497" s="40">
        <v>3296</v>
      </c>
      <c r="S3497" s="41" t="s">
        <v>4069</v>
      </c>
      <c r="T3497" s="40">
        <v>3296</v>
      </c>
      <c r="U3497" s="42">
        <f>Tabla1[[#This Row],[Importe]]-Tabla1[[#This Row],[Pagado]]</f>
        <v>0</v>
      </c>
      <c r="V3497" s="43" t="s">
        <v>4090</v>
      </c>
    </row>
    <row r="3498" spans="1:22" x14ac:dyDescent="0.25">
      <c r="A3498" s="44">
        <v>42976</v>
      </c>
      <c r="B3498" s="36" t="s">
        <v>3456</v>
      </c>
      <c r="C3498" s="34">
        <v>125470</v>
      </c>
      <c r="D3498" s="39" t="s">
        <v>3814</v>
      </c>
      <c r="E3498" s="40">
        <v>11072</v>
      </c>
      <c r="F3498" s="41">
        <v>42977</v>
      </c>
      <c r="G3498" s="40">
        <v>11072</v>
      </c>
      <c r="H3498" s="42">
        <f>Tabla1[[#This Row],[Importe]]-Tabla1[[#This Row],[Pagado]]</f>
        <v>0</v>
      </c>
      <c r="I3498" s="43" t="s">
        <v>4090</v>
      </c>
      <c r="N3498" s="38" t="s">
        <v>14</v>
      </c>
      <c r="O3498" s="36" t="s">
        <v>3456</v>
      </c>
      <c r="P3498" s="34">
        <v>125470</v>
      </c>
      <c r="Q3498" s="39" t="s">
        <v>3814</v>
      </c>
      <c r="R3498" s="40">
        <v>11072</v>
      </c>
      <c r="S3498" s="41" t="s">
        <v>15</v>
      </c>
      <c r="T3498" s="40">
        <v>11072</v>
      </c>
      <c r="U3498" s="42">
        <f>Tabla1[[#This Row],[Importe]]-Tabla1[[#This Row],[Pagado]]</f>
        <v>0</v>
      </c>
      <c r="V3498" s="43" t="s">
        <v>4090</v>
      </c>
    </row>
    <row r="3499" spans="1:22" x14ac:dyDescent="0.25">
      <c r="A3499" s="38">
        <v>42976</v>
      </c>
      <c r="B3499" s="35" t="s">
        <v>3457</v>
      </c>
      <c r="C3499" s="33">
        <v>125471</v>
      </c>
      <c r="D3499" s="45" t="s">
        <v>3860</v>
      </c>
      <c r="E3499" s="46">
        <v>2297</v>
      </c>
      <c r="F3499" s="47">
        <v>42976</v>
      </c>
      <c r="G3499" s="46">
        <v>2297</v>
      </c>
      <c r="H3499" s="48">
        <f>Tabla1[[#This Row],[Importe]]-Tabla1[[#This Row],[Pagado]]</f>
        <v>0</v>
      </c>
      <c r="I3499" s="49" t="s">
        <v>4090</v>
      </c>
      <c r="N3499" s="44" t="s">
        <v>14</v>
      </c>
      <c r="O3499" s="35" t="s">
        <v>3457</v>
      </c>
      <c r="P3499" s="33">
        <v>125471</v>
      </c>
      <c r="Q3499" s="45" t="s">
        <v>3860</v>
      </c>
      <c r="R3499" s="46">
        <v>2297</v>
      </c>
      <c r="S3499" s="47" t="s">
        <v>14</v>
      </c>
      <c r="T3499" s="46">
        <v>2297</v>
      </c>
      <c r="U3499" s="48">
        <f>Tabla1[[#This Row],[Importe]]-Tabla1[[#This Row],[Pagado]]</f>
        <v>0</v>
      </c>
      <c r="V3499" s="49" t="s">
        <v>4090</v>
      </c>
    </row>
    <row r="3500" spans="1:22" x14ac:dyDescent="0.25">
      <c r="A3500" s="44">
        <v>42976</v>
      </c>
      <c r="B3500" s="36" t="s">
        <v>3458</v>
      </c>
      <c r="C3500" s="34">
        <v>125472</v>
      </c>
      <c r="D3500" s="39" t="s">
        <v>3918</v>
      </c>
      <c r="E3500" s="40">
        <v>4502.7</v>
      </c>
      <c r="F3500" s="41">
        <v>42976</v>
      </c>
      <c r="G3500" s="40">
        <v>4502.7</v>
      </c>
      <c r="H3500" s="42">
        <f>Tabla1[[#This Row],[Importe]]-Tabla1[[#This Row],[Pagado]]</f>
        <v>0</v>
      </c>
      <c r="I3500" s="43" t="s">
        <v>4090</v>
      </c>
      <c r="N3500" s="38" t="s">
        <v>14</v>
      </c>
      <c r="O3500" s="36" t="s">
        <v>3458</v>
      </c>
      <c r="P3500" s="34">
        <v>125472</v>
      </c>
      <c r="Q3500" s="39" t="s">
        <v>3918</v>
      </c>
      <c r="R3500" s="40">
        <v>4502.7</v>
      </c>
      <c r="S3500" s="41" t="s">
        <v>14</v>
      </c>
      <c r="T3500" s="40">
        <v>4502.7</v>
      </c>
      <c r="U3500" s="42">
        <f>Tabla1[[#This Row],[Importe]]-Tabla1[[#This Row],[Pagado]]</f>
        <v>0</v>
      </c>
      <c r="V3500" s="43" t="s">
        <v>4090</v>
      </c>
    </row>
    <row r="3501" spans="1:22" x14ac:dyDescent="0.25">
      <c r="A3501" s="38">
        <v>42976</v>
      </c>
      <c r="B3501" s="35" t="s">
        <v>3459</v>
      </c>
      <c r="C3501" s="33">
        <v>125473</v>
      </c>
      <c r="D3501" s="45" t="s">
        <v>3822</v>
      </c>
      <c r="E3501" s="46">
        <v>2891</v>
      </c>
      <c r="F3501" s="47">
        <v>42978</v>
      </c>
      <c r="G3501" s="46">
        <v>2891</v>
      </c>
      <c r="H3501" s="48">
        <f>Tabla1[[#This Row],[Importe]]-Tabla1[[#This Row],[Pagado]]</f>
        <v>0</v>
      </c>
      <c r="I3501" s="49" t="s">
        <v>4090</v>
      </c>
      <c r="N3501" s="44" t="s">
        <v>14</v>
      </c>
      <c r="O3501" s="35" t="s">
        <v>3459</v>
      </c>
      <c r="P3501" s="33">
        <v>125473</v>
      </c>
      <c r="Q3501" s="45" t="s">
        <v>3822</v>
      </c>
      <c r="R3501" s="46">
        <v>2891</v>
      </c>
      <c r="S3501" s="47" t="s">
        <v>16</v>
      </c>
      <c r="T3501" s="46">
        <v>2891</v>
      </c>
      <c r="U3501" s="48">
        <f>Tabla1[[#This Row],[Importe]]-Tabla1[[#This Row],[Pagado]]</f>
        <v>0</v>
      </c>
      <c r="V3501" s="49" t="s">
        <v>4090</v>
      </c>
    </row>
    <row r="3502" spans="1:22" x14ac:dyDescent="0.25">
      <c r="A3502" s="44">
        <v>42976</v>
      </c>
      <c r="B3502" s="36" t="s">
        <v>3460</v>
      </c>
      <c r="C3502" s="34">
        <v>125474</v>
      </c>
      <c r="D3502" s="39" t="s">
        <v>3842</v>
      </c>
      <c r="E3502" s="40">
        <v>3621</v>
      </c>
      <c r="F3502" s="41">
        <v>42976</v>
      </c>
      <c r="G3502" s="40">
        <v>3621</v>
      </c>
      <c r="H3502" s="42">
        <f>Tabla1[[#This Row],[Importe]]-Tabla1[[#This Row],[Pagado]]</f>
        <v>0</v>
      </c>
      <c r="I3502" s="43" t="s">
        <v>4090</v>
      </c>
      <c r="N3502" s="38" t="s">
        <v>14</v>
      </c>
      <c r="O3502" s="36" t="s">
        <v>3460</v>
      </c>
      <c r="P3502" s="34">
        <v>125474</v>
      </c>
      <c r="Q3502" s="39" t="s">
        <v>3842</v>
      </c>
      <c r="R3502" s="40">
        <v>3621</v>
      </c>
      <c r="S3502" s="41" t="s">
        <v>14</v>
      </c>
      <c r="T3502" s="40">
        <v>3621</v>
      </c>
      <c r="U3502" s="42">
        <f>Tabla1[[#This Row],[Importe]]-Tabla1[[#This Row],[Pagado]]</f>
        <v>0</v>
      </c>
      <c r="V3502" s="43" t="s">
        <v>4090</v>
      </c>
    </row>
    <row r="3503" spans="1:22" x14ac:dyDescent="0.25">
      <c r="A3503" s="38">
        <v>42976</v>
      </c>
      <c r="B3503" s="35" t="s">
        <v>3461</v>
      </c>
      <c r="C3503" s="33">
        <v>125475</v>
      </c>
      <c r="D3503" s="45" t="s">
        <v>3828</v>
      </c>
      <c r="E3503" s="46">
        <v>720</v>
      </c>
      <c r="F3503" s="41">
        <v>42976</v>
      </c>
      <c r="G3503" s="46">
        <v>720</v>
      </c>
      <c r="H3503" s="48">
        <f>Tabla1[[#This Row],[Importe]]-Tabla1[[#This Row],[Pagado]]</f>
        <v>0</v>
      </c>
      <c r="I3503" s="49" t="s">
        <v>4090</v>
      </c>
      <c r="N3503" s="44" t="s">
        <v>14</v>
      </c>
      <c r="O3503" s="35" t="s">
        <v>3461</v>
      </c>
      <c r="P3503" s="33">
        <v>125475</v>
      </c>
      <c r="Q3503" s="45" t="s">
        <v>3828</v>
      </c>
      <c r="R3503" s="46">
        <v>720</v>
      </c>
      <c r="S3503" s="47" t="s">
        <v>14</v>
      </c>
      <c r="T3503" s="46">
        <v>720</v>
      </c>
      <c r="U3503" s="48">
        <f>Tabla1[[#This Row],[Importe]]-Tabla1[[#This Row],[Pagado]]</f>
        <v>0</v>
      </c>
      <c r="V3503" s="49" t="s">
        <v>4090</v>
      </c>
    </row>
    <row r="3504" spans="1:22" x14ac:dyDescent="0.25">
      <c r="A3504" s="44">
        <v>42976</v>
      </c>
      <c r="B3504" s="36" t="s">
        <v>3462</v>
      </c>
      <c r="C3504" s="34">
        <v>125476</v>
      </c>
      <c r="D3504" s="39" t="s">
        <v>3898</v>
      </c>
      <c r="E3504" s="40">
        <v>22064.82</v>
      </c>
      <c r="F3504" s="41">
        <v>42976</v>
      </c>
      <c r="G3504" s="40">
        <v>22064.82</v>
      </c>
      <c r="H3504" s="42">
        <f>Tabla1[[#This Row],[Importe]]-Tabla1[[#This Row],[Pagado]]</f>
        <v>0</v>
      </c>
      <c r="I3504" s="43" t="s">
        <v>4090</v>
      </c>
      <c r="N3504" s="38" t="s">
        <v>14</v>
      </c>
      <c r="O3504" s="36" t="s">
        <v>3462</v>
      </c>
      <c r="P3504" s="34">
        <v>125476</v>
      </c>
      <c r="Q3504" s="39" t="s">
        <v>3898</v>
      </c>
      <c r="R3504" s="40">
        <v>22064.82</v>
      </c>
      <c r="S3504" s="41" t="s">
        <v>14</v>
      </c>
      <c r="T3504" s="40">
        <v>22064.82</v>
      </c>
      <c r="U3504" s="42">
        <f>Tabla1[[#This Row],[Importe]]-Tabla1[[#This Row],[Pagado]]</f>
        <v>0</v>
      </c>
      <c r="V3504" s="43" t="s">
        <v>4090</v>
      </c>
    </row>
    <row r="3505" spans="1:22" x14ac:dyDescent="0.25">
      <c r="A3505" s="38">
        <v>42976</v>
      </c>
      <c r="B3505" s="35" t="s">
        <v>3463</v>
      </c>
      <c r="C3505" s="33">
        <v>125477</v>
      </c>
      <c r="D3505" s="45" t="s">
        <v>3820</v>
      </c>
      <c r="E3505" s="46">
        <v>5462.4</v>
      </c>
      <c r="F3505" s="47">
        <v>42978</v>
      </c>
      <c r="G3505" s="46">
        <v>5462.4</v>
      </c>
      <c r="H3505" s="48">
        <f>Tabla1[[#This Row],[Importe]]-Tabla1[[#This Row],[Pagado]]</f>
        <v>0</v>
      </c>
      <c r="I3505" s="49" t="s">
        <v>4090</v>
      </c>
      <c r="N3505" s="44" t="s">
        <v>14</v>
      </c>
      <c r="O3505" s="35" t="s">
        <v>3463</v>
      </c>
      <c r="P3505" s="33">
        <v>125477</v>
      </c>
      <c r="Q3505" s="45" t="s">
        <v>3820</v>
      </c>
      <c r="R3505" s="46">
        <v>5462.4</v>
      </c>
      <c r="S3505" s="47" t="s">
        <v>16</v>
      </c>
      <c r="T3505" s="46">
        <v>5462.4</v>
      </c>
      <c r="U3505" s="48">
        <f>Tabla1[[#This Row],[Importe]]-Tabla1[[#This Row],[Pagado]]</f>
        <v>0</v>
      </c>
      <c r="V3505" s="49" t="s">
        <v>4090</v>
      </c>
    </row>
    <row r="3506" spans="1:22" ht="30" x14ac:dyDescent="0.25">
      <c r="A3506" s="44">
        <v>42976</v>
      </c>
      <c r="B3506" s="36" t="s">
        <v>3464</v>
      </c>
      <c r="C3506" s="34">
        <v>125478</v>
      </c>
      <c r="D3506" s="39" t="s">
        <v>3829</v>
      </c>
      <c r="E3506" s="40">
        <v>5871</v>
      </c>
      <c r="F3506" s="41" t="s">
        <v>4208</v>
      </c>
      <c r="G3506" s="52">
        <v>1800</v>
      </c>
      <c r="H3506" s="53">
        <f>Tabla1[[#This Row],[Importe]]-Tabla1[[#This Row],[Pagado]]</f>
        <v>4071</v>
      </c>
      <c r="I3506" s="43" t="s">
        <v>4090</v>
      </c>
      <c r="N3506" s="38" t="s">
        <v>14</v>
      </c>
      <c r="O3506" s="36" t="s">
        <v>3464</v>
      </c>
      <c r="P3506" s="34">
        <v>125478</v>
      </c>
      <c r="Q3506" s="39" t="s">
        <v>3829</v>
      </c>
      <c r="R3506" s="40">
        <v>5871</v>
      </c>
      <c r="S3506" s="41" t="s">
        <v>4069</v>
      </c>
      <c r="T3506" s="40">
        <v>5871</v>
      </c>
      <c r="U3506" s="42">
        <f>Tabla1[[#This Row],[Importe]]-Tabla1[[#This Row],[Pagado]]</f>
        <v>4071</v>
      </c>
      <c r="V3506" s="43" t="s">
        <v>4090</v>
      </c>
    </row>
    <row r="3507" spans="1:22" x14ac:dyDescent="0.25">
      <c r="A3507" s="38">
        <v>42976</v>
      </c>
      <c r="B3507" s="35" t="s">
        <v>3465</v>
      </c>
      <c r="C3507" s="33">
        <v>125479</v>
      </c>
      <c r="D3507" s="45" t="s">
        <v>3972</v>
      </c>
      <c r="E3507" s="46">
        <v>3882.02</v>
      </c>
      <c r="F3507" s="47">
        <v>42977</v>
      </c>
      <c r="G3507" s="46">
        <v>3882.02</v>
      </c>
      <c r="H3507" s="48">
        <f>Tabla1[[#This Row],[Importe]]-Tabla1[[#This Row],[Pagado]]</f>
        <v>0</v>
      </c>
      <c r="I3507" s="49" t="s">
        <v>4090</v>
      </c>
      <c r="N3507" s="44" t="s">
        <v>14</v>
      </c>
      <c r="O3507" s="35" t="s">
        <v>3465</v>
      </c>
      <c r="P3507" s="33">
        <v>125479</v>
      </c>
      <c r="Q3507" s="45" t="s">
        <v>3972</v>
      </c>
      <c r="R3507" s="46">
        <v>3882.02</v>
      </c>
      <c r="S3507" s="47" t="s">
        <v>15</v>
      </c>
      <c r="T3507" s="46">
        <v>3882.02</v>
      </c>
      <c r="U3507" s="48">
        <f>Tabla1[[#This Row],[Importe]]-Tabla1[[#This Row],[Pagado]]</f>
        <v>0</v>
      </c>
      <c r="V3507" s="49" t="s">
        <v>4090</v>
      </c>
    </row>
    <row r="3508" spans="1:22" ht="15.75" x14ac:dyDescent="0.25">
      <c r="A3508" s="44">
        <v>42976</v>
      </c>
      <c r="B3508" s="35" t="s">
        <v>3467</v>
      </c>
      <c r="C3508" s="33">
        <v>125480</v>
      </c>
      <c r="D3508" s="56" t="s">
        <v>4091</v>
      </c>
      <c r="E3508" s="46">
        <v>0</v>
      </c>
      <c r="F3508" s="55" t="s">
        <v>4091</v>
      </c>
      <c r="G3508" s="46">
        <v>0</v>
      </c>
      <c r="H3508" s="48">
        <f>Tabla1[[#This Row],[Importe]]-Tabla1[[#This Row],[Pagado]]</f>
        <v>0</v>
      </c>
      <c r="I3508" s="49" t="s">
        <v>4091</v>
      </c>
      <c r="N3508" s="44" t="s">
        <v>14</v>
      </c>
      <c r="O3508" s="35" t="s">
        <v>3467</v>
      </c>
      <c r="P3508" s="33">
        <v>125480</v>
      </c>
      <c r="Q3508" s="45" t="s">
        <v>3860</v>
      </c>
      <c r="R3508" s="46">
        <v>777.4</v>
      </c>
      <c r="S3508" s="47" t="s">
        <v>4067</v>
      </c>
      <c r="T3508" s="46">
        <v>0</v>
      </c>
      <c r="U3508" s="48">
        <f>Tabla1[[#This Row],[Importe]]-Tabla1[[#This Row],[Pagado]]</f>
        <v>0</v>
      </c>
      <c r="V3508" s="49" t="s">
        <v>4091</v>
      </c>
    </row>
    <row r="3509" spans="1:22" x14ac:dyDescent="0.25">
      <c r="A3509" s="38">
        <v>42976</v>
      </c>
      <c r="B3509" s="36" t="s">
        <v>3468</v>
      </c>
      <c r="C3509" s="34">
        <v>125481</v>
      </c>
      <c r="D3509" s="39" t="s">
        <v>3949</v>
      </c>
      <c r="E3509" s="40">
        <v>2017.2</v>
      </c>
      <c r="F3509" s="41">
        <v>42976</v>
      </c>
      <c r="G3509" s="40">
        <v>2017.2</v>
      </c>
      <c r="H3509" s="42">
        <f>Tabla1[[#This Row],[Importe]]-Tabla1[[#This Row],[Pagado]]</f>
        <v>0</v>
      </c>
      <c r="I3509" s="43" t="s">
        <v>4090</v>
      </c>
      <c r="N3509" s="38" t="s">
        <v>14</v>
      </c>
      <c r="O3509" s="36" t="s">
        <v>3468</v>
      </c>
      <c r="P3509" s="34">
        <v>125481</v>
      </c>
      <c r="Q3509" s="39" t="s">
        <v>3949</v>
      </c>
      <c r="R3509" s="40">
        <v>2017.2</v>
      </c>
      <c r="S3509" s="41" t="s">
        <v>14</v>
      </c>
      <c r="T3509" s="40">
        <v>2017.2</v>
      </c>
      <c r="U3509" s="42">
        <f>Tabla1[[#This Row],[Importe]]-Tabla1[[#This Row],[Pagado]]</f>
        <v>0</v>
      </c>
      <c r="V3509" s="43" t="s">
        <v>4090</v>
      </c>
    </row>
    <row r="3510" spans="1:22" x14ac:dyDescent="0.25">
      <c r="A3510" s="44">
        <v>42976</v>
      </c>
      <c r="B3510" s="35" t="s">
        <v>3469</v>
      </c>
      <c r="C3510" s="33">
        <v>125482</v>
      </c>
      <c r="D3510" s="45" t="s">
        <v>3900</v>
      </c>
      <c r="E3510" s="46">
        <v>831.2</v>
      </c>
      <c r="F3510" s="41">
        <v>42976</v>
      </c>
      <c r="G3510" s="46">
        <v>831.2</v>
      </c>
      <c r="H3510" s="48">
        <f>Tabla1[[#This Row],[Importe]]-Tabla1[[#This Row],[Pagado]]</f>
        <v>0</v>
      </c>
      <c r="I3510" s="49" t="s">
        <v>4090</v>
      </c>
      <c r="N3510" s="44" t="s">
        <v>14</v>
      </c>
      <c r="O3510" s="35" t="s">
        <v>3469</v>
      </c>
      <c r="P3510" s="33">
        <v>125482</v>
      </c>
      <c r="Q3510" s="45" t="s">
        <v>3900</v>
      </c>
      <c r="R3510" s="46">
        <v>831.2</v>
      </c>
      <c r="S3510" s="47" t="s">
        <v>14</v>
      </c>
      <c r="T3510" s="46">
        <v>831.2</v>
      </c>
      <c r="U3510" s="48">
        <f>Tabla1[[#This Row],[Importe]]-Tabla1[[#This Row],[Pagado]]</f>
        <v>0</v>
      </c>
      <c r="V3510" s="49" t="s">
        <v>4090</v>
      </c>
    </row>
    <row r="3511" spans="1:22" x14ac:dyDescent="0.25">
      <c r="A3511" s="38">
        <v>42976</v>
      </c>
      <c r="B3511" s="36" t="s">
        <v>3470</v>
      </c>
      <c r="C3511" s="34">
        <v>125483</v>
      </c>
      <c r="D3511" s="39" t="s">
        <v>3900</v>
      </c>
      <c r="E3511" s="40">
        <v>787.6</v>
      </c>
      <c r="F3511" s="41">
        <v>42976</v>
      </c>
      <c r="G3511" s="40">
        <v>787.6</v>
      </c>
      <c r="H3511" s="42">
        <f>Tabla1[[#This Row],[Importe]]-Tabla1[[#This Row],[Pagado]]</f>
        <v>0</v>
      </c>
      <c r="I3511" s="43" t="s">
        <v>4090</v>
      </c>
      <c r="N3511" s="38" t="s">
        <v>14</v>
      </c>
      <c r="O3511" s="36" t="s">
        <v>3470</v>
      </c>
      <c r="P3511" s="34">
        <v>125483</v>
      </c>
      <c r="Q3511" s="39" t="s">
        <v>3900</v>
      </c>
      <c r="R3511" s="40">
        <v>787.6</v>
      </c>
      <c r="S3511" s="41" t="s">
        <v>14</v>
      </c>
      <c r="T3511" s="40">
        <v>787.6</v>
      </c>
      <c r="U3511" s="42">
        <f>Tabla1[[#This Row],[Importe]]-Tabla1[[#This Row],[Pagado]]</f>
        <v>0</v>
      </c>
      <c r="V3511" s="43" t="s">
        <v>4090</v>
      </c>
    </row>
    <row r="3512" spans="1:22" x14ac:dyDescent="0.25">
      <c r="A3512" s="44">
        <v>42976</v>
      </c>
      <c r="B3512" s="35" t="s">
        <v>3471</v>
      </c>
      <c r="C3512" s="33">
        <v>125484</v>
      </c>
      <c r="D3512" s="45" t="s">
        <v>3840</v>
      </c>
      <c r="E3512" s="46">
        <v>4079.2</v>
      </c>
      <c r="F3512" s="41">
        <v>42976</v>
      </c>
      <c r="G3512" s="46">
        <v>4079.2</v>
      </c>
      <c r="H3512" s="48">
        <f>Tabla1[[#This Row],[Importe]]-Tabla1[[#This Row],[Pagado]]</f>
        <v>0</v>
      </c>
      <c r="I3512" s="49" t="s">
        <v>4090</v>
      </c>
      <c r="N3512" s="44" t="s">
        <v>14</v>
      </c>
      <c r="O3512" s="35" t="s">
        <v>3471</v>
      </c>
      <c r="P3512" s="33">
        <v>125484</v>
      </c>
      <c r="Q3512" s="45" t="s">
        <v>3840</v>
      </c>
      <c r="R3512" s="46">
        <v>4079.2</v>
      </c>
      <c r="S3512" s="47" t="s">
        <v>14</v>
      </c>
      <c r="T3512" s="46">
        <v>4079.2</v>
      </c>
      <c r="U3512" s="48">
        <f>Tabla1[[#This Row],[Importe]]-Tabla1[[#This Row],[Pagado]]</f>
        <v>0</v>
      </c>
      <c r="V3512" s="49" t="s">
        <v>4090</v>
      </c>
    </row>
    <row r="3513" spans="1:22" x14ac:dyDescent="0.25">
      <c r="A3513" s="38">
        <v>42976</v>
      </c>
      <c r="B3513" s="36" t="s">
        <v>3472</v>
      </c>
      <c r="C3513" s="34">
        <v>125485</v>
      </c>
      <c r="D3513" s="39" t="s">
        <v>3846</v>
      </c>
      <c r="E3513" s="40">
        <v>1142</v>
      </c>
      <c r="F3513" s="41">
        <v>42976</v>
      </c>
      <c r="G3513" s="40">
        <v>1142</v>
      </c>
      <c r="H3513" s="42">
        <f>Tabla1[[#This Row],[Importe]]-Tabla1[[#This Row],[Pagado]]</f>
        <v>0</v>
      </c>
      <c r="I3513" s="43" t="s">
        <v>4090</v>
      </c>
      <c r="N3513" s="38" t="s">
        <v>14</v>
      </c>
      <c r="O3513" s="36" t="s">
        <v>3472</v>
      </c>
      <c r="P3513" s="34">
        <v>125485</v>
      </c>
      <c r="Q3513" s="39" t="s">
        <v>3846</v>
      </c>
      <c r="R3513" s="40">
        <v>1142</v>
      </c>
      <c r="S3513" s="41" t="s">
        <v>14</v>
      </c>
      <c r="T3513" s="40">
        <v>1142</v>
      </c>
      <c r="U3513" s="42">
        <f>Tabla1[[#This Row],[Importe]]-Tabla1[[#This Row],[Pagado]]</f>
        <v>0</v>
      </c>
      <c r="V3513" s="43" t="s">
        <v>4090</v>
      </c>
    </row>
    <row r="3514" spans="1:22" x14ac:dyDescent="0.25">
      <c r="A3514" s="44">
        <v>42976</v>
      </c>
      <c r="B3514" s="35" t="s">
        <v>3473</v>
      </c>
      <c r="C3514" s="33">
        <v>125486</v>
      </c>
      <c r="D3514" s="45" t="s">
        <v>3840</v>
      </c>
      <c r="E3514" s="46">
        <v>148.80000000000001</v>
      </c>
      <c r="F3514" s="41">
        <v>42976</v>
      </c>
      <c r="G3514" s="46">
        <v>148.80000000000001</v>
      </c>
      <c r="H3514" s="48">
        <f>Tabla1[[#This Row],[Importe]]-Tabla1[[#This Row],[Pagado]]</f>
        <v>0</v>
      </c>
      <c r="I3514" s="49" t="s">
        <v>4090</v>
      </c>
      <c r="N3514" s="44" t="s">
        <v>14</v>
      </c>
      <c r="O3514" s="35" t="s">
        <v>3473</v>
      </c>
      <c r="P3514" s="33">
        <v>125486</v>
      </c>
      <c r="Q3514" s="45" t="s">
        <v>3840</v>
      </c>
      <c r="R3514" s="46">
        <v>148.80000000000001</v>
      </c>
      <c r="S3514" s="47" t="s">
        <v>14</v>
      </c>
      <c r="T3514" s="46">
        <v>148.80000000000001</v>
      </c>
      <c r="U3514" s="48">
        <f>Tabla1[[#This Row],[Importe]]-Tabla1[[#This Row],[Pagado]]</f>
        <v>0</v>
      </c>
      <c r="V3514" s="49" t="s">
        <v>4090</v>
      </c>
    </row>
    <row r="3515" spans="1:22" x14ac:dyDescent="0.25">
      <c r="A3515" s="38">
        <v>42976</v>
      </c>
      <c r="B3515" s="36" t="s">
        <v>3474</v>
      </c>
      <c r="C3515" s="34">
        <v>125487</v>
      </c>
      <c r="D3515" s="39" t="s">
        <v>4015</v>
      </c>
      <c r="E3515" s="40">
        <v>22057</v>
      </c>
      <c r="F3515" s="41">
        <v>42976</v>
      </c>
      <c r="G3515" s="40">
        <v>22057</v>
      </c>
      <c r="H3515" s="42">
        <f>Tabla1[[#This Row],[Importe]]-Tabla1[[#This Row],[Pagado]]</f>
        <v>0</v>
      </c>
      <c r="I3515" s="43" t="s">
        <v>4090</v>
      </c>
      <c r="N3515" s="38" t="s">
        <v>14</v>
      </c>
      <c r="O3515" s="36" t="s">
        <v>3474</v>
      </c>
      <c r="P3515" s="34">
        <v>125487</v>
      </c>
      <c r="Q3515" s="39" t="s">
        <v>4015</v>
      </c>
      <c r="R3515" s="40">
        <v>22057</v>
      </c>
      <c r="S3515" s="41" t="s">
        <v>14</v>
      </c>
      <c r="T3515" s="40">
        <v>22057</v>
      </c>
      <c r="U3515" s="42">
        <f>Tabla1[[#This Row],[Importe]]-Tabla1[[#This Row],[Pagado]]</f>
        <v>0</v>
      </c>
      <c r="V3515" s="43" t="s">
        <v>4090</v>
      </c>
    </row>
    <row r="3516" spans="1:22" x14ac:dyDescent="0.25">
      <c r="A3516" s="44">
        <v>42976</v>
      </c>
      <c r="B3516" s="35" t="s">
        <v>3475</v>
      </c>
      <c r="C3516" s="33">
        <v>125488</v>
      </c>
      <c r="D3516" s="45" t="s">
        <v>3834</v>
      </c>
      <c r="E3516" s="46">
        <v>10593.6</v>
      </c>
      <c r="F3516" s="47" t="s">
        <v>4069</v>
      </c>
      <c r="G3516" s="46">
        <v>10593.6</v>
      </c>
      <c r="H3516" s="48">
        <f>Tabla1[[#This Row],[Importe]]-Tabla1[[#This Row],[Pagado]]</f>
        <v>0</v>
      </c>
      <c r="I3516" s="49" t="s">
        <v>4090</v>
      </c>
      <c r="N3516" s="44" t="s">
        <v>14</v>
      </c>
      <c r="O3516" s="35" t="s">
        <v>3475</v>
      </c>
      <c r="P3516" s="33">
        <v>125488</v>
      </c>
      <c r="Q3516" s="45" t="s">
        <v>3834</v>
      </c>
      <c r="R3516" s="46">
        <v>10593.6</v>
      </c>
      <c r="S3516" s="47" t="s">
        <v>4069</v>
      </c>
      <c r="T3516" s="46">
        <v>10593.6</v>
      </c>
      <c r="U3516" s="48">
        <f>Tabla1[[#This Row],[Importe]]-Tabla1[[#This Row],[Pagado]]</f>
        <v>0</v>
      </c>
      <c r="V3516" s="49" t="s">
        <v>4090</v>
      </c>
    </row>
    <row r="3517" spans="1:22" x14ac:dyDescent="0.25">
      <c r="A3517" s="38">
        <v>42976</v>
      </c>
      <c r="B3517" s="36" t="s">
        <v>3476</v>
      </c>
      <c r="C3517" s="34">
        <v>125489</v>
      </c>
      <c r="D3517" s="39" t="s">
        <v>3844</v>
      </c>
      <c r="E3517" s="40">
        <v>1089.8</v>
      </c>
      <c r="F3517" s="41">
        <v>42976</v>
      </c>
      <c r="G3517" s="40">
        <v>1089.8</v>
      </c>
      <c r="H3517" s="42">
        <f>Tabla1[[#This Row],[Importe]]-Tabla1[[#This Row],[Pagado]]</f>
        <v>0</v>
      </c>
      <c r="I3517" s="43" t="s">
        <v>4090</v>
      </c>
      <c r="N3517" s="38" t="s">
        <v>14</v>
      </c>
      <c r="O3517" s="36" t="s">
        <v>3476</v>
      </c>
      <c r="P3517" s="34">
        <v>125489</v>
      </c>
      <c r="Q3517" s="39" t="s">
        <v>3844</v>
      </c>
      <c r="R3517" s="40">
        <v>1089.8</v>
      </c>
      <c r="S3517" s="41" t="s">
        <v>14</v>
      </c>
      <c r="T3517" s="40">
        <v>1089.8</v>
      </c>
      <c r="U3517" s="42">
        <f>Tabla1[[#This Row],[Importe]]-Tabla1[[#This Row],[Pagado]]</f>
        <v>0</v>
      </c>
      <c r="V3517" s="43" t="s">
        <v>4090</v>
      </c>
    </row>
    <row r="3518" spans="1:22" x14ac:dyDescent="0.25">
      <c r="A3518" s="44">
        <v>42976</v>
      </c>
      <c r="B3518" s="36" t="s">
        <v>3478</v>
      </c>
      <c r="C3518" s="34">
        <v>125490</v>
      </c>
      <c r="D3518" s="39" t="s">
        <v>3847</v>
      </c>
      <c r="E3518" s="40">
        <v>2427</v>
      </c>
      <c r="F3518" s="41" t="s">
        <v>4083</v>
      </c>
      <c r="G3518" s="40">
        <v>2427</v>
      </c>
      <c r="H3518" s="42">
        <f>Tabla1[[#This Row],[Importe]]-Tabla1[[#This Row],[Pagado]]</f>
        <v>0</v>
      </c>
      <c r="I3518" s="43" t="s">
        <v>4090</v>
      </c>
      <c r="N3518" s="38" t="s">
        <v>14</v>
      </c>
      <c r="O3518" s="36" t="s">
        <v>3478</v>
      </c>
      <c r="P3518" s="34">
        <v>125490</v>
      </c>
      <c r="Q3518" s="39" t="s">
        <v>3847</v>
      </c>
      <c r="R3518" s="40">
        <v>2427</v>
      </c>
      <c r="S3518" s="41" t="s">
        <v>4083</v>
      </c>
      <c r="T3518" s="40">
        <v>2427</v>
      </c>
      <c r="U3518" s="42">
        <f>Tabla1[[#This Row],[Importe]]-Tabla1[[#This Row],[Pagado]]</f>
        <v>0</v>
      </c>
      <c r="V3518" s="43" t="s">
        <v>4090</v>
      </c>
    </row>
    <row r="3519" spans="1:22" ht="15.75" x14ac:dyDescent="0.25">
      <c r="A3519" s="38">
        <v>42976</v>
      </c>
      <c r="B3519" s="35" t="s">
        <v>3479</v>
      </c>
      <c r="C3519" s="33">
        <v>125491</v>
      </c>
      <c r="D3519" s="56" t="s">
        <v>4091</v>
      </c>
      <c r="E3519" s="46">
        <v>0</v>
      </c>
      <c r="F3519" s="55" t="s">
        <v>4091</v>
      </c>
      <c r="G3519" s="46">
        <v>0</v>
      </c>
      <c r="H3519" s="48">
        <f>Tabla1[[#This Row],[Importe]]-Tabla1[[#This Row],[Pagado]]</f>
        <v>0</v>
      </c>
      <c r="I3519" s="49" t="s">
        <v>4091</v>
      </c>
      <c r="N3519" s="44" t="s">
        <v>14</v>
      </c>
      <c r="O3519" s="35" t="s">
        <v>3479</v>
      </c>
      <c r="P3519" s="33">
        <v>125491</v>
      </c>
      <c r="Q3519" s="45" t="s">
        <v>3860</v>
      </c>
      <c r="R3519" s="46">
        <v>500</v>
      </c>
      <c r="S3519" s="47" t="s">
        <v>4067</v>
      </c>
      <c r="T3519" s="46">
        <v>0</v>
      </c>
      <c r="U3519" s="48">
        <f>Tabla1[[#This Row],[Importe]]-Tabla1[[#This Row],[Pagado]]</f>
        <v>0</v>
      </c>
      <c r="V3519" s="49" t="s">
        <v>4091</v>
      </c>
    </row>
    <row r="3520" spans="1:22" x14ac:dyDescent="0.25">
      <c r="A3520" s="44">
        <v>42976</v>
      </c>
      <c r="B3520" s="36" t="s">
        <v>3480</v>
      </c>
      <c r="C3520" s="34">
        <v>125492</v>
      </c>
      <c r="D3520" s="39" t="s">
        <v>3832</v>
      </c>
      <c r="E3520" s="40">
        <v>456</v>
      </c>
      <c r="F3520" s="41" t="s">
        <v>4068</v>
      </c>
      <c r="G3520" s="40">
        <v>456</v>
      </c>
      <c r="H3520" s="42">
        <f>Tabla1[[#This Row],[Importe]]-Tabla1[[#This Row],[Pagado]]</f>
        <v>0</v>
      </c>
      <c r="I3520" s="43" t="s">
        <v>4090</v>
      </c>
      <c r="N3520" s="38" t="s">
        <v>14</v>
      </c>
      <c r="O3520" s="36" t="s">
        <v>3480</v>
      </c>
      <c r="P3520" s="34">
        <v>125492</v>
      </c>
      <c r="Q3520" s="39" t="s">
        <v>3832</v>
      </c>
      <c r="R3520" s="40">
        <v>456</v>
      </c>
      <c r="S3520" s="41" t="s">
        <v>4068</v>
      </c>
      <c r="T3520" s="40">
        <v>456</v>
      </c>
      <c r="U3520" s="42">
        <f>Tabla1[[#This Row],[Importe]]-Tabla1[[#This Row],[Pagado]]</f>
        <v>0</v>
      </c>
      <c r="V3520" s="43" t="s">
        <v>4090</v>
      </c>
    </row>
    <row r="3521" spans="1:22" x14ac:dyDescent="0.25">
      <c r="A3521" s="38">
        <v>42976</v>
      </c>
      <c r="B3521" s="35" t="s">
        <v>3481</v>
      </c>
      <c r="C3521" s="33">
        <v>125493</v>
      </c>
      <c r="D3521" s="45" t="s">
        <v>3933</v>
      </c>
      <c r="E3521" s="46">
        <v>10609.2</v>
      </c>
      <c r="F3521" s="41">
        <v>42976</v>
      </c>
      <c r="G3521" s="46">
        <v>10609.2</v>
      </c>
      <c r="H3521" s="48">
        <f>Tabla1[[#This Row],[Importe]]-Tabla1[[#This Row],[Pagado]]</f>
        <v>0</v>
      </c>
      <c r="I3521" s="49" t="s">
        <v>4090</v>
      </c>
      <c r="N3521" s="44" t="s">
        <v>14</v>
      </c>
      <c r="O3521" s="35" t="s">
        <v>3481</v>
      </c>
      <c r="P3521" s="33">
        <v>125493</v>
      </c>
      <c r="Q3521" s="45" t="s">
        <v>3933</v>
      </c>
      <c r="R3521" s="46">
        <v>10609.2</v>
      </c>
      <c r="S3521" s="47" t="s">
        <v>14</v>
      </c>
      <c r="T3521" s="46">
        <v>10609.2</v>
      </c>
      <c r="U3521" s="48">
        <f>Tabla1[[#This Row],[Importe]]-Tabla1[[#This Row],[Pagado]]</f>
        <v>0</v>
      </c>
      <c r="V3521" s="49" t="s">
        <v>4090</v>
      </c>
    </row>
    <row r="3522" spans="1:22" x14ac:dyDescent="0.25">
      <c r="A3522" s="44">
        <v>42976</v>
      </c>
      <c r="B3522" s="36" t="s">
        <v>3482</v>
      </c>
      <c r="C3522" s="34">
        <v>125494</v>
      </c>
      <c r="D3522" s="39" t="s">
        <v>3810</v>
      </c>
      <c r="E3522" s="40">
        <v>76588.929999999993</v>
      </c>
      <c r="F3522" s="41" t="s">
        <v>4083</v>
      </c>
      <c r="G3522" s="40">
        <v>76588.929999999993</v>
      </c>
      <c r="H3522" s="42">
        <f>Tabla1[[#This Row],[Importe]]-Tabla1[[#This Row],[Pagado]]</f>
        <v>0</v>
      </c>
      <c r="I3522" s="43" t="s">
        <v>4090</v>
      </c>
      <c r="N3522" s="38" t="s">
        <v>14</v>
      </c>
      <c r="O3522" s="36" t="s">
        <v>3482</v>
      </c>
      <c r="P3522" s="34">
        <v>125494</v>
      </c>
      <c r="Q3522" s="39" t="s">
        <v>3810</v>
      </c>
      <c r="R3522" s="40">
        <v>76588.929999999993</v>
      </c>
      <c r="S3522" s="41" t="s">
        <v>4083</v>
      </c>
      <c r="T3522" s="40">
        <v>76588.929999999993</v>
      </c>
      <c r="U3522" s="42">
        <f>Tabla1[[#This Row],[Importe]]-Tabla1[[#This Row],[Pagado]]</f>
        <v>0</v>
      </c>
      <c r="V3522" s="43" t="s">
        <v>4090</v>
      </c>
    </row>
    <row r="3523" spans="1:22" x14ac:dyDescent="0.25">
      <c r="A3523" s="38">
        <v>42976</v>
      </c>
      <c r="B3523" s="35" t="s">
        <v>3483</v>
      </c>
      <c r="C3523" s="33">
        <v>125495</v>
      </c>
      <c r="D3523" s="45" t="s">
        <v>4003</v>
      </c>
      <c r="E3523" s="46">
        <v>6086.4</v>
      </c>
      <c r="F3523" s="41">
        <v>42976</v>
      </c>
      <c r="G3523" s="46">
        <v>6086.4</v>
      </c>
      <c r="H3523" s="48">
        <f>Tabla1[[#This Row],[Importe]]-Tabla1[[#This Row],[Pagado]]</f>
        <v>0</v>
      </c>
      <c r="I3523" s="49" t="s">
        <v>4090</v>
      </c>
      <c r="N3523" s="44" t="s">
        <v>14</v>
      </c>
      <c r="O3523" s="35" t="s">
        <v>3483</v>
      </c>
      <c r="P3523" s="33">
        <v>125495</v>
      </c>
      <c r="Q3523" s="45" t="s">
        <v>4003</v>
      </c>
      <c r="R3523" s="46">
        <v>6086.4</v>
      </c>
      <c r="S3523" s="47" t="s">
        <v>14</v>
      </c>
      <c r="T3523" s="46">
        <v>6086.4</v>
      </c>
      <c r="U3523" s="48">
        <f>Tabla1[[#This Row],[Importe]]-Tabla1[[#This Row],[Pagado]]</f>
        <v>0</v>
      </c>
      <c r="V3523" s="49" t="s">
        <v>4090</v>
      </c>
    </row>
    <row r="3524" spans="1:22" x14ac:dyDescent="0.25">
      <c r="A3524" s="44">
        <v>42976</v>
      </c>
      <c r="B3524" s="36" t="s">
        <v>3484</v>
      </c>
      <c r="C3524" s="34">
        <v>125496</v>
      </c>
      <c r="D3524" s="39" t="s">
        <v>3864</v>
      </c>
      <c r="E3524" s="40">
        <v>3090</v>
      </c>
      <c r="F3524" s="41">
        <v>42976</v>
      </c>
      <c r="G3524" s="40">
        <v>3090</v>
      </c>
      <c r="H3524" s="42">
        <f>Tabla1[[#This Row],[Importe]]-Tabla1[[#This Row],[Pagado]]</f>
        <v>0</v>
      </c>
      <c r="I3524" s="43" t="s">
        <v>4090</v>
      </c>
      <c r="N3524" s="38" t="s">
        <v>14</v>
      </c>
      <c r="O3524" s="36" t="s">
        <v>3484</v>
      </c>
      <c r="P3524" s="34">
        <v>125496</v>
      </c>
      <c r="Q3524" s="39" t="s">
        <v>3864</v>
      </c>
      <c r="R3524" s="40">
        <v>3090</v>
      </c>
      <c r="S3524" s="41" t="s">
        <v>14</v>
      </c>
      <c r="T3524" s="40">
        <v>3090</v>
      </c>
      <c r="U3524" s="42">
        <f>Tabla1[[#This Row],[Importe]]-Tabla1[[#This Row],[Pagado]]</f>
        <v>0</v>
      </c>
      <c r="V3524" s="43" t="s">
        <v>4090</v>
      </c>
    </row>
    <row r="3525" spans="1:22" x14ac:dyDescent="0.25">
      <c r="A3525" s="38">
        <v>42976</v>
      </c>
      <c r="B3525" s="35" t="s">
        <v>3485</v>
      </c>
      <c r="C3525" s="33">
        <v>125497</v>
      </c>
      <c r="D3525" s="45" t="s">
        <v>3955</v>
      </c>
      <c r="E3525" s="46">
        <v>6498.6</v>
      </c>
      <c r="F3525" s="41">
        <v>42976</v>
      </c>
      <c r="G3525" s="46">
        <v>6498.6</v>
      </c>
      <c r="H3525" s="48">
        <f>Tabla1[[#This Row],[Importe]]-Tabla1[[#This Row],[Pagado]]</f>
        <v>0</v>
      </c>
      <c r="I3525" s="49" t="s">
        <v>4090</v>
      </c>
      <c r="N3525" s="44" t="s">
        <v>14</v>
      </c>
      <c r="O3525" s="35" t="s">
        <v>3485</v>
      </c>
      <c r="P3525" s="33">
        <v>125497</v>
      </c>
      <c r="Q3525" s="45" t="s">
        <v>3955</v>
      </c>
      <c r="R3525" s="46">
        <v>6498.6</v>
      </c>
      <c r="S3525" s="47" t="s">
        <v>14</v>
      </c>
      <c r="T3525" s="46">
        <v>6498.6</v>
      </c>
      <c r="U3525" s="48">
        <f>Tabla1[[#This Row],[Importe]]-Tabla1[[#This Row],[Pagado]]</f>
        <v>0</v>
      </c>
      <c r="V3525" s="49" t="s">
        <v>4090</v>
      </c>
    </row>
    <row r="3526" spans="1:22" x14ac:dyDescent="0.25">
      <c r="A3526" s="44">
        <v>42976</v>
      </c>
      <c r="B3526" s="36" t="s">
        <v>3486</v>
      </c>
      <c r="C3526" s="34">
        <v>125498</v>
      </c>
      <c r="D3526" s="39" t="s">
        <v>3851</v>
      </c>
      <c r="E3526" s="40">
        <v>901</v>
      </c>
      <c r="F3526" s="41">
        <v>42976</v>
      </c>
      <c r="G3526" s="40">
        <v>901</v>
      </c>
      <c r="H3526" s="42">
        <f>Tabla1[[#This Row],[Importe]]-Tabla1[[#This Row],[Pagado]]</f>
        <v>0</v>
      </c>
      <c r="I3526" s="43" t="s">
        <v>4090</v>
      </c>
      <c r="N3526" s="38" t="s">
        <v>14</v>
      </c>
      <c r="O3526" s="36" t="s">
        <v>3486</v>
      </c>
      <c r="P3526" s="34">
        <v>125498</v>
      </c>
      <c r="Q3526" s="39" t="s">
        <v>3851</v>
      </c>
      <c r="R3526" s="40">
        <v>901</v>
      </c>
      <c r="S3526" s="41" t="s">
        <v>14</v>
      </c>
      <c r="T3526" s="40">
        <v>901</v>
      </c>
      <c r="U3526" s="42">
        <f>Tabla1[[#This Row],[Importe]]-Tabla1[[#This Row],[Pagado]]</f>
        <v>0</v>
      </c>
      <c r="V3526" s="43" t="s">
        <v>4090</v>
      </c>
    </row>
    <row r="3527" spans="1:22" x14ac:dyDescent="0.25">
      <c r="A3527" s="38">
        <v>42976</v>
      </c>
      <c r="B3527" s="35" t="s">
        <v>3487</v>
      </c>
      <c r="C3527" s="33">
        <v>125499</v>
      </c>
      <c r="D3527" s="45" t="s">
        <v>3913</v>
      </c>
      <c r="E3527" s="46">
        <v>480</v>
      </c>
      <c r="F3527" s="41">
        <v>42976</v>
      </c>
      <c r="G3527" s="46">
        <v>480</v>
      </c>
      <c r="H3527" s="48">
        <f>Tabla1[[#This Row],[Importe]]-Tabla1[[#This Row],[Pagado]]</f>
        <v>0</v>
      </c>
      <c r="I3527" s="49" t="s">
        <v>4090</v>
      </c>
      <c r="N3527" s="44" t="s">
        <v>14</v>
      </c>
      <c r="O3527" s="35" t="s">
        <v>3487</v>
      </c>
      <c r="P3527" s="33">
        <v>125499</v>
      </c>
      <c r="Q3527" s="45" t="s">
        <v>3913</v>
      </c>
      <c r="R3527" s="46">
        <v>480</v>
      </c>
      <c r="S3527" s="47" t="s">
        <v>14</v>
      </c>
      <c r="T3527" s="46">
        <v>480</v>
      </c>
      <c r="U3527" s="48">
        <f>Tabla1[[#This Row],[Importe]]-Tabla1[[#This Row],[Pagado]]</f>
        <v>0</v>
      </c>
      <c r="V3527" s="49" t="s">
        <v>4090</v>
      </c>
    </row>
    <row r="3528" spans="1:22" x14ac:dyDescent="0.25">
      <c r="A3528" s="44">
        <v>42976</v>
      </c>
      <c r="B3528" s="36" t="s">
        <v>3490</v>
      </c>
      <c r="C3528" s="34">
        <v>125500</v>
      </c>
      <c r="D3528" s="39" t="s">
        <v>3901</v>
      </c>
      <c r="E3528" s="40">
        <v>4217.2</v>
      </c>
      <c r="F3528" s="41">
        <v>42977</v>
      </c>
      <c r="G3528" s="40">
        <v>4217.2</v>
      </c>
      <c r="H3528" s="42">
        <f>Tabla1[[#This Row],[Importe]]-Tabla1[[#This Row],[Pagado]]</f>
        <v>0</v>
      </c>
      <c r="I3528" s="43" t="s">
        <v>4090</v>
      </c>
      <c r="N3528" s="38" t="s">
        <v>14</v>
      </c>
      <c r="O3528" s="36" t="s">
        <v>3490</v>
      </c>
      <c r="P3528" s="34">
        <v>125500</v>
      </c>
      <c r="Q3528" s="39" t="s">
        <v>3901</v>
      </c>
      <c r="R3528" s="40">
        <v>4217.2</v>
      </c>
      <c r="S3528" s="41" t="s">
        <v>15</v>
      </c>
      <c r="T3528" s="40">
        <v>4217.2</v>
      </c>
      <c r="U3528" s="42">
        <f>Tabla1[[#This Row],[Importe]]-Tabla1[[#This Row],[Pagado]]</f>
        <v>0</v>
      </c>
      <c r="V3528" s="43" t="s">
        <v>4090</v>
      </c>
    </row>
    <row r="3529" spans="1:22" x14ac:dyDescent="0.25">
      <c r="A3529" s="38">
        <v>42976</v>
      </c>
      <c r="B3529" s="35" t="s">
        <v>3491</v>
      </c>
      <c r="C3529" s="33">
        <v>125501</v>
      </c>
      <c r="D3529" s="45" t="s">
        <v>3909</v>
      </c>
      <c r="E3529" s="46">
        <v>1418</v>
      </c>
      <c r="F3529" s="47">
        <v>42977</v>
      </c>
      <c r="G3529" s="46">
        <v>1418</v>
      </c>
      <c r="H3529" s="48">
        <f>Tabla1[[#This Row],[Importe]]-Tabla1[[#This Row],[Pagado]]</f>
        <v>0</v>
      </c>
      <c r="I3529" s="49" t="s">
        <v>4090</v>
      </c>
      <c r="N3529" s="44" t="s">
        <v>14</v>
      </c>
      <c r="O3529" s="35" t="s">
        <v>3491</v>
      </c>
      <c r="P3529" s="33">
        <v>125501</v>
      </c>
      <c r="Q3529" s="45" t="s">
        <v>3909</v>
      </c>
      <c r="R3529" s="46">
        <v>1418</v>
      </c>
      <c r="S3529" s="47" t="s">
        <v>15</v>
      </c>
      <c r="T3529" s="46">
        <v>1418</v>
      </c>
      <c r="U3529" s="48">
        <f>Tabla1[[#This Row],[Importe]]-Tabla1[[#This Row],[Pagado]]</f>
        <v>0</v>
      </c>
      <c r="V3529" s="49" t="s">
        <v>4090</v>
      </c>
    </row>
    <row r="3530" spans="1:22" x14ac:dyDescent="0.25">
      <c r="A3530" s="44">
        <v>42976</v>
      </c>
      <c r="B3530" s="36" t="s">
        <v>3492</v>
      </c>
      <c r="C3530" s="34">
        <v>125502</v>
      </c>
      <c r="D3530" s="39" t="s">
        <v>3837</v>
      </c>
      <c r="E3530" s="40">
        <v>5702</v>
      </c>
      <c r="F3530" s="41" t="s">
        <v>4069</v>
      </c>
      <c r="G3530" s="40">
        <v>5702</v>
      </c>
      <c r="H3530" s="42">
        <f>Tabla1[[#This Row],[Importe]]-Tabla1[[#This Row],[Pagado]]</f>
        <v>0</v>
      </c>
      <c r="I3530" s="43" t="s">
        <v>4090</v>
      </c>
      <c r="N3530" s="38" t="s">
        <v>14</v>
      </c>
      <c r="O3530" s="36" t="s">
        <v>3492</v>
      </c>
      <c r="P3530" s="34">
        <v>125502</v>
      </c>
      <c r="Q3530" s="39" t="s">
        <v>3837</v>
      </c>
      <c r="R3530" s="40">
        <v>5702</v>
      </c>
      <c r="S3530" s="41" t="s">
        <v>4069</v>
      </c>
      <c r="T3530" s="40">
        <v>5702</v>
      </c>
      <c r="U3530" s="42">
        <f>Tabla1[[#This Row],[Importe]]-Tabla1[[#This Row],[Pagado]]</f>
        <v>0</v>
      </c>
      <c r="V3530" s="43" t="s">
        <v>4090</v>
      </c>
    </row>
    <row r="3531" spans="1:22" x14ac:dyDescent="0.25">
      <c r="A3531" s="38">
        <v>42976</v>
      </c>
      <c r="B3531" s="35" t="s">
        <v>3493</v>
      </c>
      <c r="C3531" s="33">
        <v>125503</v>
      </c>
      <c r="D3531" s="45" t="s">
        <v>3835</v>
      </c>
      <c r="E3531" s="46">
        <v>9793.2000000000007</v>
      </c>
      <c r="F3531" s="47" t="s">
        <v>4085</v>
      </c>
      <c r="G3531" s="46">
        <v>9793.2000000000007</v>
      </c>
      <c r="H3531" s="48">
        <f>Tabla1[[#This Row],[Importe]]-Tabla1[[#This Row],[Pagado]]</f>
        <v>0</v>
      </c>
      <c r="I3531" s="49" t="s">
        <v>4090</v>
      </c>
      <c r="N3531" s="44" t="s">
        <v>14</v>
      </c>
      <c r="O3531" s="35" t="s">
        <v>3493</v>
      </c>
      <c r="P3531" s="33">
        <v>125503</v>
      </c>
      <c r="Q3531" s="45" t="s">
        <v>3835</v>
      </c>
      <c r="R3531" s="46">
        <v>9793.2000000000007</v>
      </c>
      <c r="S3531" s="47" t="s">
        <v>4085</v>
      </c>
      <c r="T3531" s="46">
        <v>9793.2000000000007</v>
      </c>
      <c r="U3531" s="48">
        <f>Tabla1[[#This Row],[Importe]]-Tabla1[[#This Row],[Pagado]]</f>
        <v>0</v>
      </c>
      <c r="V3531" s="49" t="s">
        <v>4090</v>
      </c>
    </row>
    <row r="3532" spans="1:22" x14ac:dyDescent="0.25">
      <c r="A3532" s="44">
        <v>42976</v>
      </c>
      <c r="B3532" s="36" t="s">
        <v>3494</v>
      </c>
      <c r="C3532" s="34">
        <v>125504</v>
      </c>
      <c r="D3532" s="39" t="s">
        <v>3916</v>
      </c>
      <c r="E3532" s="40">
        <v>720</v>
      </c>
      <c r="F3532" s="41">
        <v>42976</v>
      </c>
      <c r="G3532" s="40">
        <v>720</v>
      </c>
      <c r="H3532" s="42">
        <f>Tabla1[[#This Row],[Importe]]-Tabla1[[#This Row],[Pagado]]</f>
        <v>0</v>
      </c>
      <c r="I3532" s="43" t="s">
        <v>4090</v>
      </c>
      <c r="N3532" s="38" t="s">
        <v>14</v>
      </c>
      <c r="O3532" s="36" t="s">
        <v>3494</v>
      </c>
      <c r="P3532" s="34">
        <v>125504</v>
      </c>
      <c r="Q3532" s="39" t="s">
        <v>3916</v>
      </c>
      <c r="R3532" s="40">
        <v>720</v>
      </c>
      <c r="S3532" s="41" t="s">
        <v>14</v>
      </c>
      <c r="T3532" s="40">
        <v>720</v>
      </c>
      <c r="U3532" s="42">
        <f>Tabla1[[#This Row],[Importe]]-Tabla1[[#This Row],[Pagado]]</f>
        <v>0</v>
      </c>
      <c r="V3532" s="43" t="s">
        <v>4090</v>
      </c>
    </row>
    <row r="3533" spans="1:22" x14ac:dyDescent="0.25">
      <c r="A3533" s="38">
        <v>42976</v>
      </c>
      <c r="B3533" s="35" t="s">
        <v>3495</v>
      </c>
      <c r="C3533" s="33">
        <v>125505</v>
      </c>
      <c r="D3533" s="45" t="s">
        <v>3853</v>
      </c>
      <c r="E3533" s="46">
        <v>1561.9</v>
      </c>
      <c r="F3533" s="47">
        <v>42976</v>
      </c>
      <c r="G3533" s="46">
        <v>1561.9</v>
      </c>
      <c r="H3533" s="48">
        <f>Tabla1[[#This Row],[Importe]]-Tabla1[[#This Row],[Pagado]]</f>
        <v>0</v>
      </c>
      <c r="I3533" s="49" t="s">
        <v>4090</v>
      </c>
      <c r="N3533" s="44" t="s">
        <v>14</v>
      </c>
      <c r="O3533" s="35" t="s">
        <v>3495</v>
      </c>
      <c r="P3533" s="33">
        <v>125505</v>
      </c>
      <c r="Q3533" s="45" t="s">
        <v>3853</v>
      </c>
      <c r="R3533" s="46">
        <v>1561.9</v>
      </c>
      <c r="S3533" s="47" t="s">
        <v>14</v>
      </c>
      <c r="T3533" s="46">
        <v>1561.9</v>
      </c>
      <c r="U3533" s="48">
        <f>Tabla1[[#This Row],[Importe]]-Tabla1[[#This Row],[Pagado]]</f>
        <v>0</v>
      </c>
      <c r="V3533" s="49" t="s">
        <v>4090</v>
      </c>
    </row>
    <row r="3534" spans="1:22" x14ac:dyDescent="0.25">
      <c r="A3534" s="44">
        <v>42976</v>
      </c>
      <c r="B3534" s="36" t="s">
        <v>3496</v>
      </c>
      <c r="C3534" s="34">
        <v>125506</v>
      </c>
      <c r="D3534" s="39" t="s">
        <v>3860</v>
      </c>
      <c r="E3534" s="40">
        <v>9179.4</v>
      </c>
      <c r="F3534" s="41">
        <v>42977</v>
      </c>
      <c r="G3534" s="40">
        <v>9179.4</v>
      </c>
      <c r="H3534" s="42">
        <f>Tabla1[[#This Row],[Importe]]-Tabla1[[#This Row],[Pagado]]</f>
        <v>0</v>
      </c>
      <c r="I3534" s="43" t="s">
        <v>4090</v>
      </c>
      <c r="N3534" s="38" t="s">
        <v>14</v>
      </c>
      <c r="O3534" s="36" t="s">
        <v>3496</v>
      </c>
      <c r="P3534" s="34">
        <v>125506</v>
      </c>
      <c r="Q3534" s="39" t="s">
        <v>3860</v>
      </c>
      <c r="R3534" s="40">
        <v>9179.4</v>
      </c>
      <c r="S3534" s="41" t="s">
        <v>15</v>
      </c>
      <c r="T3534" s="40">
        <v>9179.4</v>
      </c>
      <c r="U3534" s="42">
        <f>Tabla1[[#This Row],[Importe]]-Tabla1[[#This Row],[Pagado]]</f>
        <v>0</v>
      </c>
      <c r="V3534" s="43" t="s">
        <v>4090</v>
      </c>
    </row>
    <row r="3535" spans="1:22" x14ac:dyDescent="0.25">
      <c r="A3535" s="38">
        <v>42976</v>
      </c>
      <c r="B3535" s="35" t="s">
        <v>3497</v>
      </c>
      <c r="C3535" s="33">
        <v>125507</v>
      </c>
      <c r="D3535" s="45" t="s">
        <v>3856</v>
      </c>
      <c r="E3535" s="46">
        <v>1662</v>
      </c>
      <c r="F3535" s="47">
        <v>42977</v>
      </c>
      <c r="G3535" s="46">
        <v>1662</v>
      </c>
      <c r="H3535" s="48">
        <f>Tabla1[[#This Row],[Importe]]-Tabla1[[#This Row],[Pagado]]</f>
        <v>0</v>
      </c>
      <c r="I3535" s="49" t="s">
        <v>4090</v>
      </c>
      <c r="N3535" s="44" t="s">
        <v>14</v>
      </c>
      <c r="O3535" s="35" t="s">
        <v>3497</v>
      </c>
      <c r="P3535" s="33">
        <v>125507</v>
      </c>
      <c r="Q3535" s="45" t="s">
        <v>3856</v>
      </c>
      <c r="R3535" s="46">
        <v>1662</v>
      </c>
      <c r="S3535" s="47" t="s">
        <v>15</v>
      </c>
      <c r="T3535" s="46">
        <v>1662</v>
      </c>
      <c r="U3535" s="48">
        <f>Tabla1[[#This Row],[Importe]]-Tabla1[[#This Row],[Pagado]]</f>
        <v>0</v>
      </c>
      <c r="V3535" s="49" t="s">
        <v>4090</v>
      </c>
    </row>
    <row r="3536" spans="1:22" x14ac:dyDescent="0.25">
      <c r="A3536" s="44">
        <v>42976</v>
      </c>
      <c r="B3536" s="36" t="s">
        <v>3498</v>
      </c>
      <c r="C3536" s="34">
        <v>125508</v>
      </c>
      <c r="D3536" s="39" t="s">
        <v>3916</v>
      </c>
      <c r="E3536" s="40">
        <v>2693.5</v>
      </c>
      <c r="F3536" s="41">
        <v>42976</v>
      </c>
      <c r="G3536" s="40">
        <v>2693.5</v>
      </c>
      <c r="H3536" s="42">
        <f>Tabla1[[#This Row],[Importe]]-Tabla1[[#This Row],[Pagado]]</f>
        <v>0</v>
      </c>
      <c r="I3536" s="43" t="s">
        <v>4090</v>
      </c>
      <c r="N3536" s="38" t="s">
        <v>14</v>
      </c>
      <c r="O3536" s="36" t="s">
        <v>3498</v>
      </c>
      <c r="P3536" s="34">
        <v>125508</v>
      </c>
      <c r="Q3536" s="39" t="s">
        <v>3916</v>
      </c>
      <c r="R3536" s="40">
        <v>2693.5</v>
      </c>
      <c r="S3536" s="41" t="s">
        <v>14</v>
      </c>
      <c r="T3536" s="40">
        <v>2693.5</v>
      </c>
      <c r="U3536" s="42">
        <f>Tabla1[[#This Row],[Importe]]-Tabla1[[#This Row],[Pagado]]</f>
        <v>0</v>
      </c>
      <c r="V3536" s="43" t="s">
        <v>4090</v>
      </c>
    </row>
    <row r="3537" spans="1:22" x14ac:dyDescent="0.25">
      <c r="A3537" s="38">
        <v>42976</v>
      </c>
      <c r="B3537" s="35" t="s">
        <v>3499</v>
      </c>
      <c r="C3537" s="33">
        <v>125509</v>
      </c>
      <c r="D3537" s="45" t="s">
        <v>3858</v>
      </c>
      <c r="E3537" s="46">
        <v>19377.2</v>
      </c>
      <c r="F3537" s="47" t="s">
        <v>4075</v>
      </c>
      <c r="G3537" s="46">
        <v>19377.2</v>
      </c>
      <c r="H3537" s="48">
        <f>Tabla1[[#This Row],[Importe]]-Tabla1[[#This Row],[Pagado]]</f>
        <v>0</v>
      </c>
      <c r="I3537" s="49" t="s">
        <v>4090</v>
      </c>
      <c r="N3537" s="44" t="s">
        <v>14</v>
      </c>
      <c r="O3537" s="35" t="s">
        <v>3499</v>
      </c>
      <c r="P3537" s="33">
        <v>125509</v>
      </c>
      <c r="Q3537" s="45" t="s">
        <v>3858</v>
      </c>
      <c r="R3537" s="46">
        <v>19377.2</v>
      </c>
      <c r="S3537" s="47" t="s">
        <v>4075</v>
      </c>
      <c r="T3537" s="46">
        <v>19377.2</v>
      </c>
      <c r="U3537" s="48">
        <f>Tabla1[[#This Row],[Importe]]-Tabla1[[#This Row],[Pagado]]</f>
        <v>0</v>
      </c>
      <c r="V3537" s="49" t="s">
        <v>4090</v>
      </c>
    </row>
    <row r="3538" spans="1:22" x14ac:dyDescent="0.25">
      <c r="A3538" s="44">
        <v>42976</v>
      </c>
      <c r="B3538" s="35" t="s">
        <v>3501</v>
      </c>
      <c r="C3538" s="33">
        <v>125510</v>
      </c>
      <c r="D3538" s="45" t="s">
        <v>3859</v>
      </c>
      <c r="E3538" s="46">
        <v>3835.6</v>
      </c>
      <c r="F3538" s="47" t="s">
        <v>4075</v>
      </c>
      <c r="G3538" s="46">
        <v>3835.6</v>
      </c>
      <c r="H3538" s="48">
        <f>Tabla1[[#This Row],[Importe]]-Tabla1[[#This Row],[Pagado]]</f>
        <v>0</v>
      </c>
      <c r="I3538" s="49" t="s">
        <v>4090</v>
      </c>
      <c r="N3538" s="44" t="s">
        <v>14</v>
      </c>
      <c r="O3538" s="35" t="s">
        <v>3501</v>
      </c>
      <c r="P3538" s="33">
        <v>125510</v>
      </c>
      <c r="Q3538" s="45" t="s">
        <v>3859</v>
      </c>
      <c r="R3538" s="46">
        <v>3835.6</v>
      </c>
      <c r="S3538" s="47" t="s">
        <v>4075</v>
      </c>
      <c r="T3538" s="46">
        <v>3835.6</v>
      </c>
      <c r="U3538" s="48">
        <f>Tabla1[[#This Row],[Importe]]-Tabla1[[#This Row],[Pagado]]</f>
        <v>0</v>
      </c>
      <c r="V3538" s="49" t="s">
        <v>4090</v>
      </c>
    </row>
    <row r="3539" spans="1:22" x14ac:dyDescent="0.25">
      <c r="A3539" s="38">
        <v>42976</v>
      </c>
      <c r="B3539" s="36" t="s">
        <v>3502</v>
      </c>
      <c r="C3539" s="34">
        <v>125511</v>
      </c>
      <c r="D3539" s="39" t="s">
        <v>3857</v>
      </c>
      <c r="E3539" s="40">
        <v>16140</v>
      </c>
      <c r="F3539" s="41" t="s">
        <v>4075</v>
      </c>
      <c r="G3539" s="40">
        <v>16140</v>
      </c>
      <c r="H3539" s="42">
        <f>Tabla1[[#This Row],[Importe]]-Tabla1[[#This Row],[Pagado]]</f>
        <v>0</v>
      </c>
      <c r="I3539" s="43" t="s">
        <v>4090</v>
      </c>
      <c r="N3539" s="38" t="s">
        <v>14</v>
      </c>
      <c r="O3539" s="36" t="s">
        <v>3502</v>
      </c>
      <c r="P3539" s="34">
        <v>125511</v>
      </c>
      <c r="Q3539" s="39" t="s">
        <v>3857</v>
      </c>
      <c r="R3539" s="40">
        <v>16140</v>
      </c>
      <c r="S3539" s="41" t="s">
        <v>4075</v>
      </c>
      <c r="T3539" s="40">
        <v>16140</v>
      </c>
      <c r="U3539" s="42">
        <f>Tabla1[[#This Row],[Importe]]-Tabla1[[#This Row],[Pagado]]</f>
        <v>0</v>
      </c>
      <c r="V3539" s="43" t="s">
        <v>4090</v>
      </c>
    </row>
    <row r="3540" spans="1:22" x14ac:dyDescent="0.25">
      <c r="A3540" s="44">
        <v>42976</v>
      </c>
      <c r="B3540" s="35" t="s">
        <v>3503</v>
      </c>
      <c r="C3540" s="33">
        <v>125512</v>
      </c>
      <c r="D3540" s="45" t="s">
        <v>3860</v>
      </c>
      <c r="E3540" s="46">
        <v>3792</v>
      </c>
      <c r="F3540" s="47" t="s">
        <v>4071</v>
      </c>
      <c r="G3540" s="46">
        <v>3792</v>
      </c>
      <c r="H3540" s="48">
        <f>Tabla1[[#This Row],[Importe]]-Tabla1[[#This Row],[Pagado]]</f>
        <v>0</v>
      </c>
      <c r="I3540" s="49" t="s">
        <v>4090</v>
      </c>
      <c r="N3540" s="44" t="s">
        <v>14</v>
      </c>
      <c r="O3540" s="35" t="s">
        <v>3503</v>
      </c>
      <c r="P3540" s="33">
        <v>125512</v>
      </c>
      <c r="Q3540" s="45" t="s">
        <v>3860</v>
      </c>
      <c r="R3540" s="46">
        <v>3792</v>
      </c>
      <c r="S3540" s="47" t="s">
        <v>4071</v>
      </c>
      <c r="T3540" s="46">
        <v>3792</v>
      </c>
      <c r="U3540" s="48">
        <f>Tabla1[[#This Row],[Importe]]-Tabla1[[#This Row],[Pagado]]</f>
        <v>0</v>
      </c>
      <c r="V3540" s="49" t="s">
        <v>4090</v>
      </c>
    </row>
    <row r="3541" spans="1:22" x14ac:dyDescent="0.25">
      <c r="A3541" s="38">
        <v>42976</v>
      </c>
      <c r="B3541" s="36" t="s">
        <v>3504</v>
      </c>
      <c r="C3541" s="34">
        <v>125513</v>
      </c>
      <c r="D3541" s="39" t="s">
        <v>3927</v>
      </c>
      <c r="E3541" s="40">
        <v>10092</v>
      </c>
      <c r="F3541" s="41" t="s">
        <v>4075</v>
      </c>
      <c r="G3541" s="40">
        <v>10092</v>
      </c>
      <c r="H3541" s="42">
        <f>Tabla1[[#This Row],[Importe]]-Tabla1[[#This Row],[Pagado]]</f>
        <v>0</v>
      </c>
      <c r="I3541" s="43" t="s">
        <v>4090</v>
      </c>
      <c r="N3541" s="38" t="s">
        <v>14</v>
      </c>
      <c r="O3541" s="36" t="s">
        <v>3504</v>
      </c>
      <c r="P3541" s="34">
        <v>125513</v>
      </c>
      <c r="Q3541" s="39" t="s">
        <v>3927</v>
      </c>
      <c r="R3541" s="40">
        <v>10092</v>
      </c>
      <c r="S3541" s="41" t="s">
        <v>4075</v>
      </c>
      <c r="T3541" s="40">
        <v>10092</v>
      </c>
      <c r="U3541" s="42">
        <f>Tabla1[[#This Row],[Importe]]-Tabla1[[#This Row],[Pagado]]</f>
        <v>0</v>
      </c>
      <c r="V3541" s="43" t="s">
        <v>4090</v>
      </c>
    </row>
    <row r="3542" spans="1:22" x14ac:dyDescent="0.25">
      <c r="A3542" s="44">
        <v>42976</v>
      </c>
      <c r="B3542" s="35" t="s">
        <v>3505</v>
      </c>
      <c r="C3542" s="33">
        <v>125514</v>
      </c>
      <c r="D3542" s="45" t="s">
        <v>3860</v>
      </c>
      <c r="E3542" s="46">
        <v>1646.4</v>
      </c>
      <c r="F3542" s="47">
        <v>42976</v>
      </c>
      <c r="G3542" s="46">
        <v>1646.4</v>
      </c>
      <c r="H3542" s="48">
        <f>Tabla1[[#This Row],[Importe]]-Tabla1[[#This Row],[Pagado]]</f>
        <v>0</v>
      </c>
      <c r="I3542" s="49" t="s">
        <v>4090</v>
      </c>
      <c r="N3542" s="44" t="s">
        <v>14</v>
      </c>
      <c r="O3542" s="35" t="s">
        <v>3505</v>
      </c>
      <c r="P3542" s="33">
        <v>125514</v>
      </c>
      <c r="Q3542" s="45" t="s">
        <v>3860</v>
      </c>
      <c r="R3542" s="46">
        <v>1646.4</v>
      </c>
      <c r="S3542" s="47" t="s">
        <v>14</v>
      </c>
      <c r="T3542" s="46">
        <v>1646.4</v>
      </c>
      <c r="U3542" s="48">
        <f>Tabla1[[#This Row],[Importe]]-Tabla1[[#This Row],[Pagado]]</f>
        <v>0</v>
      </c>
      <c r="V3542" s="49" t="s">
        <v>4090</v>
      </c>
    </row>
    <row r="3543" spans="1:22" x14ac:dyDescent="0.25">
      <c r="A3543" s="38">
        <v>42976</v>
      </c>
      <c r="B3543" s="36" t="s">
        <v>3506</v>
      </c>
      <c r="C3543" s="34">
        <v>125515</v>
      </c>
      <c r="D3543" s="39" t="s">
        <v>3860</v>
      </c>
      <c r="E3543" s="40">
        <v>7364</v>
      </c>
      <c r="F3543" s="41">
        <v>42977</v>
      </c>
      <c r="G3543" s="40">
        <v>7364</v>
      </c>
      <c r="H3543" s="42">
        <f>Tabla1[[#This Row],[Importe]]-Tabla1[[#This Row],[Pagado]]</f>
        <v>0</v>
      </c>
      <c r="I3543" s="43" t="s">
        <v>4090</v>
      </c>
      <c r="N3543" s="38" t="s">
        <v>14</v>
      </c>
      <c r="O3543" s="36" t="s">
        <v>3506</v>
      </c>
      <c r="P3543" s="34">
        <v>125515</v>
      </c>
      <c r="Q3543" s="39" t="s">
        <v>3860</v>
      </c>
      <c r="R3543" s="40">
        <v>7364</v>
      </c>
      <c r="S3543" s="41" t="s">
        <v>15</v>
      </c>
      <c r="T3543" s="40">
        <v>7364</v>
      </c>
      <c r="U3543" s="42">
        <f>Tabla1[[#This Row],[Importe]]-Tabla1[[#This Row],[Pagado]]</f>
        <v>0</v>
      </c>
      <c r="V3543" s="43" t="s">
        <v>4090</v>
      </c>
    </row>
    <row r="3544" spans="1:22" x14ac:dyDescent="0.25">
      <c r="A3544" s="44">
        <v>42976</v>
      </c>
      <c r="B3544" s="35" t="s">
        <v>3507</v>
      </c>
      <c r="C3544" s="33">
        <v>125516</v>
      </c>
      <c r="D3544" s="45" t="s">
        <v>3867</v>
      </c>
      <c r="E3544" s="46">
        <v>1594.5</v>
      </c>
      <c r="F3544" s="47">
        <v>42976</v>
      </c>
      <c r="G3544" s="46">
        <v>1594.5</v>
      </c>
      <c r="H3544" s="48">
        <f>Tabla1[[#This Row],[Importe]]-Tabla1[[#This Row],[Pagado]]</f>
        <v>0</v>
      </c>
      <c r="I3544" s="49" t="s">
        <v>4090</v>
      </c>
      <c r="N3544" s="44" t="s">
        <v>14</v>
      </c>
      <c r="O3544" s="35" t="s">
        <v>3507</v>
      </c>
      <c r="P3544" s="33">
        <v>125516</v>
      </c>
      <c r="Q3544" s="45" t="s">
        <v>3867</v>
      </c>
      <c r="R3544" s="46">
        <v>1594.5</v>
      </c>
      <c r="S3544" s="47" t="s">
        <v>14</v>
      </c>
      <c r="T3544" s="46">
        <v>1594.5</v>
      </c>
      <c r="U3544" s="48">
        <f>Tabla1[[#This Row],[Importe]]-Tabla1[[#This Row],[Pagado]]</f>
        <v>0</v>
      </c>
      <c r="V3544" s="49" t="s">
        <v>4090</v>
      </c>
    </row>
    <row r="3545" spans="1:22" x14ac:dyDescent="0.25">
      <c r="A3545" s="38">
        <v>42976</v>
      </c>
      <c r="B3545" s="36" t="s">
        <v>3508</v>
      </c>
      <c r="C3545" s="34">
        <v>125517</v>
      </c>
      <c r="D3545" s="39" t="s">
        <v>3862</v>
      </c>
      <c r="E3545" s="40">
        <v>4521</v>
      </c>
      <c r="F3545" s="47">
        <v>42976</v>
      </c>
      <c r="G3545" s="40">
        <v>4521</v>
      </c>
      <c r="H3545" s="42">
        <f>Tabla1[[#This Row],[Importe]]-Tabla1[[#This Row],[Pagado]]</f>
        <v>0</v>
      </c>
      <c r="I3545" s="43" t="s">
        <v>4090</v>
      </c>
      <c r="N3545" s="38" t="s">
        <v>14</v>
      </c>
      <c r="O3545" s="36" t="s">
        <v>3508</v>
      </c>
      <c r="P3545" s="34">
        <v>125517</v>
      </c>
      <c r="Q3545" s="39" t="s">
        <v>3862</v>
      </c>
      <c r="R3545" s="40">
        <v>4521</v>
      </c>
      <c r="S3545" s="41" t="s">
        <v>14</v>
      </c>
      <c r="T3545" s="40">
        <v>4521</v>
      </c>
      <c r="U3545" s="42">
        <f>Tabla1[[#This Row],[Importe]]-Tabla1[[#This Row],[Pagado]]</f>
        <v>0</v>
      </c>
      <c r="V3545" s="43" t="s">
        <v>4090</v>
      </c>
    </row>
    <row r="3546" spans="1:22" x14ac:dyDescent="0.25">
      <c r="A3546" s="44">
        <v>42976</v>
      </c>
      <c r="B3546" s="35" t="s">
        <v>3509</v>
      </c>
      <c r="C3546" s="33">
        <v>125518</v>
      </c>
      <c r="D3546" s="45" t="s">
        <v>3839</v>
      </c>
      <c r="E3546" s="46">
        <v>2453.1</v>
      </c>
      <c r="F3546" s="47">
        <v>42976</v>
      </c>
      <c r="G3546" s="46">
        <v>2453.1</v>
      </c>
      <c r="H3546" s="48">
        <f>Tabla1[[#This Row],[Importe]]-Tabla1[[#This Row],[Pagado]]</f>
        <v>0</v>
      </c>
      <c r="I3546" s="49" t="s">
        <v>4090</v>
      </c>
      <c r="N3546" s="44" t="s">
        <v>14</v>
      </c>
      <c r="O3546" s="35" t="s">
        <v>3509</v>
      </c>
      <c r="P3546" s="33">
        <v>125518</v>
      </c>
      <c r="Q3546" s="45" t="s">
        <v>3839</v>
      </c>
      <c r="R3546" s="46">
        <v>2453.1</v>
      </c>
      <c r="S3546" s="47" t="s">
        <v>14</v>
      </c>
      <c r="T3546" s="46">
        <v>2453.1</v>
      </c>
      <c r="U3546" s="48">
        <f>Tabla1[[#This Row],[Importe]]-Tabla1[[#This Row],[Pagado]]</f>
        <v>0</v>
      </c>
      <c r="V3546" s="49" t="s">
        <v>4090</v>
      </c>
    </row>
    <row r="3547" spans="1:22" x14ac:dyDescent="0.25">
      <c r="A3547" s="38">
        <v>42976</v>
      </c>
      <c r="B3547" s="36" t="s">
        <v>3510</v>
      </c>
      <c r="C3547" s="34">
        <v>125519</v>
      </c>
      <c r="D3547" s="39" t="s">
        <v>3860</v>
      </c>
      <c r="E3547" s="40">
        <v>637.1</v>
      </c>
      <c r="F3547" s="47">
        <v>42976</v>
      </c>
      <c r="G3547" s="40">
        <v>637.1</v>
      </c>
      <c r="H3547" s="42">
        <f>Tabla1[[#This Row],[Importe]]-Tabla1[[#This Row],[Pagado]]</f>
        <v>0</v>
      </c>
      <c r="I3547" s="43" t="s">
        <v>4090</v>
      </c>
      <c r="N3547" s="38" t="s">
        <v>14</v>
      </c>
      <c r="O3547" s="36" t="s">
        <v>3510</v>
      </c>
      <c r="P3547" s="34">
        <v>125519</v>
      </c>
      <c r="Q3547" s="39" t="s">
        <v>3860</v>
      </c>
      <c r="R3547" s="40">
        <v>637.1</v>
      </c>
      <c r="S3547" s="41" t="s">
        <v>14</v>
      </c>
      <c r="T3547" s="40">
        <v>637.1</v>
      </c>
      <c r="U3547" s="42">
        <f>Tabla1[[#This Row],[Importe]]-Tabla1[[#This Row],[Pagado]]</f>
        <v>0</v>
      </c>
      <c r="V3547" s="43" t="s">
        <v>4090</v>
      </c>
    </row>
    <row r="3548" spans="1:22" x14ac:dyDescent="0.25">
      <c r="A3548" s="44">
        <v>42976</v>
      </c>
      <c r="B3548" s="36" t="s">
        <v>3512</v>
      </c>
      <c r="C3548" s="34">
        <v>125520</v>
      </c>
      <c r="D3548" s="39" t="s">
        <v>3860</v>
      </c>
      <c r="E3548" s="40">
        <v>2720</v>
      </c>
      <c r="F3548" s="47">
        <v>42976</v>
      </c>
      <c r="G3548" s="40">
        <v>2720</v>
      </c>
      <c r="H3548" s="42">
        <f>Tabla1[[#This Row],[Importe]]-Tabla1[[#This Row],[Pagado]]</f>
        <v>0</v>
      </c>
      <c r="I3548" s="43" t="s">
        <v>4090</v>
      </c>
      <c r="N3548" s="38" t="s">
        <v>14</v>
      </c>
      <c r="O3548" s="36" t="s">
        <v>3512</v>
      </c>
      <c r="P3548" s="34">
        <v>125520</v>
      </c>
      <c r="Q3548" s="39" t="s">
        <v>3860</v>
      </c>
      <c r="R3548" s="40">
        <v>2720</v>
      </c>
      <c r="S3548" s="41" t="s">
        <v>14</v>
      </c>
      <c r="T3548" s="40">
        <v>2720</v>
      </c>
      <c r="U3548" s="42">
        <f>Tabla1[[#This Row],[Importe]]-Tabla1[[#This Row],[Pagado]]</f>
        <v>0</v>
      </c>
      <c r="V3548" s="43" t="s">
        <v>4090</v>
      </c>
    </row>
    <row r="3549" spans="1:22" x14ac:dyDescent="0.25">
      <c r="A3549" s="38">
        <v>42976</v>
      </c>
      <c r="B3549" s="35" t="s">
        <v>3513</v>
      </c>
      <c r="C3549" s="33">
        <v>125521</v>
      </c>
      <c r="D3549" s="45" t="s">
        <v>3938</v>
      </c>
      <c r="E3549" s="46">
        <v>13310</v>
      </c>
      <c r="F3549" s="47">
        <v>42976</v>
      </c>
      <c r="G3549" s="46">
        <v>13310</v>
      </c>
      <c r="H3549" s="48">
        <f>Tabla1[[#This Row],[Importe]]-Tabla1[[#This Row],[Pagado]]</f>
        <v>0</v>
      </c>
      <c r="I3549" s="49" t="s">
        <v>4090</v>
      </c>
      <c r="N3549" s="44" t="s">
        <v>14</v>
      </c>
      <c r="O3549" s="35" t="s">
        <v>3513</v>
      </c>
      <c r="P3549" s="33">
        <v>125521</v>
      </c>
      <c r="Q3549" s="45" t="s">
        <v>3938</v>
      </c>
      <c r="R3549" s="46">
        <v>13310</v>
      </c>
      <c r="S3549" s="47" t="s">
        <v>14</v>
      </c>
      <c r="T3549" s="46">
        <v>13310</v>
      </c>
      <c r="U3549" s="48">
        <f>Tabla1[[#This Row],[Importe]]-Tabla1[[#This Row],[Pagado]]</f>
        <v>0</v>
      </c>
      <c r="V3549" s="49" t="s">
        <v>4090</v>
      </c>
    </row>
    <row r="3550" spans="1:22" x14ac:dyDescent="0.25">
      <c r="A3550" s="44">
        <v>42976</v>
      </c>
      <c r="B3550" s="36" t="s">
        <v>3514</v>
      </c>
      <c r="C3550" s="34">
        <v>125522</v>
      </c>
      <c r="D3550" s="39" t="s">
        <v>3806</v>
      </c>
      <c r="E3550" s="40">
        <v>6945.4</v>
      </c>
      <c r="F3550" s="41">
        <v>42977</v>
      </c>
      <c r="G3550" s="40">
        <v>6945.4</v>
      </c>
      <c r="H3550" s="42">
        <f>Tabla1[[#This Row],[Importe]]-Tabla1[[#This Row],[Pagado]]</f>
        <v>0</v>
      </c>
      <c r="I3550" s="43" t="s">
        <v>4090</v>
      </c>
      <c r="N3550" s="38" t="s">
        <v>14</v>
      </c>
      <c r="O3550" s="36" t="s">
        <v>3514</v>
      </c>
      <c r="P3550" s="34">
        <v>125522</v>
      </c>
      <c r="Q3550" s="39" t="s">
        <v>3806</v>
      </c>
      <c r="R3550" s="40">
        <v>6945.4</v>
      </c>
      <c r="S3550" s="41" t="s">
        <v>15</v>
      </c>
      <c r="T3550" s="40">
        <v>6945.4</v>
      </c>
      <c r="U3550" s="42">
        <f>Tabla1[[#This Row],[Importe]]-Tabla1[[#This Row],[Pagado]]</f>
        <v>0</v>
      </c>
      <c r="V3550" s="43" t="s">
        <v>4090</v>
      </c>
    </row>
    <row r="3551" spans="1:22" x14ac:dyDescent="0.25">
      <c r="A3551" s="38">
        <v>42976</v>
      </c>
      <c r="B3551" s="35" t="s">
        <v>3515</v>
      </c>
      <c r="C3551" s="33">
        <v>125523</v>
      </c>
      <c r="D3551" s="45" t="s">
        <v>3878</v>
      </c>
      <c r="E3551" s="46">
        <v>1440</v>
      </c>
      <c r="F3551" s="47">
        <v>42976</v>
      </c>
      <c r="G3551" s="46">
        <v>1440</v>
      </c>
      <c r="H3551" s="48">
        <f>Tabla1[[#This Row],[Importe]]-Tabla1[[#This Row],[Pagado]]</f>
        <v>0</v>
      </c>
      <c r="I3551" s="49" t="s">
        <v>4090</v>
      </c>
      <c r="N3551" s="44" t="s">
        <v>14</v>
      </c>
      <c r="O3551" s="35" t="s">
        <v>3515</v>
      </c>
      <c r="P3551" s="33">
        <v>125523</v>
      </c>
      <c r="Q3551" s="45" t="s">
        <v>3878</v>
      </c>
      <c r="R3551" s="46">
        <v>1440</v>
      </c>
      <c r="S3551" s="47" t="s">
        <v>14</v>
      </c>
      <c r="T3551" s="46">
        <v>1440</v>
      </c>
      <c r="U3551" s="48">
        <f>Tabla1[[#This Row],[Importe]]-Tabla1[[#This Row],[Pagado]]</f>
        <v>0</v>
      </c>
      <c r="V3551" s="49" t="s">
        <v>4090</v>
      </c>
    </row>
    <row r="3552" spans="1:22" x14ac:dyDescent="0.25">
      <c r="A3552" s="44">
        <v>42976</v>
      </c>
      <c r="B3552" s="36" t="s">
        <v>3516</v>
      </c>
      <c r="C3552" s="34">
        <v>125524</v>
      </c>
      <c r="D3552" s="39" t="s">
        <v>3869</v>
      </c>
      <c r="E3552" s="40">
        <v>7920</v>
      </c>
      <c r="F3552" s="41" t="s">
        <v>4069</v>
      </c>
      <c r="G3552" s="40">
        <v>7920</v>
      </c>
      <c r="H3552" s="42">
        <f>Tabla1[[#This Row],[Importe]]-Tabla1[[#This Row],[Pagado]]</f>
        <v>0</v>
      </c>
      <c r="I3552" s="43" t="s">
        <v>4090</v>
      </c>
      <c r="N3552" s="38" t="s">
        <v>14</v>
      </c>
      <c r="O3552" s="36" t="s">
        <v>3516</v>
      </c>
      <c r="P3552" s="34">
        <v>125524</v>
      </c>
      <c r="Q3552" s="39" t="s">
        <v>3869</v>
      </c>
      <c r="R3552" s="40">
        <v>7920</v>
      </c>
      <c r="S3552" s="41" t="s">
        <v>4069</v>
      </c>
      <c r="T3552" s="40">
        <v>7920</v>
      </c>
      <c r="U3552" s="42">
        <f>Tabla1[[#This Row],[Importe]]-Tabla1[[#This Row],[Pagado]]</f>
        <v>0</v>
      </c>
      <c r="V3552" s="43" t="s">
        <v>4090</v>
      </c>
    </row>
    <row r="3553" spans="1:22" x14ac:dyDescent="0.25">
      <c r="A3553" s="38">
        <v>42976</v>
      </c>
      <c r="B3553" s="35" t="s">
        <v>3517</v>
      </c>
      <c r="C3553" s="33">
        <v>125525</v>
      </c>
      <c r="D3553" s="45" t="s">
        <v>3980</v>
      </c>
      <c r="E3553" s="46">
        <v>2140.8000000000002</v>
      </c>
      <c r="F3553" s="47">
        <v>42976</v>
      </c>
      <c r="G3553" s="46">
        <v>2140.8000000000002</v>
      </c>
      <c r="H3553" s="48">
        <f>Tabla1[[#This Row],[Importe]]-Tabla1[[#This Row],[Pagado]]</f>
        <v>0</v>
      </c>
      <c r="I3553" s="49" t="s">
        <v>4090</v>
      </c>
      <c r="N3553" s="44" t="s">
        <v>14</v>
      </c>
      <c r="O3553" s="35" t="s">
        <v>3517</v>
      </c>
      <c r="P3553" s="33">
        <v>125525</v>
      </c>
      <c r="Q3553" s="45" t="s">
        <v>3980</v>
      </c>
      <c r="R3553" s="46">
        <v>2140.8000000000002</v>
      </c>
      <c r="S3553" s="47" t="s">
        <v>14</v>
      </c>
      <c r="T3553" s="46">
        <v>2140.8000000000002</v>
      </c>
      <c r="U3553" s="48">
        <f>Tabla1[[#This Row],[Importe]]-Tabla1[[#This Row],[Pagado]]</f>
        <v>0</v>
      </c>
      <c r="V3553" s="49" t="s">
        <v>4090</v>
      </c>
    </row>
    <row r="3554" spans="1:22" x14ac:dyDescent="0.25">
      <c r="A3554" s="44">
        <v>42976</v>
      </c>
      <c r="B3554" s="36" t="s">
        <v>3518</v>
      </c>
      <c r="C3554" s="34">
        <v>125526</v>
      </c>
      <c r="D3554" s="39" t="s">
        <v>3882</v>
      </c>
      <c r="E3554" s="40">
        <v>6383.7</v>
      </c>
      <c r="F3554" s="41">
        <v>42976</v>
      </c>
      <c r="G3554" s="40">
        <v>6383.7</v>
      </c>
      <c r="H3554" s="42">
        <f>Tabla1[[#This Row],[Importe]]-Tabla1[[#This Row],[Pagado]]</f>
        <v>0</v>
      </c>
      <c r="I3554" s="43" t="s">
        <v>4090</v>
      </c>
      <c r="N3554" s="38" t="s">
        <v>14</v>
      </c>
      <c r="O3554" s="36" t="s">
        <v>3518</v>
      </c>
      <c r="P3554" s="34">
        <v>125526</v>
      </c>
      <c r="Q3554" s="39" t="s">
        <v>3882</v>
      </c>
      <c r="R3554" s="40">
        <v>6383.7</v>
      </c>
      <c r="S3554" s="41" t="s">
        <v>14</v>
      </c>
      <c r="T3554" s="40">
        <v>6383.7</v>
      </c>
      <c r="U3554" s="42">
        <f>Tabla1[[#This Row],[Importe]]-Tabla1[[#This Row],[Pagado]]</f>
        <v>0</v>
      </c>
      <c r="V3554" s="43" t="s">
        <v>4090</v>
      </c>
    </row>
    <row r="3555" spans="1:22" x14ac:dyDescent="0.25">
      <c r="A3555" s="38">
        <v>42976</v>
      </c>
      <c r="B3555" s="35" t="s">
        <v>3519</v>
      </c>
      <c r="C3555" s="33">
        <v>125527</v>
      </c>
      <c r="D3555" s="45" t="s">
        <v>3987</v>
      </c>
      <c r="E3555" s="46">
        <v>16666.8</v>
      </c>
      <c r="F3555" s="47">
        <v>42976</v>
      </c>
      <c r="G3555" s="46">
        <v>16666.8</v>
      </c>
      <c r="H3555" s="48">
        <f>Tabla1[[#This Row],[Importe]]-Tabla1[[#This Row],[Pagado]]</f>
        <v>0</v>
      </c>
      <c r="I3555" s="49" t="s">
        <v>4090</v>
      </c>
      <c r="N3555" s="44" t="s">
        <v>14</v>
      </c>
      <c r="O3555" s="35" t="s">
        <v>3519</v>
      </c>
      <c r="P3555" s="33">
        <v>125527</v>
      </c>
      <c r="Q3555" s="45" t="s">
        <v>3987</v>
      </c>
      <c r="R3555" s="46">
        <v>16666.8</v>
      </c>
      <c r="S3555" s="47" t="s">
        <v>14</v>
      </c>
      <c r="T3555" s="46">
        <v>16666.8</v>
      </c>
      <c r="U3555" s="48">
        <f>Tabla1[[#This Row],[Importe]]-Tabla1[[#This Row],[Pagado]]</f>
        <v>0</v>
      </c>
      <c r="V3555" s="49" t="s">
        <v>4090</v>
      </c>
    </row>
    <row r="3556" spans="1:22" x14ac:dyDescent="0.25">
      <c r="A3556" s="44">
        <v>42976</v>
      </c>
      <c r="B3556" s="36" t="s">
        <v>3520</v>
      </c>
      <c r="C3556" s="34">
        <v>125528</v>
      </c>
      <c r="D3556" s="39" t="s">
        <v>3860</v>
      </c>
      <c r="E3556" s="40">
        <v>2625</v>
      </c>
      <c r="F3556" s="41">
        <v>42976</v>
      </c>
      <c r="G3556" s="40">
        <v>2625</v>
      </c>
      <c r="H3556" s="42">
        <f>Tabla1[[#This Row],[Importe]]-Tabla1[[#This Row],[Pagado]]</f>
        <v>0</v>
      </c>
      <c r="I3556" s="43" t="s">
        <v>4090</v>
      </c>
      <c r="N3556" s="38" t="s">
        <v>14</v>
      </c>
      <c r="O3556" s="36" t="s">
        <v>3520</v>
      </c>
      <c r="P3556" s="34">
        <v>125528</v>
      </c>
      <c r="Q3556" s="39" t="s">
        <v>3860</v>
      </c>
      <c r="R3556" s="40">
        <v>2625</v>
      </c>
      <c r="S3556" s="41" t="s">
        <v>14</v>
      </c>
      <c r="T3556" s="40">
        <v>2625</v>
      </c>
      <c r="U3556" s="42">
        <f>Tabla1[[#This Row],[Importe]]-Tabla1[[#This Row],[Pagado]]</f>
        <v>0</v>
      </c>
      <c r="V3556" s="43" t="s">
        <v>4090</v>
      </c>
    </row>
    <row r="3557" spans="1:22" x14ac:dyDescent="0.25">
      <c r="A3557" s="38">
        <v>42976</v>
      </c>
      <c r="B3557" s="35" t="s">
        <v>3521</v>
      </c>
      <c r="C3557" s="33">
        <v>125529</v>
      </c>
      <c r="D3557" s="45" t="s">
        <v>3850</v>
      </c>
      <c r="E3557" s="46">
        <v>2400</v>
      </c>
      <c r="F3557" s="47">
        <v>42976</v>
      </c>
      <c r="G3557" s="46">
        <v>2400</v>
      </c>
      <c r="H3557" s="48">
        <f>Tabla1[[#This Row],[Importe]]-Tabla1[[#This Row],[Pagado]]</f>
        <v>0</v>
      </c>
      <c r="I3557" s="49" t="s">
        <v>4090</v>
      </c>
      <c r="N3557" s="44" t="s">
        <v>14</v>
      </c>
      <c r="O3557" s="35" t="s">
        <v>3521</v>
      </c>
      <c r="P3557" s="33">
        <v>125529</v>
      </c>
      <c r="Q3557" s="45" t="s">
        <v>3850</v>
      </c>
      <c r="R3557" s="46">
        <v>2400</v>
      </c>
      <c r="S3557" s="47" t="s">
        <v>14</v>
      </c>
      <c r="T3557" s="46">
        <v>2400</v>
      </c>
      <c r="U3557" s="48">
        <f>Tabla1[[#This Row],[Importe]]-Tabla1[[#This Row],[Pagado]]</f>
        <v>0</v>
      </c>
      <c r="V3557" s="49" t="s">
        <v>4090</v>
      </c>
    </row>
    <row r="3558" spans="1:22" x14ac:dyDescent="0.25">
      <c r="A3558" s="44">
        <v>42976</v>
      </c>
      <c r="B3558" s="35" t="s">
        <v>3523</v>
      </c>
      <c r="C3558" s="33">
        <v>125530</v>
      </c>
      <c r="D3558" s="45" t="s">
        <v>4010</v>
      </c>
      <c r="E3558" s="46">
        <v>9429.6</v>
      </c>
      <c r="F3558" s="47">
        <v>42976</v>
      </c>
      <c r="G3558" s="46">
        <v>9429.6</v>
      </c>
      <c r="H3558" s="48">
        <f>Tabla1[[#This Row],[Importe]]-Tabla1[[#This Row],[Pagado]]</f>
        <v>0</v>
      </c>
      <c r="I3558" s="49" t="s">
        <v>4090</v>
      </c>
      <c r="N3558" s="44" t="s">
        <v>14</v>
      </c>
      <c r="O3558" s="35" t="s">
        <v>3523</v>
      </c>
      <c r="P3558" s="33">
        <v>125530</v>
      </c>
      <c r="Q3558" s="45" t="s">
        <v>4010</v>
      </c>
      <c r="R3558" s="46">
        <v>9429.6</v>
      </c>
      <c r="S3558" s="47" t="s">
        <v>14</v>
      </c>
      <c r="T3558" s="46">
        <v>9429.6</v>
      </c>
      <c r="U3558" s="48">
        <f>Tabla1[[#This Row],[Importe]]-Tabla1[[#This Row],[Pagado]]</f>
        <v>0</v>
      </c>
      <c r="V3558" s="49" t="s">
        <v>4090</v>
      </c>
    </row>
    <row r="3559" spans="1:22" x14ac:dyDescent="0.25">
      <c r="A3559" s="38">
        <v>42976</v>
      </c>
      <c r="B3559" s="36" t="s">
        <v>3524</v>
      </c>
      <c r="C3559" s="34">
        <v>125531</v>
      </c>
      <c r="D3559" s="39" t="s">
        <v>3992</v>
      </c>
      <c r="E3559" s="40">
        <v>19095</v>
      </c>
      <c r="F3559" s="41">
        <v>42976</v>
      </c>
      <c r="G3559" s="40">
        <v>19095</v>
      </c>
      <c r="H3559" s="42">
        <f>Tabla1[[#This Row],[Importe]]-Tabla1[[#This Row],[Pagado]]</f>
        <v>0</v>
      </c>
      <c r="I3559" s="43" t="s">
        <v>4090</v>
      </c>
      <c r="N3559" s="38" t="s">
        <v>14</v>
      </c>
      <c r="O3559" s="36" t="s">
        <v>3524</v>
      </c>
      <c r="P3559" s="34">
        <v>125531</v>
      </c>
      <c r="Q3559" s="39" t="s">
        <v>3992</v>
      </c>
      <c r="R3559" s="40">
        <v>19095</v>
      </c>
      <c r="S3559" s="41" t="s">
        <v>14</v>
      </c>
      <c r="T3559" s="40">
        <v>19095</v>
      </c>
      <c r="U3559" s="42">
        <f>Tabla1[[#This Row],[Importe]]-Tabla1[[#This Row],[Pagado]]</f>
        <v>0</v>
      </c>
      <c r="V3559" s="43" t="s">
        <v>4090</v>
      </c>
    </row>
    <row r="3560" spans="1:22" x14ac:dyDescent="0.25">
      <c r="A3560" s="44">
        <v>42976</v>
      </c>
      <c r="B3560" s="35" t="s">
        <v>3525</v>
      </c>
      <c r="C3560" s="33">
        <v>125532</v>
      </c>
      <c r="D3560" s="45" t="s">
        <v>4010</v>
      </c>
      <c r="E3560" s="46">
        <v>1540</v>
      </c>
      <c r="F3560" s="47">
        <v>42976</v>
      </c>
      <c r="G3560" s="46">
        <v>1540</v>
      </c>
      <c r="H3560" s="48">
        <f>Tabla1[[#This Row],[Importe]]-Tabla1[[#This Row],[Pagado]]</f>
        <v>0</v>
      </c>
      <c r="I3560" s="49" t="s">
        <v>4090</v>
      </c>
      <c r="N3560" s="44" t="s">
        <v>14</v>
      </c>
      <c r="O3560" s="35" t="s">
        <v>3525</v>
      </c>
      <c r="P3560" s="33">
        <v>125532</v>
      </c>
      <c r="Q3560" s="45" t="s">
        <v>4010</v>
      </c>
      <c r="R3560" s="46">
        <v>1540</v>
      </c>
      <c r="S3560" s="47" t="s">
        <v>14</v>
      </c>
      <c r="T3560" s="46">
        <v>1540</v>
      </c>
      <c r="U3560" s="48">
        <f>Tabla1[[#This Row],[Importe]]-Tabla1[[#This Row],[Pagado]]</f>
        <v>0</v>
      </c>
      <c r="V3560" s="49" t="s">
        <v>4090</v>
      </c>
    </row>
    <row r="3561" spans="1:22" x14ac:dyDescent="0.25">
      <c r="A3561" s="38">
        <v>42976</v>
      </c>
      <c r="B3561" s="36" t="s">
        <v>3526</v>
      </c>
      <c r="C3561" s="34">
        <v>125533</v>
      </c>
      <c r="D3561" s="39" t="s">
        <v>3937</v>
      </c>
      <c r="E3561" s="40">
        <v>2690.2</v>
      </c>
      <c r="F3561" s="41">
        <v>42976</v>
      </c>
      <c r="G3561" s="40">
        <v>2690.2</v>
      </c>
      <c r="H3561" s="42">
        <f>Tabla1[[#This Row],[Importe]]-Tabla1[[#This Row],[Pagado]]</f>
        <v>0</v>
      </c>
      <c r="I3561" s="43" t="s">
        <v>4090</v>
      </c>
      <c r="N3561" s="38" t="s">
        <v>14</v>
      </c>
      <c r="O3561" s="36" t="s">
        <v>3526</v>
      </c>
      <c r="P3561" s="34">
        <v>125533</v>
      </c>
      <c r="Q3561" s="39" t="s">
        <v>3937</v>
      </c>
      <c r="R3561" s="40">
        <v>2690.2</v>
      </c>
      <c r="S3561" s="41" t="s">
        <v>14</v>
      </c>
      <c r="T3561" s="40">
        <v>2690.2</v>
      </c>
      <c r="U3561" s="42">
        <f>Tabla1[[#This Row],[Importe]]-Tabla1[[#This Row],[Pagado]]</f>
        <v>0</v>
      </c>
      <c r="V3561" s="43" t="s">
        <v>4090</v>
      </c>
    </row>
    <row r="3562" spans="1:22" x14ac:dyDescent="0.25">
      <c r="A3562" s="44">
        <v>42976</v>
      </c>
      <c r="B3562" s="35" t="s">
        <v>3527</v>
      </c>
      <c r="C3562" s="33">
        <v>125534</v>
      </c>
      <c r="D3562" s="45" t="s">
        <v>3860</v>
      </c>
      <c r="E3562" s="46">
        <v>1117.9000000000001</v>
      </c>
      <c r="F3562" s="47">
        <v>42976</v>
      </c>
      <c r="G3562" s="46">
        <v>1117.9000000000001</v>
      </c>
      <c r="H3562" s="48">
        <f>Tabla1[[#This Row],[Importe]]-Tabla1[[#This Row],[Pagado]]</f>
        <v>0</v>
      </c>
      <c r="I3562" s="49" t="s">
        <v>4090</v>
      </c>
      <c r="N3562" s="44" t="s">
        <v>14</v>
      </c>
      <c r="O3562" s="35" t="s">
        <v>3527</v>
      </c>
      <c r="P3562" s="33">
        <v>125534</v>
      </c>
      <c r="Q3562" s="45" t="s">
        <v>3860</v>
      </c>
      <c r="R3562" s="46">
        <v>1117.9000000000001</v>
      </c>
      <c r="S3562" s="47" t="s">
        <v>14</v>
      </c>
      <c r="T3562" s="46">
        <v>1117.9000000000001</v>
      </c>
      <c r="U3562" s="48">
        <f>Tabla1[[#This Row],[Importe]]-Tabla1[[#This Row],[Pagado]]</f>
        <v>0</v>
      </c>
      <c r="V3562" s="49" t="s">
        <v>4090</v>
      </c>
    </row>
    <row r="3563" spans="1:22" x14ac:dyDescent="0.25">
      <c r="A3563" s="38">
        <v>42976</v>
      </c>
      <c r="B3563" s="36" t="s">
        <v>3528</v>
      </c>
      <c r="C3563" s="34">
        <v>125535</v>
      </c>
      <c r="D3563" s="39" t="s">
        <v>3832</v>
      </c>
      <c r="E3563" s="40">
        <v>338930.11</v>
      </c>
      <c r="F3563" s="41" t="s">
        <v>4068</v>
      </c>
      <c r="G3563" s="40">
        <v>338930.11</v>
      </c>
      <c r="H3563" s="42">
        <f>Tabla1[[#This Row],[Importe]]-Tabla1[[#This Row],[Pagado]]</f>
        <v>0</v>
      </c>
      <c r="I3563" s="43" t="s">
        <v>4090</v>
      </c>
      <c r="N3563" s="38" t="s">
        <v>14</v>
      </c>
      <c r="O3563" s="36" t="s">
        <v>3528</v>
      </c>
      <c r="P3563" s="34">
        <v>125535</v>
      </c>
      <c r="Q3563" s="39" t="s">
        <v>3832</v>
      </c>
      <c r="R3563" s="40">
        <v>338930.11</v>
      </c>
      <c r="S3563" s="41" t="s">
        <v>4068</v>
      </c>
      <c r="T3563" s="40">
        <v>338930.11</v>
      </c>
      <c r="U3563" s="42">
        <f>Tabla1[[#This Row],[Importe]]-Tabla1[[#This Row],[Pagado]]</f>
        <v>0</v>
      </c>
      <c r="V3563" s="43" t="s">
        <v>4090</v>
      </c>
    </row>
    <row r="3564" spans="1:22" x14ac:dyDescent="0.25">
      <c r="A3564" s="44">
        <v>42976</v>
      </c>
      <c r="B3564" s="35" t="s">
        <v>3529</v>
      </c>
      <c r="C3564" s="33">
        <v>125536</v>
      </c>
      <c r="D3564" s="45" t="s">
        <v>3891</v>
      </c>
      <c r="E3564" s="46">
        <v>4483.5</v>
      </c>
      <c r="F3564" s="47">
        <v>42976</v>
      </c>
      <c r="G3564" s="46">
        <v>4483.5</v>
      </c>
      <c r="H3564" s="48">
        <f>Tabla1[[#This Row],[Importe]]-Tabla1[[#This Row],[Pagado]]</f>
        <v>0</v>
      </c>
      <c r="I3564" s="49" t="s">
        <v>4090</v>
      </c>
      <c r="N3564" s="44" t="s">
        <v>14</v>
      </c>
      <c r="O3564" s="35" t="s">
        <v>3529</v>
      </c>
      <c r="P3564" s="33">
        <v>125536</v>
      </c>
      <c r="Q3564" s="45" t="s">
        <v>3891</v>
      </c>
      <c r="R3564" s="46">
        <v>4483.5</v>
      </c>
      <c r="S3564" s="47" t="s">
        <v>14</v>
      </c>
      <c r="T3564" s="46">
        <v>4483.5</v>
      </c>
      <c r="U3564" s="48">
        <f>Tabla1[[#This Row],[Importe]]-Tabla1[[#This Row],[Pagado]]</f>
        <v>0</v>
      </c>
      <c r="V3564" s="49" t="s">
        <v>4090</v>
      </c>
    </row>
    <row r="3565" spans="1:22" x14ac:dyDescent="0.25">
      <c r="A3565" s="38">
        <v>42976</v>
      </c>
      <c r="B3565" s="36" t="s">
        <v>3530</v>
      </c>
      <c r="C3565" s="34">
        <v>125537</v>
      </c>
      <c r="D3565" s="39" t="s">
        <v>3880</v>
      </c>
      <c r="E3565" s="40">
        <v>839.9</v>
      </c>
      <c r="F3565" s="47">
        <v>42976</v>
      </c>
      <c r="G3565" s="40">
        <v>839.9</v>
      </c>
      <c r="H3565" s="42">
        <f>Tabla1[[#This Row],[Importe]]-Tabla1[[#This Row],[Pagado]]</f>
        <v>0</v>
      </c>
      <c r="I3565" s="43" t="s">
        <v>4090</v>
      </c>
      <c r="N3565" s="38" t="s">
        <v>14</v>
      </c>
      <c r="O3565" s="36" t="s">
        <v>3530</v>
      </c>
      <c r="P3565" s="34">
        <v>125537</v>
      </c>
      <c r="Q3565" s="39" t="s">
        <v>3880</v>
      </c>
      <c r="R3565" s="40">
        <v>839.9</v>
      </c>
      <c r="S3565" s="41" t="s">
        <v>14</v>
      </c>
      <c r="T3565" s="40">
        <v>839.9</v>
      </c>
      <c r="U3565" s="42">
        <f>Tabla1[[#This Row],[Importe]]-Tabla1[[#This Row],[Pagado]]</f>
        <v>0</v>
      </c>
      <c r="V3565" s="43" t="s">
        <v>4090</v>
      </c>
    </row>
    <row r="3566" spans="1:22" x14ac:dyDescent="0.25">
      <c r="A3566" s="44">
        <v>42976</v>
      </c>
      <c r="B3566" s="35" t="s">
        <v>3531</v>
      </c>
      <c r="C3566" s="33">
        <v>125538</v>
      </c>
      <c r="D3566" s="45" t="s">
        <v>3832</v>
      </c>
      <c r="E3566" s="46">
        <v>108146.95</v>
      </c>
      <c r="F3566" s="47" t="s">
        <v>4068</v>
      </c>
      <c r="G3566" s="46">
        <v>108146.95</v>
      </c>
      <c r="H3566" s="48">
        <f>Tabla1[[#This Row],[Importe]]-Tabla1[[#This Row],[Pagado]]</f>
        <v>0</v>
      </c>
      <c r="I3566" s="49" t="s">
        <v>4090</v>
      </c>
      <c r="N3566" s="44" t="s">
        <v>14</v>
      </c>
      <c r="O3566" s="35" t="s">
        <v>3531</v>
      </c>
      <c r="P3566" s="33">
        <v>125538</v>
      </c>
      <c r="Q3566" s="45" t="s">
        <v>3832</v>
      </c>
      <c r="R3566" s="46">
        <v>108146.95</v>
      </c>
      <c r="S3566" s="47" t="s">
        <v>4068</v>
      </c>
      <c r="T3566" s="46">
        <v>108146.95</v>
      </c>
      <c r="U3566" s="48">
        <f>Tabla1[[#This Row],[Importe]]-Tabla1[[#This Row],[Pagado]]</f>
        <v>0</v>
      </c>
      <c r="V3566" s="49" t="s">
        <v>4090</v>
      </c>
    </row>
    <row r="3567" spans="1:22" x14ac:dyDescent="0.25">
      <c r="A3567" s="38">
        <v>42976</v>
      </c>
      <c r="B3567" s="36" t="s">
        <v>3532</v>
      </c>
      <c r="C3567" s="34">
        <v>125539</v>
      </c>
      <c r="D3567" s="39" t="s">
        <v>3888</v>
      </c>
      <c r="E3567" s="40">
        <v>283464</v>
      </c>
      <c r="F3567" s="41" t="s">
        <v>4068</v>
      </c>
      <c r="G3567" s="40">
        <v>283464</v>
      </c>
      <c r="H3567" s="42">
        <f>Tabla1[[#This Row],[Importe]]-Tabla1[[#This Row],[Pagado]]</f>
        <v>0</v>
      </c>
      <c r="I3567" s="43" t="s">
        <v>4090</v>
      </c>
      <c r="N3567" s="38" t="s">
        <v>14</v>
      </c>
      <c r="O3567" s="36" t="s">
        <v>3532</v>
      </c>
      <c r="P3567" s="34">
        <v>125539</v>
      </c>
      <c r="Q3567" s="39" t="s">
        <v>3888</v>
      </c>
      <c r="R3567" s="40">
        <v>283464</v>
      </c>
      <c r="S3567" s="41" t="s">
        <v>4068</v>
      </c>
      <c r="T3567" s="40">
        <v>283464</v>
      </c>
      <c r="U3567" s="42">
        <f>Tabla1[[#This Row],[Importe]]-Tabla1[[#This Row],[Pagado]]</f>
        <v>0</v>
      </c>
      <c r="V3567" s="43" t="s">
        <v>4090</v>
      </c>
    </row>
    <row r="3568" spans="1:22" x14ac:dyDescent="0.25">
      <c r="A3568" s="44">
        <v>42976</v>
      </c>
      <c r="B3568" s="36" t="s">
        <v>3534</v>
      </c>
      <c r="C3568" s="34">
        <v>125540</v>
      </c>
      <c r="D3568" s="39" t="s">
        <v>3940</v>
      </c>
      <c r="E3568" s="40">
        <v>8121.6</v>
      </c>
      <c r="F3568" s="47">
        <v>42976</v>
      </c>
      <c r="G3568" s="40">
        <v>8121.6</v>
      </c>
      <c r="H3568" s="42">
        <f>Tabla1[[#This Row],[Importe]]-Tabla1[[#This Row],[Pagado]]</f>
        <v>0</v>
      </c>
      <c r="I3568" s="43" t="s">
        <v>4090</v>
      </c>
      <c r="N3568" s="38" t="s">
        <v>14</v>
      </c>
      <c r="O3568" s="36" t="s">
        <v>3534</v>
      </c>
      <c r="P3568" s="34">
        <v>125540</v>
      </c>
      <c r="Q3568" s="39" t="s">
        <v>3940</v>
      </c>
      <c r="R3568" s="40">
        <v>8121.6</v>
      </c>
      <c r="S3568" s="41" t="s">
        <v>14</v>
      </c>
      <c r="T3568" s="40">
        <v>8121.6</v>
      </c>
      <c r="U3568" s="42">
        <f>Tabla1[[#This Row],[Importe]]-Tabla1[[#This Row],[Pagado]]</f>
        <v>0</v>
      </c>
      <c r="V3568" s="43" t="s">
        <v>4090</v>
      </c>
    </row>
    <row r="3569" spans="1:22" x14ac:dyDescent="0.25">
      <c r="A3569" s="38">
        <v>42976</v>
      </c>
      <c r="B3569" s="35" t="s">
        <v>3535</v>
      </c>
      <c r="C3569" s="33">
        <v>125541</v>
      </c>
      <c r="D3569" s="45" t="s">
        <v>4002</v>
      </c>
      <c r="E3569" s="46">
        <v>148</v>
      </c>
      <c r="F3569" s="47">
        <v>42977</v>
      </c>
      <c r="G3569" s="46">
        <v>148</v>
      </c>
      <c r="H3569" s="48">
        <f>Tabla1[[#This Row],[Importe]]-Tabla1[[#This Row],[Pagado]]</f>
        <v>0</v>
      </c>
      <c r="I3569" s="49" t="s">
        <v>4090</v>
      </c>
      <c r="N3569" s="44" t="s">
        <v>14</v>
      </c>
      <c r="O3569" s="35" t="s">
        <v>3535</v>
      </c>
      <c r="P3569" s="33">
        <v>125541</v>
      </c>
      <c r="Q3569" s="45" t="s">
        <v>4002</v>
      </c>
      <c r="R3569" s="46">
        <v>148</v>
      </c>
      <c r="S3569" s="47" t="s">
        <v>15</v>
      </c>
      <c r="T3569" s="46">
        <v>148</v>
      </c>
      <c r="U3569" s="48">
        <f>Tabla1[[#This Row],[Importe]]-Tabla1[[#This Row],[Pagado]]</f>
        <v>0</v>
      </c>
      <c r="V3569" s="49" t="s">
        <v>4090</v>
      </c>
    </row>
    <row r="3570" spans="1:22" x14ac:dyDescent="0.25">
      <c r="A3570" s="38">
        <v>42977</v>
      </c>
      <c r="B3570" s="36" t="s">
        <v>3536</v>
      </c>
      <c r="C3570" s="34">
        <v>125542</v>
      </c>
      <c r="D3570" s="39" t="s">
        <v>3805</v>
      </c>
      <c r="E3570" s="40">
        <v>10436</v>
      </c>
      <c r="F3570" s="41" t="s">
        <v>4069</v>
      </c>
      <c r="G3570" s="40">
        <v>10436</v>
      </c>
      <c r="H3570" s="42">
        <f>Tabla1[[#This Row],[Importe]]-Tabla1[[#This Row],[Pagado]]</f>
        <v>0</v>
      </c>
      <c r="I3570" s="43" t="s">
        <v>4090</v>
      </c>
      <c r="N3570" s="38" t="s">
        <v>15</v>
      </c>
      <c r="O3570" s="36" t="s">
        <v>3536</v>
      </c>
      <c r="P3570" s="34">
        <v>125542</v>
      </c>
      <c r="Q3570" s="39" t="s">
        <v>3805</v>
      </c>
      <c r="R3570" s="40">
        <v>10436</v>
      </c>
      <c r="S3570" s="41" t="s">
        <v>4069</v>
      </c>
      <c r="T3570" s="40">
        <v>10436</v>
      </c>
      <c r="U3570" s="42">
        <f>Tabla1[[#This Row],[Importe]]-Tabla1[[#This Row],[Pagado]]</f>
        <v>0</v>
      </c>
      <c r="V3570" s="43" t="s">
        <v>4090</v>
      </c>
    </row>
    <row r="3571" spans="1:22" x14ac:dyDescent="0.25">
      <c r="A3571" s="71">
        <v>42977</v>
      </c>
      <c r="B3571" s="35" t="s">
        <v>3537</v>
      </c>
      <c r="C3571" s="33">
        <v>125543</v>
      </c>
      <c r="D3571" s="45" t="s">
        <v>3806</v>
      </c>
      <c r="E3571" s="46">
        <v>36176.300000000003</v>
      </c>
      <c r="F3571" s="47">
        <v>42978</v>
      </c>
      <c r="G3571" s="46">
        <v>36176.300000000003</v>
      </c>
      <c r="H3571" s="48">
        <f>Tabla1[[#This Row],[Importe]]-Tabla1[[#This Row],[Pagado]]</f>
        <v>0</v>
      </c>
      <c r="I3571" s="49" t="s">
        <v>4090</v>
      </c>
      <c r="N3571" s="44" t="s">
        <v>15</v>
      </c>
      <c r="O3571" s="35" t="s">
        <v>3537</v>
      </c>
      <c r="P3571" s="33">
        <v>125543</v>
      </c>
      <c r="Q3571" s="45" t="s">
        <v>3806</v>
      </c>
      <c r="R3571" s="46">
        <v>36176.300000000003</v>
      </c>
      <c r="S3571" s="47" t="s">
        <v>16</v>
      </c>
      <c r="T3571" s="46">
        <v>36176.300000000003</v>
      </c>
      <c r="U3571" s="48">
        <f>Tabla1[[#This Row],[Importe]]-Tabla1[[#This Row],[Pagado]]</f>
        <v>0</v>
      </c>
      <c r="V3571" s="49" t="s">
        <v>4090</v>
      </c>
    </row>
    <row r="3572" spans="1:22" x14ac:dyDescent="0.25">
      <c r="A3572" s="38">
        <v>42977</v>
      </c>
      <c r="B3572" s="36" t="s">
        <v>3538</v>
      </c>
      <c r="C3572" s="34">
        <v>125544</v>
      </c>
      <c r="D3572" s="39" t="s">
        <v>3809</v>
      </c>
      <c r="E3572" s="40">
        <v>422.8</v>
      </c>
      <c r="F3572" s="41">
        <v>42977</v>
      </c>
      <c r="G3572" s="40">
        <v>422.8</v>
      </c>
      <c r="H3572" s="42">
        <f>Tabla1[[#This Row],[Importe]]-Tabla1[[#This Row],[Pagado]]</f>
        <v>0</v>
      </c>
      <c r="I3572" s="43" t="s">
        <v>4090</v>
      </c>
      <c r="N3572" s="38" t="s">
        <v>15</v>
      </c>
      <c r="O3572" s="36" t="s">
        <v>3538</v>
      </c>
      <c r="P3572" s="34">
        <v>125544</v>
      </c>
      <c r="Q3572" s="39" t="s">
        <v>3809</v>
      </c>
      <c r="R3572" s="40">
        <v>422.8</v>
      </c>
      <c r="S3572" s="41" t="s">
        <v>15</v>
      </c>
      <c r="T3572" s="40">
        <v>422.8</v>
      </c>
      <c r="U3572" s="42">
        <f>Tabla1[[#This Row],[Importe]]-Tabla1[[#This Row],[Pagado]]</f>
        <v>0</v>
      </c>
      <c r="V3572" s="43" t="s">
        <v>4090</v>
      </c>
    </row>
    <row r="3573" spans="1:22" ht="15.75" x14ac:dyDescent="0.25">
      <c r="A3573" s="71">
        <v>42977</v>
      </c>
      <c r="B3573" s="35" t="s">
        <v>3539</v>
      </c>
      <c r="C3573" s="33">
        <v>125545</v>
      </c>
      <c r="D3573" s="56" t="s">
        <v>4091</v>
      </c>
      <c r="E3573" s="46">
        <v>0</v>
      </c>
      <c r="F3573" s="55" t="s">
        <v>4091</v>
      </c>
      <c r="G3573" s="46">
        <v>0</v>
      </c>
      <c r="H3573" s="48">
        <f>Tabla1[[#This Row],[Importe]]-Tabla1[[#This Row],[Pagado]]</f>
        <v>0</v>
      </c>
      <c r="I3573" s="49" t="s">
        <v>4091</v>
      </c>
      <c r="N3573" s="44" t="s">
        <v>15</v>
      </c>
      <c r="O3573" s="35" t="s">
        <v>3539</v>
      </c>
      <c r="P3573" s="33">
        <v>125545</v>
      </c>
      <c r="Q3573" s="45" t="s">
        <v>3812</v>
      </c>
      <c r="R3573" s="46">
        <v>8297.6</v>
      </c>
      <c r="S3573" s="47" t="s">
        <v>4067</v>
      </c>
      <c r="T3573" s="46">
        <v>0</v>
      </c>
      <c r="U3573" s="48">
        <f>Tabla1[[#This Row],[Importe]]-Tabla1[[#This Row],[Pagado]]</f>
        <v>0</v>
      </c>
      <c r="V3573" s="49" t="s">
        <v>4091</v>
      </c>
    </row>
    <row r="3574" spans="1:22" x14ac:dyDescent="0.25">
      <c r="A3574" s="38">
        <v>42977</v>
      </c>
      <c r="B3574" s="36" t="s">
        <v>3540</v>
      </c>
      <c r="C3574" s="34">
        <v>125546</v>
      </c>
      <c r="D3574" s="39" t="s">
        <v>3820</v>
      </c>
      <c r="E3574" s="40">
        <v>6437</v>
      </c>
      <c r="F3574" s="41" t="s">
        <v>4082</v>
      </c>
      <c r="G3574" s="40">
        <v>6437</v>
      </c>
      <c r="H3574" s="42">
        <f>Tabla1[[#This Row],[Importe]]-Tabla1[[#This Row],[Pagado]]</f>
        <v>0</v>
      </c>
      <c r="I3574" s="43" t="s">
        <v>4090</v>
      </c>
      <c r="N3574" s="38" t="s">
        <v>15</v>
      </c>
      <c r="O3574" s="36" t="s">
        <v>3540</v>
      </c>
      <c r="P3574" s="34">
        <v>125546</v>
      </c>
      <c r="Q3574" s="39" t="s">
        <v>3820</v>
      </c>
      <c r="R3574" s="40">
        <v>6437</v>
      </c>
      <c r="S3574" s="41" t="s">
        <v>4082</v>
      </c>
      <c r="T3574" s="40">
        <v>6437</v>
      </c>
      <c r="U3574" s="42">
        <f>Tabla1[[#This Row],[Importe]]-Tabla1[[#This Row],[Pagado]]</f>
        <v>0</v>
      </c>
      <c r="V3574" s="43" t="s">
        <v>4090</v>
      </c>
    </row>
    <row r="3575" spans="1:22" x14ac:dyDescent="0.25">
      <c r="A3575" s="71">
        <v>42977</v>
      </c>
      <c r="B3575" s="35" t="s">
        <v>3541</v>
      </c>
      <c r="C3575" s="33">
        <v>125547</v>
      </c>
      <c r="D3575" s="45" t="s">
        <v>3814</v>
      </c>
      <c r="E3575" s="46">
        <v>10363.200000000001</v>
      </c>
      <c r="F3575" s="47" t="s">
        <v>4068</v>
      </c>
      <c r="G3575" s="46">
        <v>10363.200000000001</v>
      </c>
      <c r="H3575" s="48">
        <f>Tabla1[[#This Row],[Importe]]-Tabla1[[#This Row],[Pagado]]</f>
        <v>0</v>
      </c>
      <c r="I3575" s="49" t="s">
        <v>4090</v>
      </c>
      <c r="N3575" s="44" t="s">
        <v>15</v>
      </c>
      <c r="O3575" s="35" t="s">
        <v>3541</v>
      </c>
      <c r="P3575" s="33">
        <v>125547</v>
      </c>
      <c r="Q3575" s="45" t="s">
        <v>3814</v>
      </c>
      <c r="R3575" s="46">
        <v>10363.200000000001</v>
      </c>
      <c r="S3575" s="47" t="s">
        <v>4068</v>
      </c>
      <c r="T3575" s="46">
        <v>10363.200000000001</v>
      </c>
      <c r="U3575" s="48">
        <f>Tabla1[[#This Row],[Importe]]-Tabla1[[#This Row],[Pagado]]</f>
        <v>0</v>
      </c>
      <c r="V3575" s="49" t="s">
        <v>4090</v>
      </c>
    </row>
    <row r="3576" spans="1:22" x14ac:dyDescent="0.25">
      <c r="A3576" s="38">
        <v>42977</v>
      </c>
      <c r="B3576" s="36" t="s">
        <v>3542</v>
      </c>
      <c r="C3576" s="34">
        <v>125548</v>
      </c>
      <c r="D3576" s="39" t="s">
        <v>3808</v>
      </c>
      <c r="E3576" s="40">
        <v>720</v>
      </c>
      <c r="F3576" s="41">
        <v>42977</v>
      </c>
      <c r="G3576" s="40">
        <v>720</v>
      </c>
      <c r="H3576" s="42">
        <f>Tabla1[[#This Row],[Importe]]-Tabla1[[#This Row],[Pagado]]</f>
        <v>0</v>
      </c>
      <c r="I3576" s="43" t="s">
        <v>4090</v>
      </c>
      <c r="N3576" s="38" t="s">
        <v>15</v>
      </c>
      <c r="O3576" s="36" t="s">
        <v>3542</v>
      </c>
      <c r="P3576" s="34">
        <v>125548</v>
      </c>
      <c r="Q3576" s="39" t="s">
        <v>3808</v>
      </c>
      <c r="R3576" s="40">
        <v>720</v>
      </c>
      <c r="S3576" s="41" t="s">
        <v>15</v>
      </c>
      <c r="T3576" s="40">
        <v>720</v>
      </c>
      <c r="U3576" s="42">
        <f>Tabla1[[#This Row],[Importe]]-Tabla1[[#This Row],[Pagado]]</f>
        <v>0</v>
      </c>
      <c r="V3576" s="43" t="s">
        <v>4090</v>
      </c>
    </row>
    <row r="3577" spans="1:22" x14ac:dyDescent="0.25">
      <c r="A3577" s="71">
        <v>42977</v>
      </c>
      <c r="B3577" s="35" t="s">
        <v>3543</v>
      </c>
      <c r="C3577" s="33">
        <v>125549</v>
      </c>
      <c r="D3577" s="45" t="s">
        <v>3807</v>
      </c>
      <c r="E3577" s="46">
        <v>2880</v>
      </c>
      <c r="F3577" s="41">
        <v>42977</v>
      </c>
      <c r="G3577" s="46">
        <v>2880</v>
      </c>
      <c r="H3577" s="48">
        <f>Tabla1[[#This Row],[Importe]]-Tabla1[[#This Row],[Pagado]]</f>
        <v>0</v>
      </c>
      <c r="I3577" s="49" t="s">
        <v>4090</v>
      </c>
      <c r="N3577" s="44" t="s">
        <v>15</v>
      </c>
      <c r="O3577" s="35" t="s">
        <v>3543</v>
      </c>
      <c r="P3577" s="33">
        <v>125549</v>
      </c>
      <c r="Q3577" s="45" t="s">
        <v>3807</v>
      </c>
      <c r="R3577" s="46">
        <v>2880</v>
      </c>
      <c r="S3577" s="47" t="s">
        <v>15</v>
      </c>
      <c r="T3577" s="46">
        <v>2880</v>
      </c>
      <c r="U3577" s="48">
        <f>Tabla1[[#This Row],[Importe]]-Tabla1[[#This Row],[Pagado]]</f>
        <v>0</v>
      </c>
      <c r="V3577" s="49" t="s">
        <v>4090</v>
      </c>
    </row>
    <row r="3578" spans="1:22" x14ac:dyDescent="0.25">
      <c r="A3578" s="38">
        <v>42977</v>
      </c>
      <c r="B3578" s="35" t="s">
        <v>3545</v>
      </c>
      <c r="C3578" s="33">
        <v>125550</v>
      </c>
      <c r="D3578" s="45" t="s">
        <v>3813</v>
      </c>
      <c r="E3578" s="46">
        <v>9772</v>
      </c>
      <c r="F3578" s="47" t="s">
        <v>4085</v>
      </c>
      <c r="G3578" s="46">
        <v>9772</v>
      </c>
      <c r="H3578" s="48">
        <f>Tabla1[[#This Row],[Importe]]-Tabla1[[#This Row],[Pagado]]</f>
        <v>0</v>
      </c>
      <c r="I3578" s="49" t="s">
        <v>4090</v>
      </c>
      <c r="N3578" s="44" t="s">
        <v>15</v>
      </c>
      <c r="O3578" s="35" t="s">
        <v>3545</v>
      </c>
      <c r="P3578" s="33">
        <v>125550</v>
      </c>
      <c r="Q3578" s="45" t="s">
        <v>3813</v>
      </c>
      <c r="R3578" s="46">
        <v>9772</v>
      </c>
      <c r="S3578" s="47" t="s">
        <v>4085</v>
      </c>
      <c r="T3578" s="46">
        <v>9772</v>
      </c>
      <c r="U3578" s="48">
        <f>Tabla1[[#This Row],[Importe]]-Tabla1[[#This Row],[Pagado]]</f>
        <v>0</v>
      </c>
      <c r="V3578" s="49" t="s">
        <v>4090</v>
      </c>
    </row>
    <row r="3579" spans="1:22" x14ac:dyDescent="0.25">
      <c r="A3579" s="38">
        <v>42977</v>
      </c>
      <c r="B3579" s="36" t="s">
        <v>3546</v>
      </c>
      <c r="C3579" s="34">
        <v>125551</v>
      </c>
      <c r="D3579" s="39" t="s">
        <v>3818</v>
      </c>
      <c r="E3579" s="40">
        <v>5287.2</v>
      </c>
      <c r="F3579" s="41" t="s">
        <v>4069</v>
      </c>
      <c r="G3579" s="40">
        <v>5287.2</v>
      </c>
      <c r="H3579" s="42">
        <f>Tabla1[[#This Row],[Importe]]-Tabla1[[#This Row],[Pagado]]</f>
        <v>0</v>
      </c>
      <c r="I3579" s="43" t="s">
        <v>4090</v>
      </c>
      <c r="N3579" s="38" t="s">
        <v>15</v>
      </c>
      <c r="O3579" s="36" t="s">
        <v>3546</v>
      </c>
      <c r="P3579" s="34">
        <v>125551</v>
      </c>
      <c r="Q3579" s="39" t="s">
        <v>3818</v>
      </c>
      <c r="R3579" s="40">
        <v>5287.2</v>
      </c>
      <c r="S3579" s="41" t="s">
        <v>4069</v>
      </c>
      <c r="T3579" s="40">
        <v>5287.2</v>
      </c>
      <c r="U3579" s="42">
        <f>Tabla1[[#This Row],[Importe]]-Tabla1[[#This Row],[Pagado]]</f>
        <v>0</v>
      </c>
      <c r="V3579" s="43" t="s">
        <v>4090</v>
      </c>
    </row>
    <row r="3580" spans="1:22" x14ac:dyDescent="0.25">
      <c r="A3580" s="71">
        <v>42977</v>
      </c>
      <c r="B3580" s="35" t="s">
        <v>3547</v>
      </c>
      <c r="C3580" s="33">
        <v>125552</v>
      </c>
      <c r="D3580" s="45" t="s">
        <v>3972</v>
      </c>
      <c r="E3580" s="46">
        <v>3620.2</v>
      </c>
      <c r="F3580" s="47">
        <v>42978</v>
      </c>
      <c r="G3580" s="46">
        <v>3620.2</v>
      </c>
      <c r="H3580" s="48">
        <f>Tabla1[[#This Row],[Importe]]-Tabla1[[#This Row],[Pagado]]</f>
        <v>0</v>
      </c>
      <c r="I3580" s="49" t="s">
        <v>4090</v>
      </c>
      <c r="N3580" s="44" t="s">
        <v>15</v>
      </c>
      <c r="O3580" s="35" t="s">
        <v>3547</v>
      </c>
      <c r="P3580" s="33">
        <v>125552</v>
      </c>
      <c r="Q3580" s="45" t="s">
        <v>3972</v>
      </c>
      <c r="R3580" s="46">
        <v>3620.2</v>
      </c>
      <c r="S3580" s="47" t="s">
        <v>16</v>
      </c>
      <c r="T3580" s="46">
        <v>3620.2</v>
      </c>
      <c r="U3580" s="48">
        <f>Tabla1[[#This Row],[Importe]]-Tabla1[[#This Row],[Pagado]]</f>
        <v>0</v>
      </c>
      <c r="V3580" s="49" t="s">
        <v>4090</v>
      </c>
    </row>
    <row r="3581" spans="1:22" x14ac:dyDescent="0.25">
      <c r="A3581" s="38">
        <v>42977</v>
      </c>
      <c r="B3581" s="36" t="s">
        <v>3548</v>
      </c>
      <c r="C3581" s="34">
        <v>125553</v>
      </c>
      <c r="D3581" s="39" t="s">
        <v>3817</v>
      </c>
      <c r="E3581" s="40">
        <v>3536</v>
      </c>
      <c r="F3581" s="41" t="s">
        <v>4069</v>
      </c>
      <c r="G3581" s="40">
        <v>3536</v>
      </c>
      <c r="H3581" s="42">
        <f>Tabla1[[#This Row],[Importe]]-Tabla1[[#This Row],[Pagado]]</f>
        <v>0</v>
      </c>
      <c r="I3581" s="43" t="s">
        <v>4090</v>
      </c>
      <c r="N3581" s="38" t="s">
        <v>15</v>
      </c>
      <c r="O3581" s="36" t="s">
        <v>3548</v>
      </c>
      <c r="P3581" s="34">
        <v>125553</v>
      </c>
      <c r="Q3581" s="39" t="s">
        <v>3817</v>
      </c>
      <c r="R3581" s="40">
        <v>3536</v>
      </c>
      <c r="S3581" s="41" t="s">
        <v>4069</v>
      </c>
      <c r="T3581" s="40">
        <v>3536</v>
      </c>
      <c r="U3581" s="42">
        <f>Tabla1[[#This Row],[Importe]]-Tabla1[[#This Row],[Pagado]]</f>
        <v>0</v>
      </c>
      <c r="V3581" s="43" t="s">
        <v>4090</v>
      </c>
    </row>
    <row r="3582" spans="1:22" x14ac:dyDescent="0.25">
      <c r="A3582" s="71">
        <v>42977</v>
      </c>
      <c r="B3582" s="35" t="s">
        <v>3549</v>
      </c>
      <c r="C3582" s="33">
        <v>125554</v>
      </c>
      <c r="D3582" s="45" t="s">
        <v>3883</v>
      </c>
      <c r="E3582" s="46">
        <v>3106.6</v>
      </c>
      <c r="F3582" s="47" t="s">
        <v>4069</v>
      </c>
      <c r="G3582" s="46">
        <v>3106.6</v>
      </c>
      <c r="H3582" s="48">
        <f>Tabla1[[#This Row],[Importe]]-Tabla1[[#This Row],[Pagado]]</f>
        <v>0</v>
      </c>
      <c r="I3582" s="49" t="s">
        <v>4090</v>
      </c>
      <c r="N3582" s="44" t="s">
        <v>15</v>
      </c>
      <c r="O3582" s="35" t="s">
        <v>3549</v>
      </c>
      <c r="P3582" s="33">
        <v>125554</v>
      </c>
      <c r="Q3582" s="45" t="s">
        <v>3883</v>
      </c>
      <c r="R3582" s="46">
        <v>3106.6</v>
      </c>
      <c r="S3582" s="47" t="s">
        <v>4069</v>
      </c>
      <c r="T3582" s="46">
        <v>3106.6</v>
      </c>
      <c r="U3582" s="48">
        <f>Tabla1[[#This Row],[Importe]]-Tabla1[[#This Row],[Pagado]]</f>
        <v>0</v>
      </c>
      <c r="V3582" s="49" t="s">
        <v>4090</v>
      </c>
    </row>
    <row r="3583" spans="1:22" x14ac:dyDescent="0.25">
      <c r="A3583" s="38">
        <v>42977</v>
      </c>
      <c r="B3583" s="36" t="s">
        <v>3550</v>
      </c>
      <c r="C3583" s="34">
        <v>125555</v>
      </c>
      <c r="D3583" s="39" t="s">
        <v>3811</v>
      </c>
      <c r="E3583" s="40">
        <v>3472</v>
      </c>
      <c r="F3583" s="41" t="s">
        <v>4069</v>
      </c>
      <c r="G3583" s="40">
        <v>3472</v>
      </c>
      <c r="H3583" s="42">
        <f>Tabla1[[#This Row],[Importe]]-Tabla1[[#This Row],[Pagado]]</f>
        <v>0</v>
      </c>
      <c r="I3583" s="43" t="s">
        <v>4090</v>
      </c>
      <c r="N3583" s="38" t="s">
        <v>15</v>
      </c>
      <c r="O3583" s="36" t="s">
        <v>3550</v>
      </c>
      <c r="P3583" s="34">
        <v>125555</v>
      </c>
      <c r="Q3583" s="39" t="s">
        <v>3811</v>
      </c>
      <c r="R3583" s="40">
        <v>3472</v>
      </c>
      <c r="S3583" s="41" t="s">
        <v>4069</v>
      </c>
      <c r="T3583" s="40">
        <v>3472</v>
      </c>
      <c r="U3583" s="42">
        <f>Tabla1[[#This Row],[Importe]]-Tabla1[[#This Row],[Pagado]]</f>
        <v>0</v>
      </c>
      <c r="V3583" s="43" t="s">
        <v>4090</v>
      </c>
    </row>
    <row r="3584" spans="1:22" x14ac:dyDescent="0.25">
      <c r="A3584" s="71">
        <v>42977</v>
      </c>
      <c r="B3584" s="35" t="s">
        <v>3551</v>
      </c>
      <c r="C3584" s="33">
        <v>125556</v>
      </c>
      <c r="D3584" s="45" t="s">
        <v>3822</v>
      </c>
      <c r="E3584" s="46">
        <v>2092.3000000000002</v>
      </c>
      <c r="F3584" s="47">
        <v>42978</v>
      </c>
      <c r="G3584" s="46">
        <v>2092.3000000000002</v>
      </c>
      <c r="H3584" s="48">
        <f>Tabla1[[#This Row],[Importe]]-Tabla1[[#This Row],[Pagado]]</f>
        <v>0</v>
      </c>
      <c r="I3584" s="49" t="s">
        <v>4090</v>
      </c>
      <c r="N3584" s="44" t="s">
        <v>15</v>
      </c>
      <c r="O3584" s="35" t="s">
        <v>3551</v>
      </c>
      <c r="P3584" s="33">
        <v>125556</v>
      </c>
      <c r="Q3584" s="45" t="s">
        <v>3822</v>
      </c>
      <c r="R3584" s="46">
        <v>2092.3000000000002</v>
      </c>
      <c r="S3584" s="47" t="s">
        <v>16</v>
      </c>
      <c r="T3584" s="46">
        <v>2092.3000000000002</v>
      </c>
      <c r="U3584" s="48">
        <f>Tabla1[[#This Row],[Importe]]-Tabla1[[#This Row],[Pagado]]</f>
        <v>0</v>
      </c>
      <c r="V3584" s="49" t="s">
        <v>4090</v>
      </c>
    </row>
    <row r="3585" spans="1:22" x14ac:dyDescent="0.25">
      <c r="A3585" s="38">
        <v>42977</v>
      </c>
      <c r="B3585" s="36" t="s">
        <v>3552</v>
      </c>
      <c r="C3585" s="34">
        <v>125557</v>
      </c>
      <c r="D3585" s="39" t="s">
        <v>3834</v>
      </c>
      <c r="E3585" s="40">
        <v>10622.4</v>
      </c>
      <c r="F3585" s="41" t="s">
        <v>4069</v>
      </c>
      <c r="G3585" s="40">
        <v>10622.4</v>
      </c>
      <c r="H3585" s="42">
        <f>Tabla1[[#This Row],[Importe]]-Tabla1[[#This Row],[Pagado]]</f>
        <v>0</v>
      </c>
      <c r="I3585" s="43" t="s">
        <v>4090</v>
      </c>
      <c r="N3585" s="38" t="s">
        <v>15</v>
      </c>
      <c r="O3585" s="36" t="s">
        <v>3552</v>
      </c>
      <c r="P3585" s="34">
        <v>125557</v>
      </c>
      <c r="Q3585" s="39" t="s">
        <v>3834</v>
      </c>
      <c r="R3585" s="40">
        <v>10622.4</v>
      </c>
      <c r="S3585" s="41" t="s">
        <v>4069</v>
      </c>
      <c r="T3585" s="40">
        <v>10622.4</v>
      </c>
      <c r="U3585" s="42">
        <f>Tabla1[[#This Row],[Importe]]-Tabla1[[#This Row],[Pagado]]</f>
        <v>0</v>
      </c>
      <c r="V3585" s="43" t="s">
        <v>4090</v>
      </c>
    </row>
    <row r="3586" spans="1:22" x14ac:dyDescent="0.25">
      <c r="A3586" s="71">
        <v>42977</v>
      </c>
      <c r="B3586" s="35" t="s">
        <v>3553</v>
      </c>
      <c r="C3586" s="33">
        <v>125558</v>
      </c>
      <c r="D3586" s="45" t="s">
        <v>3819</v>
      </c>
      <c r="E3586" s="46">
        <v>16507.5</v>
      </c>
      <c r="F3586" s="41">
        <v>42977</v>
      </c>
      <c r="G3586" s="46">
        <v>16507.5</v>
      </c>
      <c r="H3586" s="48">
        <f>Tabla1[[#This Row],[Importe]]-Tabla1[[#This Row],[Pagado]]</f>
        <v>0</v>
      </c>
      <c r="I3586" s="49" t="s">
        <v>4090</v>
      </c>
      <c r="N3586" s="44" t="s">
        <v>15</v>
      </c>
      <c r="O3586" s="35" t="s">
        <v>3553</v>
      </c>
      <c r="P3586" s="33">
        <v>125558</v>
      </c>
      <c r="Q3586" s="45" t="s">
        <v>3819</v>
      </c>
      <c r="R3586" s="46">
        <v>16507.5</v>
      </c>
      <c r="S3586" s="47" t="s">
        <v>15</v>
      </c>
      <c r="T3586" s="46">
        <v>16507.5</v>
      </c>
      <c r="U3586" s="48">
        <f>Tabla1[[#This Row],[Importe]]-Tabla1[[#This Row],[Pagado]]</f>
        <v>0</v>
      </c>
      <c r="V3586" s="49" t="s">
        <v>4090</v>
      </c>
    </row>
    <row r="3587" spans="1:22" x14ac:dyDescent="0.25">
      <c r="A3587" s="38">
        <v>42977</v>
      </c>
      <c r="B3587" s="36" t="s">
        <v>3554</v>
      </c>
      <c r="C3587" s="34">
        <v>125559</v>
      </c>
      <c r="D3587" s="39" t="s">
        <v>3860</v>
      </c>
      <c r="E3587" s="40">
        <v>408</v>
      </c>
      <c r="F3587" s="41">
        <v>42977</v>
      </c>
      <c r="G3587" s="40">
        <v>408</v>
      </c>
      <c r="H3587" s="42">
        <f>Tabla1[[#This Row],[Importe]]-Tabla1[[#This Row],[Pagado]]</f>
        <v>0</v>
      </c>
      <c r="I3587" s="43" t="s">
        <v>4090</v>
      </c>
      <c r="N3587" s="38" t="s">
        <v>15</v>
      </c>
      <c r="O3587" s="36" t="s">
        <v>3554</v>
      </c>
      <c r="P3587" s="34">
        <v>125559</v>
      </c>
      <c r="Q3587" s="39" t="s">
        <v>3860</v>
      </c>
      <c r="R3587" s="40">
        <v>408</v>
      </c>
      <c r="S3587" s="41" t="s">
        <v>15</v>
      </c>
      <c r="T3587" s="40">
        <v>408</v>
      </c>
      <c r="U3587" s="42">
        <f>Tabla1[[#This Row],[Importe]]-Tabla1[[#This Row],[Pagado]]</f>
        <v>0</v>
      </c>
      <c r="V3587" s="43" t="s">
        <v>4090</v>
      </c>
    </row>
    <row r="3588" spans="1:22" x14ac:dyDescent="0.25">
      <c r="A3588" s="38">
        <v>42977</v>
      </c>
      <c r="B3588" s="36" t="s">
        <v>3556</v>
      </c>
      <c r="C3588" s="34">
        <v>125560</v>
      </c>
      <c r="D3588" s="39" t="s">
        <v>3829</v>
      </c>
      <c r="E3588" s="40">
        <v>2601.6</v>
      </c>
      <c r="F3588" s="41" t="s">
        <v>4069</v>
      </c>
      <c r="G3588" s="40">
        <v>2601.6</v>
      </c>
      <c r="H3588" s="42">
        <f>Tabla1[[#This Row],[Importe]]-Tabla1[[#This Row],[Pagado]]</f>
        <v>0</v>
      </c>
      <c r="I3588" s="43" t="s">
        <v>4090</v>
      </c>
      <c r="N3588" s="38" t="s">
        <v>15</v>
      </c>
      <c r="O3588" s="36" t="s">
        <v>3556</v>
      </c>
      <c r="P3588" s="34">
        <v>125560</v>
      </c>
      <c r="Q3588" s="39" t="s">
        <v>3829</v>
      </c>
      <c r="R3588" s="40">
        <v>2601.6</v>
      </c>
      <c r="S3588" s="41" t="s">
        <v>4069</v>
      </c>
      <c r="T3588" s="40">
        <v>2601.6</v>
      </c>
      <c r="U3588" s="42">
        <f>Tabla1[[#This Row],[Importe]]-Tabla1[[#This Row],[Pagado]]</f>
        <v>0</v>
      </c>
      <c r="V3588" s="43" t="s">
        <v>4090</v>
      </c>
    </row>
    <row r="3589" spans="1:22" x14ac:dyDescent="0.25">
      <c r="A3589" s="71">
        <v>42977</v>
      </c>
      <c r="B3589" s="35" t="s">
        <v>3557</v>
      </c>
      <c r="C3589" s="33">
        <v>125561</v>
      </c>
      <c r="D3589" s="45" t="s">
        <v>3914</v>
      </c>
      <c r="E3589" s="46">
        <v>11211.2</v>
      </c>
      <c r="F3589" s="47" t="s">
        <v>4080</v>
      </c>
      <c r="G3589" s="46">
        <v>11211.2</v>
      </c>
      <c r="H3589" s="48">
        <f>Tabla1[[#This Row],[Importe]]-Tabla1[[#This Row],[Pagado]]</f>
        <v>0</v>
      </c>
      <c r="I3589" s="49" t="s">
        <v>4090</v>
      </c>
      <c r="N3589" s="44" t="s">
        <v>15</v>
      </c>
      <c r="O3589" s="35" t="s">
        <v>3557</v>
      </c>
      <c r="P3589" s="33">
        <v>125561</v>
      </c>
      <c r="Q3589" s="45" t="s">
        <v>3914</v>
      </c>
      <c r="R3589" s="46">
        <v>11211.2</v>
      </c>
      <c r="S3589" s="47" t="s">
        <v>4080</v>
      </c>
      <c r="T3589" s="46">
        <v>11211.2</v>
      </c>
      <c r="U3589" s="48">
        <f>Tabla1[[#This Row],[Importe]]-Tabla1[[#This Row],[Pagado]]</f>
        <v>0</v>
      </c>
      <c r="V3589" s="49" t="s">
        <v>4090</v>
      </c>
    </row>
    <row r="3590" spans="1:22" x14ac:dyDescent="0.25">
      <c r="A3590" s="38">
        <v>42977</v>
      </c>
      <c r="B3590" s="36" t="s">
        <v>3558</v>
      </c>
      <c r="C3590" s="34">
        <v>125562</v>
      </c>
      <c r="D3590" s="39" t="s">
        <v>3821</v>
      </c>
      <c r="E3590" s="40">
        <v>4093.8</v>
      </c>
      <c r="F3590" s="41">
        <v>42978</v>
      </c>
      <c r="G3590" s="40">
        <v>4093.8</v>
      </c>
      <c r="H3590" s="42">
        <f>Tabla1[[#This Row],[Importe]]-Tabla1[[#This Row],[Pagado]]</f>
        <v>0</v>
      </c>
      <c r="I3590" s="43" t="s">
        <v>4090</v>
      </c>
      <c r="N3590" s="38" t="s">
        <v>15</v>
      </c>
      <c r="O3590" s="36" t="s">
        <v>3558</v>
      </c>
      <c r="P3590" s="34">
        <v>125562</v>
      </c>
      <c r="Q3590" s="39" t="s">
        <v>3821</v>
      </c>
      <c r="R3590" s="40">
        <v>4093.8</v>
      </c>
      <c r="S3590" s="41" t="s">
        <v>16</v>
      </c>
      <c r="T3590" s="40">
        <v>4093.8</v>
      </c>
      <c r="U3590" s="42">
        <f>Tabla1[[#This Row],[Importe]]-Tabla1[[#This Row],[Pagado]]</f>
        <v>0</v>
      </c>
      <c r="V3590" s="43" t="s">
        <v>4090</v>
      </c>
    </row>
    <row r="3591" spans="1:22" x14ac:dyDescent="0.25">
      <c r="A3591" s="71">
        <v>42977</v>
      </c>
      <c r="B3591" s="35" t="s">
        <v>3559</v>
      </c>
      <c r="C3591" s="33">
        <v>125563</v>
      </c>
      <c r="D3591" s="45" t="s">
        <v>3915</v>
      </c>
      <c r="E3591" s="46">
        <v>10403.6</v>
      </c>
      <c r="F3591" s="47" t="s">
        <v>4080</v>
      </c>
      <c r="G3591" s="46">
        <v>10403.6</v>
      </c>
      <c r="H3591" s="48">
        <f>Tabla1[[#This Row],[Importe]]-Tabla1[[#This Row],[Pagado]]</f>
        <v>0</v>
      </c>
      <c r="I3591" s="49" t="s">
        <v>4090</v>
      </c>
      <c r="N3591" s="44" t="s">
        <v>15</v>
      </c>
      <c r="O3591" s="35" t="s">
        <v>3559</v>
      </c>
      <c r="P3591" s="33">
        <v>125563</v>
      </c>
      <c r="Q3591" s="45" t="s">
        <v>3915</v>
      </c>
      <c r="R3591" s="46">
        <v>10403.6</v>
      </c>
      <c r="S3591" s="47" t="s">
        <v>4080</v>
      </c>
      <c r="T3591" s="46">
        <v>10403.6</v>
      </c>
      <c r="U3591" s="48">
        <f>Tabla1[[#This Row],[Importe]]-Tabla1[[#This Row],[Pagado]]</f>
        <v>0</v>
      </c>
      <c r="V3591" s="49" t="s">
        <v>4090</v>
      </c>
    </row>
    <row r="3592" spans="1:22" x14ac:dyDescent="0.25">
      <c r="A3592" s="38">
        <v>42977</v>
      </c>
      <c r="B3592" s="36" t="s">
        <v>3560</v>
      </c>
      <c r="C3592" s="34">
        <v>125564</v>
      </c>
      <c r="D3592" s="39" t="s">
        <v>3894</v>
      </c>
      <c r="E3592" s="40">
        <v>2100</v>
      </c>
      <c r="F3592" s="41">
        <v>42977</v>
      </c>
      <c r="G3592" s="40">
        <v>2100</v>
      </c>
      <c r="H3592" s="42">
        <f>Tabla1[[#This Row],[Importe]]-Tabla1[[#This Row],[Pagado]]</f>
        <v>0</v>
      </c>
      <c r="I3592" s="43" t="s">
        <v>4090</v>
      </c>
      <c r="N3592" s="38" t="s">
        <v>15</v>
      </c>
      <c r="O3592" s="36" t="s">
        <v>3560</v>
      </c>
      <c r="P3592" s="34">
        <v>125564</v>
      </c>
      <c r="Q3592" s="39" t="s">
        <v>3894</v>
      </c>
      <c r="R3592" s="40">
        <v>2100</v>
      </c>
      <c r="S3592" s="41" t="s">
        <v>15</v>
      </c>
      <c r="T3592" s="40">
        <v>2100</v>
      </c>
      <c r="U3592" s="42">
        <f>Tabla1[[#This Row],[Importe]]-Tabla1[[#This Row],[Pagado]]</f>
        <v>0</v>
      </c>
      <c r="V3592" s="43" t="s">
        <v>4090</v>
      </c>
    </row>
    <row r="3593" spans="1:22" x14ac:dyDescent="0.25">
      <c r="A3593" s="71">
        <v>42977</v>
      </c>
      <c r="B3593" s="35" t="s">
        <v>3561</v>
      </c>
      <c r="C3593" s="33">
        <v>125565</v>
      </c>
      <c r="D3593" s="45" t="s">
        <v>3911</v>
      </c>
      <c r="E3593" s="46">
        <v>38731.800000000003</v>
      </c>
      <c r="F3593" s="47" t="s">
        <v>4080</v>
      </c>
      <c r="G3593" s="46">
        <v>38731.800000000003</v>
      </c>
      <c r="H3593" s="48">
        <f>Tabla1[[#This Row],[Importe]]-Tabla1[[#This Row],[Pagado]]</f>
        <v>0</v>
      </c>
      <c r="I3593" s="49" t="s">
        <v>4090</v>
      </c>
      <c r="N3593" s="44" t="s">
        <v>15</v>
      </c>
      <c r="O3593" s="35" t="s">
        <v>3561</v>
      </c>
      <c r="P3593" s="33">
        <v>125565</v>
      </c>
      <c r="Q3593" s="45" t="s">
        <v>3911</v>
      </c>
      <c r="R3593" s="46">
        <v>38731.800000000003</v>
      </c>
      <c r="S3593" s="47" t="s">
        <v>4080</v>
      </c>
      <c r="T3593" s="46">
        <v>38731.800000000003</v>
      </c>
      <c r="U3593" s="48">
        <f>Tabla1[[#This Row],[Importe]]-Tabla1[[#This Row],[Pagado]]</f>
        <v>0</v>
      </c>
      <c r="V3593" s="49" t="s">
        <v>4090</v>
      </c>
    </row>
    <row r="3594" spans="1:22" x14ac:dyDescent="0.25">
      <c r="A3594" s="38">
        <v>42977</v>
      </c>
      <c r="B3594" s="36" t="s">
        <v>3562</v>
      </c>
      <c r="C3594" s="34">
        <v>125566</v>
      </c>
      <c r="D3594" s="39" t="s">
        <v>3889</v>
      </c>
      <c r="E3594" s="40">
        <v>2763.3</v>
      </c>
      <c r="F3594" s="41">
        <v>42977</v>
      </c>
      <c r="G3594" s="40">
        <v>2763.3</v>
      </c>
      <c r="H3594" s="42">
        <f>Tabla1[[#This Row],[Importe]]-Tabla1[[#This Row],[Pagado]]</f>
        <v>0</v>
      </c>
      <c r="I3594" s="43" t="s">
        <v>4090</v>
      </c>
      <c r="N3594" s="38" t="s">
        <v>15</v>
      </c>
      <c r="O3594" s="36" t="s">
        <v>3562</v>
      </c>
      <c r="P3594" s="34">
        <v>125566</v>
      </c>
      <c r="Q3594" s="39" t="s">
        <v>3889</v>
      </c>
      <c r="R3594" s="40">
        <v>2763.3</v>
      </c>
      <c r="S3594" s="41" t="s">
        <v>15</v>
      </c>
      <c r="T3594" s="40">
        <v>2763.3</v>
      </c>
      <c r="U3594" s="42">
        <f>Tabla1[[#This Row],[Importe]]-Tabla1[[#This Row],[Pagado]]</f>
        <v>0</v>
      </c>
      <c r="V3594" s="43" t="s">
        <v>4090</v>
      </c>
    </row>
    <row r="3595" spans="1:22" x14ac:dyDescent="0.25">
      <c r="A3595" s="71">
        <v>42977</v>
      </c>
      <c r="B3595" s="35" t="s">
        <v>3563</v>
      </c>
      <c r="C3595" s="33">
        <v>125567</v>
      </c>
      <c r="D3595" s="45" t="s">
        <v>3824</v>
      </c>
      <c r="E3595" s="46">
        <v>2369.1</v>
      </c>
      <c r="F3595" s="41">
        <v>42977</v>
      </c>
      <c r="G3595" s="46">
        <v>2369.1</v>
      </c>
      <c r="H3595" s="48">
        <f>Tabla1[[#This Row],[Importe]]-Tabla1[[#This Row],[Pagado]]</f>
        <v>0</v>
      </c>
      <c r="I3595" s="49" t="s">
        <v>4090</v>
      </c>
      <c r="N3595" s="44" t="s">
        <v>15</v>
      </c>
      <c r="O3595" s="35" t="s">
        <v>3563</v>
      </c>
      <c r="P3595" s="33">
        <v>125567</v>
      </c>
      <c r="Q3595" s="45" t="s">
        <v>3824</v>
      </c>
      <c r="R3595" s="46">
        <v>2369.1</v>
      </c>
      <c r="S3595" s="47" t="s">
        <v>15</v>
      </c>
      <c r="T3595" s="46">
        <v>2369.1</v>
      </c>
      <c r="U3595" s="48">
        <f>Tabla1[[#This Row],[Importe]]-Tabla1[[#This Row],[Pagado]]</f>
        <v>0</v>
      </c>
      <c r="V3595" s="49" t="s">
        <v>4090</v>
      </c>
    </row>
    <row r="3596" spans="1:22" x14ac:dyDescent="0.25">
      <c r="A3596" s="38">
        <v>42977</v>
      </c>
      <c r="B3596" s="36" t="s">
        <v>3564</v>
      </c>
      <c r="C3596" s="34">
        <v>125568</v>
      </c>
      <c r="D3596" s="39" t="s">
        <v>3943</v>
      </c>
      <c r="E3596" s="40">
        <v>1920</v>
      </c>
      <c r="F3596" s="41">
        <v>42977</v>
      </c>
      <c r="G3596" s="40">
        <v>1920</v>
      </c>
      <c r="H3596" s="42">
        <f>Tabla1[[#This Row],[Importe]]-Tabla1[[#This Row],[Pagado]]</f>
        <v>0</v>
      </c>
      <c r="I3596" s="43" t="s">
        <v>4090</v>
      </c>
      <c r="N3596" s="38" t="s">
        <v>15</v>
      </c>
      <c r="O3596" s="36" t="s">
        <v>3564</v>
      </c>
      <c r="P3596" s="34">
        <v>125568</v>
      </c>
      <c r="Q3596" s="39" t="s">
        <v>3943</v>
      </c>
      <c r="R3596" s="40">
        <v>1920</v>
      </c>
      <c r="S3596" s="41" t="s">
        <v>15</v>
      </c>
      <c r="T3596" s="40">
        <v>1920</v>
      </c>
      <c r="U3596" s="42">
        <f>Tabla1[[#This Row],[Importe]]-Tabla1[[#This Row],[Pagado]]</f>
        <v>0</v>
      </c>
      <c r="V3596" s="43" t="s">
        <v>4090</v>
      </c>
    </row>
    <row r="3597" spans="1:22" x14ac:dyDescent="0.25">
      <c r="A3597" s="38">
        <v>42977</v>
      </c>
      <c r="B3597" s="35" t="s">
        <v>3565</v>
      </c>
      <c r="C3597" s="33">
        <v>125569</v>
      </c>
      <c r="D3597" s="45" t="s">
        <v>3828</v>
      </c>
      <c r="E3597" s="46">
        <v>2088</v>
      </c>
      <c r="F3597" s="41">
        <v>42977</v>
      </c>
      <c r="G3597" s="46">
        <v>2088</v>
      </c>
      <c r="H3597" s="48">
        <f>Tabla1[[#This Row],[Importe]]-Tabla1[[#This Row],[Pagado]]</f>
        <v>0</v>
      </c>
      <c r="I3597" s="49" t="s">
        <v>4090</v>
      </c>
      <c r="N3597" s="44" t="s">
        <v>15</v>
      </c>
      <c r="O3597" s="35" t="s">
        <v>3565</v>
      </c>
      <c r="P3597" s="33">
        <v>125569</v>
      </c>
      <c r="Q3597" s="45" t="s">
        <v>3828</v>
      </c>
      <c r="R3597" s="46">
        <v>2088</v>
      </c>
      <c r="S3597" s="47" t="s">
        <v>15</v>
      </c>
      <c r="T3597" s="46">
        <v>2088</v>
      </c>
      <c r="U3597" s="48">
        <f>Tabla1[[#This Row],[Importe]]-Tabla1[[#This Row],[Pagado]]</f>
        <v>0</v>
      </c>
      <c r="V3597" s="49" t="s">
        <v>4090</v>
      </c>
    </row>
    <row r="3598" spans="1:22" x14ac:dyDescent="0.25">
      <c r="A3598" s="71">
        <v>42977</v>
      </c>
      <c r="B3598" s="35" t="s">
        <v>3567</v>
      </c>
      <c r="C3598" s="33">
        <v>125570</v>
      </c>
      <c r="D3598" s="45" t="s">
        <v>3906</v>
      </c>
      <c r="E3598" s="46">
        <v>16070.4</v>
      </c>
      <c r="F3598" s="47" t="s">
        <v>4073</v>
      </c>
      <c r="G3598" s="46">
        <v>16070.4</v>
      </c>
      <c r="H3598" s="48">
        <f>Tabla1[[#This Row],[Importe]]-Tabla1[[#This Row],[Pagado]]</f>
        <v>0</v>
      </c>
      <c r="I3598" s="49" t="s">
        <v>4090</v>
      </c>
      <c r="N3598" s="44" t="s">
        <v>15</v>
      </c>
      <c r="O3598" s="35" t="s">
        <v>3567</v>
      </c>
      <c r="P3598" s="33">
        <v>125570</v>
      </c>
      <c r="Q3598" s="45" t="s">
        <v>3906</v>
      </c>
      <c r="R3598" s="46">
        <v>16070.4</v>
      </c>
      <c r="S3598" s="47" t="s">
        <v>4073</v>
      </c>
      <c r="T3598" s="46">
        <v>16070.4</v>
      </c>
      <c r="U3598" s="48">
        <f>Tabla1[[#This Row],[Importe]]-Tabla1[[#This Row],[Pagado]]</f>
        <v>0</v>
      </c>
      <c r="V3598" s="49" t="s">
        <v>4090</v>
      </c>
    </row>
    <row r="3599" spans="1:22" x14ac:dyDescent="0.25">
      <c r="A3599" s="38">
        <v>42977</v>
      </c>
      <c r="B3599" s="36" t="s">
        <v>3568</v>
      </c>
      <c r="C3599" s="34">
        <v>125571</v>
      </c>
      <c r="D3599" s="39" t="s">
        <v>3827</v>
      </c>
      <c r="E3599" s="40">
        <v>1626.2</v>
      </c>
      <c r="F3599" s="41">
        <v>42977</v>
      </c>
      <c r="G3599" s="40">
        <v>1626.2</v>
      </c>
      <c r="H3599" s="42">
        <f>Tabla1[[#This Row],[Importe]]-Tabla1[[#This Row],[Pagado]]</f>
        <v>0</v>
      </c>
      <c r="I3599" s="43" t="s">
        <v>4090</v>
      </c>
      <c r="N3599" s="38" t="s">
        <v>15</v>
      </c>
      <c r="O3599" s="36" t="s">
        <v>3568</v>
      </c>
      <c r="P3599" s="34">
        <v>125571</v>
      </c>
      <c r="Q3599" s="39" t="s">
        <v>3827</v>
      </c>
      <c r="R3599" s="40">
        <v>1626.2</v>
      </c>
      <c r="S3599" s="41" t="s">
        <v>15</v>
      </c>
      <c r="T3599" s="40">
        <v>1626.2</v>
      </c>
      <c r="U3599" s="42">
        <f>Tabla1[[#This Row],[Importe]]-Tabla1[[#This Row],[Pagado]]</f>
        <v>0</v>
      </c>
      <c r="V3599" s="43" t="s">
        <v>4090</v>
      </c>
    </row>
    <row r="3600" spans="1:22" x14ac:dyDescent="0.25">
      <c r="A3600" s="71">
        <v>42977</v>
      </c>
      <c r="B3600" s="35" t="s">
        <v>3569</v>
      </c>
      <c r="C3600" s="33">
        <v>125572</v>
      </c>
      <c r="D3600" s="45" t="s">
        <v>3896</v>
      </c>
      <c r="E3600" s="46">
        <v>6843.2</v>
      </c>
      <c r="F3600" s="41">
        <v>42977</v>
      </c>
      <c r="G3600" s="46">
        <v>6843.2</v>
      </c>
      <c r="H3600" s="48">
        <f>Tabla1[[#This Row],[Importe]]-Tabla1[[#This Row],[Pagado]]</f>
        <v>0</v>
      </c>
      <c r="I3600" s="49" t="s">
        <v>4090</v>
      </c>
      <c r="N3600" s="44" t="s">
        <v>15</v>
      </c>
      <c r="O3600" s="35" t="s">
        <v>3569</v>
      </c>
      <c r="P3600" s="33">
        <v>125572</v>
      </c>
      <c r="Q3600" s="45" t="s">
        <v>3896</v>
      </c>
      <c r="R3600" s="46">
        <v>6843.2</v>
      </c>
      <c r="S3600" s="47" t="s">
        <v>15</v>
      </c>
      <c r="T3600" s="46">
        <v>6843.2</v>
      </c>
      <c r="U3600" s="48">
        <f>Tabla1[[#This Row],[Importe]]-Tabla1[[#This Row],[Pagado]]</f>
        <v>0</v>
      </c>
      <c r="V3600" s="49" t="s">
        <v>4090</v>
      </c>
    </row>
    <row r="3601" spans="1:22" x14ac:dyDescent="0.25">
      <c r="A3601" s="38">
        <v>42977</v>
      </c>
      <c r="B3601" s="36" t="s">
        <v>3570</v>
      </c>
      <c r="C3601" s="34">
        <v>125573</v>
      </c>
      <c r="D3601" s="39" t="s">
        <v>3892</v>
      </c>
      <c r="E3601" s="40">
        <v>1171.32</v>
      </c>
      <c r="F3601" s="41">
        <v>42977</v>
      </c>
      <c r="G3601" s="40">
        <v>1171.32</v>
      </c>
      <c r="H3601" s="42">
        <f>Tabla1[[#This Row],[Importe]]-Tabla1[[#This Row],[Pagado]]</f>
        <v>0</v>
      </c>
      <c r="I3601" s="43" t="s">
        <v>4090</v>
      </c>
      <c r="N3601" s="38" t="s">
        <v>15</v>
      </c>
      <c r="O3601" s="36" t="s">
        <v>3570</v>
      </c>
      <c r="P3601" s="34">
        <v>125573</v>
      </c>
      <c r="Q3601" s="39" t="s">
        <v>3892</v>
      </c>
      <c r="R3601" s="40">
        <v>1171.32</v>
      </c>
      <c r="S3601" s="41" t="s">
        <v>15</v>
      </c>
      <c r="T3601" s="40">
        <v>1171.32</v>
      </c>
      <c r="U3601" s="42">
        <f>Tabla1[[#This Row],[Importe]]-Tabla1[[#This Row],[Pagado]]</f>
        <v>0</v>
      </c>
      <c r="V3601" s="43" t="s">
        <v>4090</v>
      </c>
    </row>
    <row r="3602" spans="1:22" x14ac:dyDescent="0.25">
      <c r="A3602" s="71">
        <v>42977</v>
      </c>
      <c r="B3602" s="35" t="s">
        <v>3571</v>
      </c>
      <c r="C3602" s="33">
        <v>125574</v>
      </c>
      <c r="D3602" s="45" t="s">
        <v>3825</v>
      </c>
      <c r="E3602" s="46">
        <v>3805</v>
      </c>
      <c r="F3602" s="41">
        <v>42977</v>
      </c>
      <c r="G3602" s="46">
        <v>3805</v>
      </c>
      <c r="H3602" s="48">
        <f>Tabla1[[#This Row],[Importe]]-Tabla1[[#This Row],[Pagado]]</f>
        <v>0</v>
      </c>
      <c r="I3602" s="49" t="s">
        <v>4090</v>
      </c>
      <c r="N3602" s="44" t="s">
        <v>15</v>
      </c>
      <c r="O3602" s="35" t="s">
        <v>3571</v>
      </c>
      <c r="P3602" s="33">
        <v>125574</v>
      </c>
      <c r="Q3602" s="45" t="s">
        <v>3825</v>
      </c>
      <c r="R3602" s="46">
        <v>3805</v>
      </c>
      <c r="S3602" s="47" t="s">
        <v>15</v>
      </c>
      <c r="T3602" s="46">
        <v>3805</v>
      </c>
      <c r="U3602" s="48">
        <f>Tabla1[[#This Row],[Importe]]-Tabla1[[#This Row],[Pagado]]</f>
        <v>0</v>
      </c>
      <c r="V3602" s="49" t="s">
        <v>4090</v>
      </c>
    </row>
    <row r="3603" spans="1:22" x14ac:dyDescent="0.25">
      <c r="A3603" s="38">
        <v>42977</v>
      </c>
      <c r="B3603" s="36" t="s">
        <v>3572</v>
      </c>
      <c r="C3603" s="34">
        <v>125575</v>
      </c>
      <c r="D3603" s="39" t="s">
        <v>3945</v>
      </c>
      <c r="E3603" s="40">
        <v>3384.5</v>
      </c>
      <c r="F3603" s="41">
        <v>42977</v>
      </c>
      <c r="G3603" s="40">
        <v>3384.5</v>
      </c>
      <c r="H3603" s="42">
        <f>Tabla1[[#This Row],[Importe]]-Tabla1[[#This Row],[Pagado]]</f>
        <v>0</v>
      </c>
      <c r="I3603" s="43" t="s">
        <v>4090</v>
      </c>
      <c r="N3603" s="38" t="s">
        <v>15</v>
      </c>
      <c r="O3603" s="36" t="s">
        <v>3572</v>
      </c>
      <c r="P3603" s="34">
        <v>125575</v>
      </c>
      <c r="Q3603" s="39" t="s">
        <v>3945</v>
      </c>
      <c r="R3603" s="40">
        <v>3384.5</v>
      </c>
      <c r="S3603" s="41" t="s">
        <v>15</v>
      </c>
      <c r="T3603" s="40">
        <v>3384.5</v>
      </c>
      <c r="U3603" s="42">
        <f>Tabla1[[#This Row],[Importe]]-Tabla1[[#This Row],[Pagado]]</f>
        <v>0</v>
      </c>
      <c r="V3603" s="43" t="s">
        <v>4090</v>
      </c>
    </row>
    <row r="3604" spans="1:22" x14ac:dyDescent="0.25">
      <c r="A3604" s="71">
        <v>42977</v>
      </c>
      <c r="B3604" s="35" t="s">
        <v>3573</v>
      </c>
      <c r="C3604" s="33">
        <v>125576</v>
      </c>
      <c r="D3604" s="45" t="s">
        <v>3902</v>
      </c>
      <c r="E3604" s="46">
        <v>18298.8</v>
      </c>
      <c r="F3604" s="47" t="s">
        <v>4068</v>
      </c>
      <c r="G3604" s="46">
        <v>18298.8</v>
      </c>
      <c r="H3604" s="48">
        <f>Tabla1[[#This Row],[Importe]]-Tabla1[[#This Row],[Pagado]]</f>
        <v>0</v>
      </c>
      <c r="I3604" s="49" t="s">
        <v>4090</v>
      </c>
      <c r="N3604" s="44" t="s">
        <v>15</v>
      </c>
      <c r="O3604" s="35" t="s">
        <v>3573</v>
      </c>
      <c r="P3604" s="33">
        <v>125576</v>
      </c>
      <c r="Q3604" s="45" t="s">
        <v>3902</v>
      </c>
      <c r="R3604" s="46">
        <v>18298.8</v>
      </c>
      <c r="S3604" s="47" t="s">
        <v>4068</v>
      </c>
      <c r="T3604" s="46">
        <v>18298.8</v>
      </c>
      <c r="U3604" s="48">
        <f>Tabla1[[#This Row],[Importe]]-Tabla1[[#This Row],[Pagado]]</f>
        <v>0</v>
      </c>
      <c r="V3604" s="49" t="s">
        <v>4090</v>
      </c>
    </row>
    <row r="3605" spans="1:22" x14ac:dyDescent="0.25">
      <c r="A3605" s="38">
        <v>42977</v>
      </c>
      <c r="B3605" s="36" t="s">
        <v>3574</v>
      </c>
      <c r="C3605" s="34">
        <v>125577</v>
      </c>
      <c r="D3605" s="39" t="s">
        <v>3823</v>
      </c>
      <c r="E3605" s="40">
        <v>6970.6</v>
      </c>
      <c r="F3605" s="41">
        <v>42977</v>
      </c>
      <c r="G3605" s="40">
        <v>6970.6</v>
      </c>
      <c r="H3605" s="42">
        <f>Tabla1[[#This Row],[Importe]]-Tabla1[[#This Row],[Pagado]]</f>
        <v>0</v>
      </c>
      <c r="I3605" s="43" t="s">
        <v>4090</v>
      </c>
      <c r="N3605" s="38" t="s">
        <v>15</v>
      </c>
      <c r="O3605" s="36" t="s">
        <v>3574</v>
      </c>
      <c r="P3605" s="34">
        <v>125577</v>
      </c>
      <c r="Q3605" s="39" t="s">
        <v>3823</v>
      </c>
      <c r="R3605" s="40">
        <v>6970.6</v>
      </c>
      <c r="S3605" s="41" t="s">
        <v>15</v>
      </c>
      <c r="T3605" s="40">
        <v>6970.6</v>
      </c>
      <c r="U3605" s="42">
        <f>Tabla1[[#This Row],[Importe]]-Tabla1[[#This Row],[Pagado]]</f>
        <v>0</v>
      </c>
      <c r="V3605" s="43" t="s">
        <v>4090</v>
      </c>
    </row>
    <row r="3606" spans="1:22" x14ac:dyDescent="0.25">
      <c r="A3606" s="38">
        <v>42977</v>
      </c>
      <c r="B3606" s="35" t="s">
        <v>3575</v>
      </c>
      <c r="C3606" s="33">
        <v>125578</v>
      </c>
      <c r="D3606" s="45" t="s">
        <v>3905</v>
      </c>
      <c r="E3606" s="46">
        <v>21093.1</v>
      </c>
      <c r="F3606" s="47" t="s">
        <v>4080</v>
      </c>
      <c r="G3606" s="46">
        <v>21093.1</v>
      </c>
      <c r="H3606" s="48">
        <f>Tabla1[[#This Row],[Importe]]-Tabla1[[#This Row],[Pagado]]</f>
        <v>0</v>
      </c>
      <c r="I3606" s="49" t="s">
        <v>4090</v>
      </c>
      <c r="N3606" s="44" t="s">
        <v>15</v>
      </c>
      <c r="O3606" s="35" t="s">
        <v>3575</v>
      </c>
      <c r="P3606" s="33">
        <v>125578</v>
      </c>
      <c r="Q3606" s="45" t="s">
        <v>3905</v>
      </c>
      <c r="R3606" s="46">
        <v>21093.1</v>
      </c>
      <c r="S3606" s="47" t="s">
        <v>4080</v>
      </c>
      <c r="T3606" s="46">
        <v>21093.1</v>
      </c>
      <c r="U3606" s="48">
        <f>Tabla1[[#This Row],[Importe]]-Tabla1[[#This Row],[Pagado]]</f>
        <v>0</v>
      </c>
      <c r="V3606" s="49" t="s">
        <v>4090</v>
      </c>
    </row>
    <row r="3607" spans="1:22" x14ac:dyDescent="0.25">
      <c r="A3607" s="71">
        <v>42977</v>
      </c>
      <c r="B3607" s="36" t="s">
        <v>3576</v>
      </c>
      <c r="C3607" s="34">
        <v>125579</v>
      </c>
      <c r="D3607" s="39" t="s">
        <v>3842</v>
      </c>
      <c r="E3607" s="40">
        <v>2786.8</v>
      </c>
      <c r="F3607" s="41">
        <v>42977</v>
      </c>
      <c r="G3607" s="40">
        <v>2786.8</v>
      </c>
      <c r="H3607" s="42">
        <f>Tabla1[[#This Row],[Importe]]-Tabla1[[#This Row],[Pagado]]</f>
        <v>0</v>
      </c>
      <c r="I3607" s="43" t="s">
        <v>4090</v>
      </c>
      <c r="N3607" s="38" t="s">
        <v>15</v>
      </c>
      <c r="O3607" s="36" t="s">
        <v>3576</v>
      </c>
      <c r="P3607" s="34">
        <v>125579</v>
      </c>
      <c r="Q3607" s="39" t="s">
        <v>3842</v>
      </c>
      <c r="R3607" s="40">
        <v>2786.8</v>
      </c>
      <c r="S3607" s="41" t="s">
        <v>15</v>
      </c>
      <c r="T3607" s="40">
        <v>2786.8</v>
      </c>
      <c r="U3607" s="42">
        <f>Tabla1[[#This Row],[Importe]]-Tabla1[[#This Row],[Pagado]]</f>
        <v>0</v>
      </c>
      <c r="V3607" s="43" t="s">
        <v>4090</v>
      </c>
    </row>
    <row r="3608" spans="1:22" x14ac:dyDescent="0.25">
      <c r="A3608" s="38">
        <v>42977</v>
      </c>
      <c r="B3608" s="36" t="s">
        <v>3578</v>
      </c>
      <c r="C3608" s="34">
        <v>125580</v>
      </c>
      <c r="D3608" s="39" t="s">
        <v>4041</v>
      </c>
      <c r="E3608" s="40">
        <v>874.8</v>
      </c>
      <c r="F3608" s="41">
        <v>42977</v>
      </c>
      <c r="G3608" s="40">
        <v>874.8</v>
      </c>
      <c r="H3608" s="42">
        <f>Tabla1[[#This Row],[Importe]]-Tabla1[[#This Row],[Pagado]]</f>
        <v>0</v>
      </c>
      <c r="I3608" s="43" t="s">
        <v>4090</v>
      </c>
      <c r="N3608" s="38" t="s">
        <v>15</v>
      </c>
      <c r="O3608" s="36" t="s">
        <v>3578</v>
      </c>
      <c r="P3608" s="34">
        <v>125580</v>
      </c>
      <c r="Q3608" s="39" t="s">
        <v>4041</v>
      </c>
      <c r="R3608" s="40">
        <v>874.8</v>
      </c>
      <c r="S3608" s="41" t="s">
        <v>15</v>
      </c>
      <c r="T3608" s="40">
        <v>874.8</v>
      </c>
      <c r="U3608" s="42">
        <f>Tabla1[[#This Row],[Importe]]-Tabla1[[#This Row],[Pagado]]</f>
        <v>0</v>
      </c>
      <c r="V3608" s="43" t="s">
        <v>4090</v>
      </c>
    </row>
    <row r="3609" spans="1:22" x14ac:dyDescent="0.25">
      <c r="A3609" s="71">
        <v>42977</v>
      </c>
      <c r="B3609" s="35" t="s">
        <v>3579</v>
      </c>
      <c r="C3609" s="33">
        <v>125581</v>
      </c>
      <c r="D3609" s="45" t="s">
        <v>3918</v>
      </c>
      <c r="E3609" s="46">
        <v>3777.1</v>
      </c>
      <c r="F3609" s="41">
        <v>42977</v>
      </c>
      <c r="G3609" s="46">
        <v>3777.1</v>
      </c>
      <c r="H3609" s="48">
        <f>Tabla1[[#This Row],[Importe]]-Tabla1[[#This Row],[Pagado]]</f>
        <v>0</v>
      </c>
      <c r="I3609" s="49" t="s">
        <v>4090</v>
      </c>
      <c r="N3609" s="44" t="s">
        <v>15</v>
      </c>
      <c r="O3609" s="35" t="s">
        <v>3579</v>
      </c>
      <c r="P3609" s="33">
        <v>125581</v>
      </c>
      <c r="Q3609" s="45" t="s">
        <v>3918</v>
      </c>
      <c r="R3609" s="46">
        <v>3777.1</v>
      </c>
      <c r="S3609" s="47" t="s">
        <v>15</v>
      </c>
      <c r="T3609" s="46">
        <v>3777.1</v>
      </c>
      <c r="U3609" s="48">
        <f>Tabla1[[#This Row],[Importe]]-Tabla1[[#This Row],[Pagado]]</f>
        <v>0</v>
      </c>
      <c r="V3609" s="49" t="s">
        <v>4090</v>
      </c>
    </row>
    <row r="3610" spans="1:22" x14ac:dyDescent="0.25">
      <c r="A3610" s="38">
        <v>42977</v>
      </c>
      <c r="B3610" s="36" t="s">
        <v>3580</v>
      </c>
      <c r="C3610" s="34">
        <v>125582</v>
      </c>
      <c r="D3610" s="39" t="s">
        <v>3836</v>
      </c>
      <c r="E3610" s="40">
        <v>257.39999999999998</v>
      </c>
      <c r="F3610" s="41">
        <v>42978</v>
      </c>
      <c r="G3610" s="40">
        <v>257.39999999999998</v>
      </c>
      <c r="H3610" s="42">
        <f>Tabla1[[#This Row],[Importe]]-Tabla1[[#This Row],[Pagado]]</f>
        <v>0</v>
      </c>
      <c r="I3610" s="43" t="s">
        <v>4090</v>
      </c>
      <c r="N3610" s="38" t="s">
        <v>15</v>
      </c>
      <c r="O3610" s="36" t="s">
        <v>3580</v>
      </c>
      <c r="P3610" s="34">
        <v>125582</v>
      </c>
      <c r="Q3610" s="39" t="s">
        <v>3836</v>
      </c>
      <c r="R3610" s="40">
        <v>257.39999999999998</v>
      </c>
      <c r="S3610" s="41" t="s">
        <v>16</v>
      </c>
      <c r="T3610" s="40">
        <v>257.39999999999998</v>
      </c>
      <c r="U3610" s="42">
        <f>Tabla1[[#This Row],[Importe]]-Tabla1[[#This Row],[Pagado]]</f>
        <v>0</v>
      </c>
      <c r="V3610" s="43" t="s">
        <v>4090</v>
      </c>
    </row>
    <row r="3611" spans="1:22" x14ac:dyDescent="0.25">
      <c r="A3611" s="71">
        <v>42977</v>
      </c>
      <c r="B3611" s="35" t="s">
        <v>3581</v>
      </c>
      <c r="C3611" s="33">
        <v>125583</v>
      </c>
      <c r="D3611" s="45" t="s">
        <v>3899</v>
      </c>
      <c r="E3611" s="46">
        <v>20136.3</v>
      </c>
      <c r="F3611" s="41">
        <v>42977</v>
      </c>
      <c r="G3611" s="46">
        <v>20136.3</v>
      </c>
      <c r="H3611" s="48">
        <f>Tabla1[[#This Row],[Importe]]-Tabla1[[#This Row],[Pagado]]</f>
        <v>0</v>
      </c>
      <c r="I3611" s="49" t="s">
        <v>4090</v>
      </c>
      <c r="N3611" s="44" t="s">
        <v>15</v>
      </c>
      <c r="O3611" s="35" t="s">
        <v>3581</v>
      </c>
      <c r="P3611" s="33">
        <v>125583</v>
      </c>
      <c r="Q3611" s="45" t="s">
        <v>3899</v>
      </c>
      <c r="R3611" s="46">
        <v>20136.3</v>
      </c>
      <c r="S3611" s="47" t="s">
        <v>15</v>
      </c>
      <c r="T3611" s="46">
        <v>20136.3</v>
      </c>
      <c r="U3611" s="48">
        <f>Tabla1[[#This Row],[Importe]]-Tabla1[[#This Row],[Pagado]]</f>
        <v>0</v>
      </c>
      <c r="V3611" s="49" t="s">
        <v>4090</v>
      </c>
    </row>
    <row r="3612" spans="1:22" x14ac:dyDescent="0.25">
      <c r="A3612" s="38">
        <v>42977</v>
      </c>
      <c r="B3612" s="36" t="s">
        <v>3582</v>
      </c>
      <c r="C3612" s="34">
        <v>125584</v>
      </c>
      <c r="D3612" s="39" t="s">
        <v>3874</v>
      </c>
      <c r="E3612" s="40">
        <v>2523.1</v>
      </c>
      <c r="F3612" s="41">
        <v>42977</v>
      </c>
      <c r="G3612" s="40">
        <v>2523.1</v>
      </c>
      <c r="H3612" s="42">
        <f>Tabla1[[#This Row],[Importe]]-Tabla1[[#This Row],[Pagado]]</f>
        <v>0</v>
      </c>
      <c r="I3612" s="43" t="s">
        <v>4090</v>
      </c>
      <c r="N3612" s="38" t="s">
        <v>15</v>
      </c>
      <c r="O3612" s="36" t="s">
        <v>3582</v>
      </c>
      <c r="P3612" s="34">
        <v>125584</v>
      </c>
      <c r="Q3612" s="39" t="s">
        <v>3874</v>
      </c>
      <c r="R3612" s="40">
        <v>2523.1</v>
      </c>
      <c r="S3612" s="41" t="s">
        <v>15</v>
      </c>
      <c r="T3612" s="40">
        <v>2523.1</v>
      </c>
      <c r="U3612" s="42">
        <f>Tabla1[[#This Row],[Importe]]-Tabla1[[#This Row],[Pagado]]</f>
        <v>0</v>
      </c>
      <c r="V3612" s="43" t="s">
        <v>4090</v>
      </c>
    </row>
    <row r="3613" spans="1:22" x14ac:dyDescent="0.25">
      <c r="A3613" s="71">
        <v>42977</v>
      </c>
      <c r="B3613" s="35" t="s">
        <v>3583</v>
      </c>
      <c r="C3613" s="33">
        <v>125585</v>
      </c>
      <c r="D3613" s="45" t="s">
        <v>3846</v>
      </c>
      <c r="E3613" s="46">
        <v>1713</v>
      </c>
      <c r="F3613" s="41">
        <v>42977</v>
      </c>
      <c r="G3613" s="46">
        <v>1713</v>
      </c>
      <c r="H3613" s="48">
        <f>Tabla1[[#This Row],[Importe]]-Tabla1[[#This Row],[Pagado]]</f>
        <v>0</v>
      </c>
      <c r="I3613" s="49" t="s">
        <v>4090</v>
      </c>
      <c r="N3613" s="44" t="s">
        <v>15</v>
      </c>
      <c r="O3613" s="35" t="s">
        <v>3583</v>
      </c>
      <c r="P3613" s="33">
        <v>125585</v>
      </c>
      <c r="Q3613" s="45" t="s">
        <v>3846</v>
      </c>
      <c r="R3613" s="46">
        <v>1713</v>
      </c>
      <c r="S3613" s="47" t="s">
        <v>15</v>
      </c>
      <c r="T3613" s="46">
        <v>1713</v>
      </c>
      <c r="U3613" s="48">
        <f>Tabla1[[#This Row],[Importe]]-Tabla1[[#This Row],[Pagado]]</f>
        <v>0</v>
      </c>
      <c r="V3613" s="49" t="s">
        <v>4090</v>
      </c>
    </row>
    <row r="3614" spans="1:22" x14ac:dyDescent="0.25">
      <c r="A3614" s="38">
        <v>42977</v>
      </c>
      <c r="B3614" s="36" t="s">
        <v>3584</v>
      </c>
      <c r="C3614" s="34">
        <v>125586</v>
      </c>
      <c r="D3614" s="39" t="s">
        <v>3898</v>
      </c>
      <c r="E3614" s="40">
        <v>10105.5</v>
      </c>
      <c r="F3614" s="41">
        <v>42977</v>
      </c>
      <c r="G3614" s="40">
        <v>10105.5</v>
      </c>
      <c r="H3614" s="42">
        <f>Tabla1[[#This Row],[Importe]]-Tabla1[[#This Row],[Pagado]]</f>
        <v>0</v>
      </c>
      <c r="I3614" s="43" t="s">
        <v>4090</v>
      </c>
      <c r="N3614" s="38" t="s">
        <v>15</v>
      </c>
      <c r="O3614" s="36" t="s">
        <v>3584</v>
      </c>
      <c r="P3614" s="34">
        <v>125586</v>
      </c>
      <c r="Q3614" s="39" t="s">
        <v>3898</v>
      </c>
      <c r="R3614" s="40">
        <v>10105.5</v>
      </c>
      <c r="S3614" s="41" t="s">
        <v>15</v>
      </c>
      <c r="T3614" s="40">
        <v>10105.5</v>
      </c>
      <c r="U3614" s="42">
        <f>Tabla1[[#This Row],[Importe]]-Tabla1[[#This Row],[Pagado]]</f>
        <v>0</v>
      </c>
      <c r="V3614" s="43" t="s">
        <v>4090</v>
      </c>
    </row>
    <row r="3615" spans="1:22" x14ac:dyDescent="0.25">
      <c r="A3615" s="38">
        <v>42977</v>
      </c>
      <c r="B3615" s="35" t="s">
        <v>3585</v>
      </c>
      <c r="C3615" s="33">
        <v>125587</v>
      </c>
      <c r="D3615" s="45" t="s">
        <v>3845</v>
      </c>
      <c r="E3615" s="46">
        <v>50373</v>
      </c>
      <c r="F3615" s="47" t="s">
        <v>4086</v>
      </c>
      <c r="G3615" s="46">
        <v>50373</v>
      </c>
      <c r="H3615" s="48">
        <f>Tabla1[[#This Row],[Importe]]-Tabla1[[#This Row],[Pagado]]</f>
        <v>0</v>
      </c>
      <c r="I3615" s="49" t="s">
        <v>4090</v>
      </c>
      <c r="N3615" s="44" t="s">
        <v>15</v>
      </c>
      <c r="O3615" s="35" t="s">
        <v>3585</v>
      </c>
      <c r="P3615" s="33">
        <v>125587</v>
      </c>
      <c r="Q3615" s="45" t="s">
        <v>3845</v>
      </c>
      <c r="R3615" s="46">
        <v>50373</v>
      </c>
      <c r="S3615" s="47" t="s">
        <v>4086</v>
      </c>
      <c r="T3615" s="46">
        <v>50373</v>
      </c>
      <c r="U3615" s="48">
        <f>Tabla1[[#This Row],[Importe]]-Tabla1[[#This Row],[Pagado]]</f>
        <v>0</v>
      </c>
      <c r="V3615" s="49" t="s">
        <v>4090</v>
      </c>
    </row>
    <row r="3616" spans="1:22" x14ac:dyDescent="0.25">
      <c r="A3616" s="71">
        <v>42977</v>
      </c>
      <c r="B3616" s="36" t="s">
        <v>3586</v>
      </c>
      <c r="C3616" s="34">
        <v>125588</v>
      </c>
      <c r="D3616" s="39" t="s">
        <v>4054</v>
      </c>
      <c r="E3616" s="40">
        <v>4012.4</v>
      </c>
      <c r="F3616" s="41">
        <v>42977</v>
      </c>
      <c r="G3616" s="40">
        <v>4012.4</v>
      </c>
      <c r="H3616" s="42">
        <f>Tabla1[[#This Row],[Importe]]-Tabla1[[#This Row],[Pagado]]</f>
        <v>0</v>
      </c>
      <c r="I3616" s="43" t="s">
        <v>4090</v>
      </c>
      <c r="N3616" s="38" t="s">
        <v>15</v>
      </c>
      <c r="O3616" s="36" t="s">
        <v>3586</v>
      </c>
      <c r="P3616" s="34">
        <v>125588</v>
      </c>
      <c r="Q3616" s="39" t="s">
        <v>4054</v>
      </c>
      <c r="R3616" s="40">
        <v>4012.4</v>
      </c>
      <c r="S3616" s="41" t="s">
        <v>15</v>
      </c>
      <c r="T3616" s="40">
        <v>4012.4</v>
      </c>
      <c r="U3616" s="42">
        <f>Tabla1[[#This Row],[Importe]]-Tabla1[[#This Row],[Pagado]]</f>
        <v>0</v>
      </c>
      <c r="V3616" s="43" t="s">
        <v>4090</v>
      </c>
    </row>
    <row r="3617" spans="1:22" x14ac:dyDescent="0.25">
      <c r="A3617" s="38">
        <v>42977</v>
      </c>
      <c r="B3617" s="35" t="s">
        <v>3587</v>
      </c>
      <c r="C3617" s="33">
        <v>125589</v>
      </c>
      <c r="D3617" s="45" t="s">
        <v>3888</v>
      </c>
      <c r="E3617" s="46">
        <v>1867.6</v>
      </c>
      <c r="F3617" s="47" t="s">
        <v>4068</v>
      </c>
      <c r="G3617" s="46">
        <v>1867.6</v>
      </c>
      <c r="H3617" s="48">
        <f>Tabla1[[#This Row],[Importe]]-Tabla1[[#This Row],[Pagado]]</f>
        <v>0</v>
      </c>
      <c r="I3617" s="49" t="s">
        <v>4090</v>
      </c>
      <c r="N3617" s="44" t="s">
        <v>15</v>
      </c>
      <c r="O3617" s="35" t="s">
        <v>3587</v>
      </c>
      <c r="P3617" s="33">
        <v>125589</v>
      </c>
      <c r="Q3617" s="45" t="s">
        <v>3888</v>
      </c>
      <c r="R3617" s="46">
        <v>1867.6</v>
      </c>
      <c r="S3617" s="47" t="s">
        <v>4068</v>
      </c>
      <c r="T3617" s="46">
        <v>1867.6</v>
      </c>
      <c r="U3617" s="48">
        <f>Tabla1[[#This Row],[Importe]]-Tabla1[[#This Row],[Pagado]]</f>
        <v>0</v>
      </c>
      <c r="V3617" s="49" t="s">
        <v>4090</v>
      </c>
    </row>
    <row r="3618" spans="1:22" x14ac:dyDescent="0.25">
      <c r="A3618" s="71">
        <v>42977</v>
      </c>
      <c r="B3618" s="35" t="s">
        <v>3589</v>
      </c>
      <c r="C3618" s="33">
        <v>125590</v>
      </c>
      <c r="D3618" s="45" t="s">
        <v>3832</v>
      </c>
      <c r="E3618" s="46">
        <v>2000</v>
      </c>
      <c r="F3618" s="47" t="s">
        <v>4068</v>
      </c>
      <c r="G3618" s="46">
        <v>2000</v>
      </c>
      <c r="H3618" s="48">
        <f>Tabla1[[#This Row],[Importe]]-Tabla1[[#This Row],[Pagado]]</f>
        <v>0</v>
      </c>
      <c r="I3618" s="49" t="s">
        <v>4090</v>
      </c>
      <c r="N3618" s="44" t="s">
        <v>15</v>
      </c>
      <c r="O3618" s="35" t="s">
        <v>3589</v>
      </c>
      <c r="P3618" s="33">
        <v>125590</v>
      </c>
      <c r="Q3618" s="45" t="s">
        <v>3832</v>
      </c>
      <c r="R3618" s="46">
        <v>2000</v>
      </c>
      <c r="S3618" s="47" t="s">
        <v>4068</v>
      </c>
      <c r="T3618" s="46">
        <v>2000</v>
      </c>
      <c r="U3618" s="48">
        <f>Tabla1[[#This Row],[Importe]]-Tabla1[[#This Row],[Pagado]]</f>
        <v>0</v>
      </c>
      <c r="V3618" s="49" t="s">
        <v>4090</v>
      </c>
    </row>
    <row r="3619" spans="1:22" x14ac:dyDescent="0.25">
      <c r="A3619" s="38">
        <v>42977</v>
      </c>
      <c r="B3619" s="36" t="s">
        <v>3590</v>
      </c>
      <c r="C3619" s="34">
        <v>125591</v>
      </c>
      <c r="D3619" s="39" t="s">
        <v>3922</v>
      </c>
      <c r="E3619" s="40">
        <v>1663.56</v>
      </c>
      <c r="F3619" s="41">
        <v>42977</v>
      </c>
      <c r="G3619" s="40">
        <v>1663.56</v>
      </c>
      <c r="H3619" s="42">
        <f>Tabla1[[#This Row],[Importe]]-Tabla1[[#This Row],[Pagado]]</f>
        <v>0</v>
      </c>
      <c r="I3619" s="43" t="s">
        <v>4090</v>
      </c>
      <c r="N3619" s="38" t="s">
        <v>15</v>
      </c>
      <c r="O3619" s="36" t="s">
        <v>3590</v>
      </c>
      <c r="P3619" s="34">
        <v>125591</v>
      </c>
      <c r="Q3619" s="39" t="s">
        <v>3922</v>
      </c>
      <c r="R3619" s="40">
        <v>1663.56</v>
      </c>
      <c r="S3619" s="41" t="s">
        <v>15</v>
      </c>
      <c r="T3619" s="40">
        <v>1663.56</v>
      </c>
      <c r="U3619" s="42">
        <f>Tabla1[[#This Row],[Importe]]-Tabla1[[#This Row],[Pagado]]</f>
        <v>0</v>
      </c>
      <c r="V3619" s="43" t="s">
        <v>4090</v>
      </c>
    </row>
    <row r="3620" spans="1:22" x14ac:dyDescent="0.25">
      <c r="A3620" s="71">
        <v>42977</v>
      </c>
      <c r="B3620" s="35" t="s">
        <v>3591</v>
      </c>
      <c r="C3620" s="33">
        <v>125592</v>
      </c>
      <c r="D3620" s="45" t="s">
        <v>3853</v>
      </c>
      <c r="E3620" s="46">
        <v>1468</v>
      </c>
      <c r="F3620" s="41">
        <v>42977</v>
      </c>
      <c r="G3620" s="46">
        <v>1468</v>
      </c>
      <c r="H3620" s="48">
        <f>Tabla1[[#This Row],[Importe]]-Tabla1[[#This Row],[Pagado]]</f>
        <v>0</v>
      </c>
      <c r="I3620" s="49" t="s">
        <v>4090</v>
      </c>
      <c r="N3620" s="44" t="s">
        <v>15</v>
      </c>
      <c r="O3620" s="35" t="s">
        <v>3591</v>
      </c>
      <c r="P3620" s="33">
        <v>125592</v>
      </c>
      <c r="Q3620" s="45" t="s">
        <v>3853</v>
      </c>
      <c r="R3620" s="46">
        <v>1468</v>
      </c>
      <c r="S3620" s="47" t="s">
        <v>15</v>
      </c>
      <c r="T3620" s="46">
        <v>1468</v>
      </c>
      <c r="U3620" s="48">
        <f>Tabla1[[#This Row],[Importe]]-Tabla1[[#This Row],[Pagado]]</f>
        <v>0</v>
      </c>
      <c r="V3620" s="49" t="s">
        <v>4090</v>
      </c>
    </row>
    <row r="3621" spans="1:22" x14ac:dyDescent="0.25">
      <c r="A3621" s="38">
        <v>42977</v>
      </c>
      <c r="B3621" s="36" t="s">
        <v>3592</v>
      </c>
      <c r="C3621" s="34">
        <v>125593</v>
      </c>
      <c r="D3621" s="39" t="s">
        <v>3872</v>
      </c>
      <c r="E3621" s="40">
        <v>9967.7999999999993</v>
      </c>
      <c r="F3621" s="41">
        <v>42977</v>
      </c>
      <c r="G3621" s="40">
        <v>9967.7999999999993</v>
      </c>
      <c r="H3621" s="42">
        <f>Tabla1[[#This Row],[Importe]]-Tabla1[[#This Row],[Pagado]]</f>
        <v>0</v>
      </c>
      <c r="I3621" s="43" t="s">
        <v>4090</v>
      </c>
      <c r="N3621" s="38" t="s">
        <v>15</v>
      </c>
      <c r="O3621" s="36" t="s">
        <v>3592</v>
      </c>
      <c r="P3621" s="34">
        <v>125593</v>
      </c>
      <c r="Q3621" s="39" t="s">
        <v>3872</v>
      </c>
      <c r="R3621" s="40">
        <v>9967.7999999999993</v>
      </c>
      <c r="S3621" s="41" t="s">
        <v>15</v>
      </c>
      <c r="T3621" s="40">
        <v>9967.7999999999993</v>
      </c>
      <c r="U3621" s="42">
        <f>Tabla1[[#This Row],[Importe]]-Tabla1[[#This Row],[Pagado]]</f>
        <v>0</v>
      </c>
      <c r="V3621" s="43" t="s">
        <v>4090</v>
      </c>
    </row>
    <row r="3622" spans="1:22" x14ac:dyDescent="0.25">
      <c r="A3622" s="71">
        <v>42977</v>
      </c>
      <c r="B3622" s="35" t="s">
        <v>3593</v>
      </c>
      <c r="C3622" s="33">
        <v>125594</v>
      </c>
      <c r="D3622" s="45" t="s">
        <v>3910</v>
      </c>
      <c r="E3622" s="46">
        <v>7365.6</v>
      </c>
      <c r="F3622" s="41">
        <v>42977</v>
      </c>
      <c r="G3622" s="46">
        <v>7365.6</v>
      </c>
      <c r="H3622" s="48">
        <f>Tabla1[[#This Row],[Importe]]-Tabla1[[#This Row],[Pagado]]</f>
        <v>0</v>
      </c>
      <c r="I3622" s="49" t="s">
        <v>4090</v>
      </c>
      <c r="N3622" s="44" t="s">
        <v>15</v>
      </c>
      <c r="O3622" s="35" t="s">
        <v>3593</v>
      </c>
      <c r="P3622" s="33">
        <v>125594</v>
      </c>
      <c r="Q3622" s="45" t="s">
        <v>3910</v>
      </c>
      <c r="R3622" s="46">
        <v>7365.6</v>
      </c>
      <c r="S3622" s="47" t="s">
        <v>15</v>
      </c>
      <c r="T3622" s="46">
        <v>7365.6</v>
      </c>
      <c r="U3622" s="48">
        <f>Tabla1[[#This Row],[Importe]]-Tabla1[[#This Row],[Pagado]]</f>
        <v>0</v>
      </c>
      <c r="V3622" s="49" t="s">
        <v>4090</v>
      </c>
    </row>
    <row r="3623" spans="1:22" x14ac:dyDescent="0.25">
      <c r="A3623" s="38">
        <v>42977</v>
      </c>
      <c r="B3623" s="36" t="s">
        <v>3594</v>
      </c>
      <c r="C3623" s="34">
        <v>125595</v>
      </c>
      <c r="D3623" s="39" t="s">
        <v>3913</v>
      </c>
      <c r="E3623" s="40">
        <v>576</v>
      </c>
      <c r="F3623" s="41">
        <v>42977</v>
      </c>
      <c r="G3623" s="40">
        <v>576</v>
      </c>
      <c r="H3623" s="42">
        <f>Tabla1[[#This Row],[Importe]]-Tabla1[[#This Row],[Pagado]]</f>
        <v>0</v>
      </c>
      <c r="I3623" s="43" t="s">
        <v>4090</v>
      </c>
      <c r="N3623" s="38" t="s">
        <v>15</v>
      </c>
      <c r="O3623" s="36" t="s">
        <v>3594</v>
      </c>
      <c r="P3623" s="34">
        <v>125595</v>
      </c>
      <c r="Q3623" s="39" t="s">
        <v>3913</v>
      </c>
      <c r="R3623" s="40">
        <v>576</v>
      </c>
      <c r="S3623" s="41" t="s">
        <v>15</v>
      </c>
      <c r="T3623" s="40">
        <v>576</v>
      </c>
      <c r="U3623" s="42">
        <f>Tabla1[[#This Row],[Importe]]-Tabla1[[#This Row],[Pagado]]</f>
        <v>0</v>
      </c>
      <c r="V3623" s="43" t="s">
        <v>4090</v>
      </c>
    </row>
    <row r="3624" spans="1:22" x14ac:dyDescent="0.25">
      <c r="A3624" s="38">
        <v>42977</v>
      </c>
      <c r="B3624" s="35" t="s">
        <v>3595</v>
      </c>
      <c r="C3624" s="33">
        <v>125596</v>
      </c>
      <c r="D3624" s="45" t="s">
        <v>3840</v>
      </c>
      <c r="E3624" s="46">
        <v>4948.8</v>
      </c>
      <c r="F3624" s="41">
        <v>42977</v>
      </c>
      <c r="G3624" s="46">
        <v>4948.8</v>
      </c>
      <c r="H3624" s="48">
        <f>Tabla1[[#This Row],[Importe]]-Tabla1[[#This Row],[Pagado]]</f>
        <v>0</v>
      </c>
      <c r="I3624" s="49" t="s">
        <v>4090</v>
      </c>
      <c r="N3624" s="44" t="s">
        <v>15</v>
      </c>
      <c r="O3624" s="35" t="s">
        <v>3595</v>
      </c>
      <c r="P3624" s="33">
        <v>125596</v>
      </c>
      <c r="Q3624" s="45" t="s">
        <v>3840</v>
      </c>
      <c r="R3624" s="46">
        <v>4948.8</v>
      </c>
      <c r="S3624" s="47" t="s">
        <v>15</v>
      </c>
      <c r="T3624" s="46">
        <v>4948.8</v>
      </c>
      <c r="U3624" s="48">
        <f>Tabla1[[#This Row],[Importe]]-Tabla1[[#This Row],[Pagado]]</f>
        <v>0</v>
      </c>
      <c r="V3624" s="49" t="s">
        <v>4090</v>
      </c>
    </row>
    <row r="3625" spans="1:22" x14ac:dyDescent="0.25">
      <c r="A3625" s="71">
        <v>42977</v>
      </c>
      <c r="B3625" s="36" t="s">
        <v>3596</v>
      </c>
      <c r="C3625" s="34">
        <v>125597</v>
      </c>
      <c r="D3625" s="39" t="s">
        <v>3860</v>
      </c>
      <c r="E3625" s="40">
        <v>617.70000000000005</v>
      </c>
      <c r="F3625" s="41">
        <v>42977</v>
      </c>
      <c r="G3625" s="40">
        <v>617.70000000000005</v>
      </c>
      <c r="H3625" s="42">
        <f>Tabla1[[#This Row],[Importe]]-Tabla1[[#This Row],[Pagado]]</f>
        <v>0</v>
      </c>
      <c r="I3625" s="43" t="s">
        <v>4090</v>
      </c>
      <c r="N3625" s="38" t="s">
        <v>15</v>
      </c>
      <c r="O3625" s="36" t="s">
        <v>3596</v>
      </c>
      <c r="P3625" s="34">
        <v>125597</v>
      </c>
      <c r="Q3625" s="39" t="s">
        <v>3860</v>
      </c>
      <c r="R3625" s="40">
        <v>617.70000000000005</v>
      </c>
      <c r="S3625" s="41" t="s">
        <v>15</v>
      </c>
      <c r="T3625" s="40">
        <v>617.70000000000005</v>
      </c>
      <c r="U3625" s="42">
        <f>Tabla1[[#This Row],[Importe]]-Tabla1[[#This Row],[Pagado]]</f>
        <v>0</v>
      </c>
      <c r="V3625" s="43" t="s">
        <v>4090</v>
      </c>
    </row>
    <row r="3626" spans="1:22" x14ac:dyDescent="0.25">
      <c r="A3626" s="38">
        <v>42977</v>
      </c>
      <c r="B3626" s="35" t="s">
        <v>3597</v>
      </c>
      <c r="C3626" s="33">
        <v>125598</v>
      </c>
      <c r="D3626" s="45" t="s">
        <v>3923</v>
      </c>
      <c r="E3626" s="46">
        <v>3023.32</v>
      </c>
      <c r="F3626" s="41">
        <v>42977</v>
      </c>
      <c r="G3626" s="46">
        <v>3023.32</v>
      </c>
      <c r="H3626" s="48">
        <f>Tabla1[[#This Row],[Importe]]-Tabla1[[#This Row],[Pagado]]</f>
        <v>0</v>
      </c>
      <c r="I3626" s="49" t="s">
        <v>4090</v>
      </c>
      <c r="N3626" s="44" t="s">
        <v>15</v>
      </c>
      <c r="O3626" s="35" t="s">
        <v>3597</v>
      </c>
      <c r="P3626" s="33">
        <v>125598</v>
      </c>
      <c r="Q3626" s="45" t="s">
        <v>3923</v>
      </c>
      <c r="R3626" s="46">
        <v>3023.32</v>
      </c>
      <c r="S3626" s="47" t="s">
        <v>15</v>
      </c>
      <c r="T3626" s="46">
        <v>3023.32</v>
      </c>
      <c r="U3626" s="48">
        <f>Tabla1[[#This Row],[Importe]]-Tabla1[[#This Row],[Pagado]]</f>
        <v>0</v>
      </c>
      <c r="V3626" s="49" t="s">
        <v>4090</v>
      </c>
    </row>
    <row r="3627" spans="1:22" x14ac:dyDescent="0.25">
      <c r="A3627" s="71">
        <v>42977</v>
      </c>
      <c r="B3627" s="36" t="s">
        <v>3598</v>
      </c>
      <c r="C3627" s="34">
        <v>125599</v>
      </c>
      <c r="D3627" s="39" t="s">
        <v>3844</v>
      </c>
      <c r="E3627" s="40">
        <v>1950.4</v>
      </c>
      <c r="F3627" s="41">
        <v>42977</v>
      </c>
      <c r="G3627" s="40">
        <v>1950.4</v>
      </c>
      <c r="H3627" s="42">
        <f>Tabla1[[#This Row],[Importe]]-Tabla1[[#This Row],[Pagado]]</f>
        <v>0</v>
      </c>
      <c r="I3627" s="43" t="s">
        <v>4090</v>
      </c>
      <c r="N3627" s="38" t="s">
        <v>15</v>
      </c>
      <c r="O3627" s="36" t="s">
        <v>3598</v>
      </c>
      <c r="P3627" s="34">
        <v>125599</v>
      </c>
      <c r="Q3627" s="39" t="s">
        <v>3844</v>
      </c>
      <c r="R3627" s="40">
        <v>1950.4</v>
      </c>
      <c r="S3627" s="41" t="s">
        <v>15</v>
      </c>
      <c r="T3627" s="40">
        <v>1950.4</v>
      </c>
      <c r="U3627" s="42">
        <f>Tabla1[[#This Row],[Importe]]-Tabla1[[#This Row],[Pagado]]</f>
        <v>0</v>
      </c>
      <c r="V3627" s="43" t="s">
        <v>4090</v>
      </c>
    </row>
    <row r="3628" spans="1:22" x14ac:dyDescent="0.25">
      <c r="A3628" s="38">
        <v>42977</v>
      </c>
      <c r="B3628" s="35" t="s">
        <v>3601</v>
      </c>
      <c r="C3628" s="33">
        <v>125600</v>
      </c>
      <c r="D3628" s="45" t="s">
        <v>3814</v>
      </c>
      <c r="E3628" s="46">
        <v>8244</v>
      </c>
      <c r="F3628" s="47" t="s">
        <v>4068</v>
      </c>
      <c r="G3628" s="46">
        <v>8244</v>
      </c>
      <c r="H3628" s="48">
        <f>Tabla1[[#This Row],[Importe]]-Tabla1[[#This Row],[Pagado]]</f>
        <v>0</v>
      </c>
      <c r="I3628" s="49" t="s">
        <v>4090</v>
      </c>
      <c r="N3628" s="44" t="s">
        <v>15</v>
      </c>
      <c r="O3628" s="35" t="s">
        <v>3601</v>
      </c>
      <c r="P3628" s="33">
        <v>125600</v>
      </c>
      <c r="Q3628" s="45" t="s">
        <v>3814</v>
      </c>
      <c r="R3628" s="46">
        <v>8244</v>
      </c>
      <c r="S3628" s="47" t="s">
        <v>4068</v>
      </c>
      <c r="T3628" s="46">
        <v>8244</v>
      </c>
      <c r="U3628" s="48">
        <f>Tabla1[[#This Row],[Importe]]-Tabla1[[#This Row],[Pagado]]</f>
        <v>0</v>
      </c>
      <c r="V3628" s="49" t="s">
        <v>4090</v>
      </c>
    </row>
    <row r="3629" spans="1:22" x14ac:dyDescent="0.25">
      <c r="A3629" s="71">
        <v>42977</v>
      </c>
      <c r="B3629" s="36" t="s">
        <v>3602</v>
      </c>
      <c r="C3629" s="34">
        <v>125601</v>
      </c>
      <c r="D3629" s="39" t="s">
        <v>3831</v>
      </c>
      <c r="E3629" s="40">
        <v>1568.8</v>
      </c>
      <c r="F3629" s="41" t="s">
        <v>4085</v>
      </c>
      <c r="G3629" s="40">
        <v>1568.8</v>
      </c>
      <c r="H3629" s="42">
        <f>Tabla1[[#This Row],[Importe]]-Tabla1[[#This Row],[Pagado]]</f>
        <v>0</v>
      </c>
      <c r="I3629" s="43" t="s">
        <v>4090</v>
      </c>
      <c r="N3629" s="38" t="s">
        <v>15</v>
      </c>
      <c r="O3629" s="36" t="s">
        <v>3602</v>
      </c>
      <c r="P3629" s="34">
        <v>125601</v>
      </c>
      <c r="Q3629" s="39" t="s">
        <v>3831</v>
      </c>
      <c r="R3629" s="40">
        <v>1568.8</v>
      </c>
      <c r="S3629" s="41" t="s">
        <v>4085</v>
      </c>
      <c r="T3629" s="40">
        <v>1568.8</v>
      </c>
      <c r="U3629" s="42">
        <f>Tabla1[[#This Row],[Importe]]-Tabla1[[#This Row],[Pagado]]</f>
        <v>0</v>
      </c>
      <c r="V3629" s="43" t="s">
        <v>4090</v>
      </c>
    </row>
    <row r="3630" spans="1:22" ht="30" x14ac:dyDescent="0.25">
      <c r="A3630" s="38">
        <v>42977</v>
      </c>
      <c r="B3630" s="35" t="s">
        <v>3603</v>
      </c>
      <c r="C3630" s="33">
        <v>125602</v>
      </c>
      <c r="D3630" s="45" t="s">
        <v>3955</v>
      </c>
      <c r="E3630" s="46">
        <v>7997.1</v>
      </c>
      <c r="F3630" s="47" t="s">
        <v>4209</v>
      </c>
      <c r="G3630" s="69">
        <v>5000</v>
      </c>
      <c r="H3630" s="70">
        <f>Tabla1[[#This Row],[Importe]]-Tabla1[[#This Row],[Pagado]]</f>
        <v>2997.1000000000004</v>
      </c>
      <c r="I3630" s="49" t="s">
        <v>4090</v>
      </c>
      <c r="N3630" s="44" t="s">
        <v>15</v>
      </c>
      <c r="O3630" s="35" t="s">
        <v>3603</v>
      </c>
      <c r="P3630" s="33">
        <v>125602</v>
      </c>
      <c r="Q3630" s="45" t="s">
        <v>3955</v>
      </c>
      <c r="R3630" s="46">
        <v>7997.1</v>
      </c>
      <c r="S3630" s="47" t="s">
        <v>4068</v>
      </c>
      <c r="T3630" s="46">
        <v>7997.1</v>
      </c>
      <c r="U3630" s="48">
        <f>Tabla1[[#This Row],[Importe]]-Tabla1[[#This Row],[Pagado]]</f>
        <v>2997.1000000000004</v>
      </c>
      <c r="V3630" s="49" t="s">
        <v>4090</v>
      </c>
    </row>
    <row r="3631" spans="1:22" x14ac:dyDescent="0.25">
      <c r="A3631" s="71">
        <v>42977</v>
      </c>
      <c r="B3631" s="36" t="s">
        <v>3604</v>
      </c>
      <c r="C3631" s="34">
        <v>125603</v>
      </c>
      <c r="D3631" s="39" t="s">
        <v>3851</v>
      </c>
      <c r="E3631" s="40">
        <v>1836</v>
      </c>
      <c r="F3631" s="41">
        <v>42977</v>
      </c>
      <c r="G3631" s="40">
        <v>1836</v>
      </c>
      <c r="H3631" s="42">
        <f>Tabla1[[#This Row],[Importe]]-Tabla1[[#This Row],[Pagado]]</f>
        <v>0</v>
      </c>
      <c r="I3631" s="43" t="s">
        <v>4090</v>
      </c>
      <c r="N3631" s="38" t="s">
        <v>15</v>
      </c>
      <c r="O3631" s="36" t="s">
        <v>3604</v>
      </c>
      <c r="P3631" s="34">
        <v>125603</v>
      </c>
      <c r="Q3631" s="39" t="s">
        <v>3851</v>
      </c>
      <c r="R3631" s="40">
        <v>1836</v>
      </c>
      <c r="S3631" s="41" t="s">
        <v>15</v>
      </c>
      <c r="T3631" s="40">
        <v>1836</v>
      </c>
      <c r="U3631" s="42">
        <f>Tabla1[[#This Row],[Importe]]-Tabla1[[#This Row],[Pagado]]</f>
        <v>0</v>
      </c>
      <c r="V3631" s="43" t="s">
        <v>4090</v>
      </c>
    </row>
    <row r="3632" spans="1:22" x14ac:dyDescent="0.25">
      <c r="A3632" s="38">
        <v>42977</v>
      </c>
      <c r="B3632" s="35" t="s">
        <v>3605</v>
      </c>
      <c r="C3632" s="33">
        <v>125604</v>
      </c>
      <c r="D3632" s="45" t="s">
        <v>3909</v>
      </c>
      <c r="E3632" s="46">
        <v>3170.3</v>
      </c>
      <c r="F3632" s="47" t="s">
        <v>4069</v>
      </c>
      <c r="G3632" s="46">
        <v>3170.3</v>
      </c>
      <c r="H3632" s="48">
        <f>Tabla1[[#This Row],[Importe]]-Tabla1[[#This Row],[Pagado]]</f>
        <v>0</v>
      </c>
      <c r="I3632" s="49" t="s">
        <v>4090</v>
      </c>
      <c r="N3632" s="44" t="s">
        <v>15</v>
      </c>
      <c r="O3632" s="35" t="s">
        <v>3605</v>
      </c>
      <c r="P3632" s="33">
        <v>125604</v>
      </c>
      <c r="Q3632" s="45" t="s">
        <v>3909</v>
      </c>
      <c r="R3632" s="46">
        <v>3170.3</v>
      </c>
      <c r="S3632" s="47" t="s">
        <v>4069</v>
      </c>
      <c r="T3632" s="46">
        <v>3170.3</v>
      </c>
      <c r="U3632" s="48">
        <f>Tabla1[[#This Row],[Importe]]-Tabla1[[#This Row],[Pagado]]</f>
        <v>0</v>
      </c>
      <c r="V3632" s="49" t="s">
        <v>4090</v>
      </c>
    </row>
    <row r="3633" spans="1:22" x14ac:dyDescent="0.25">
      <c r="A3633" s="38">
        <v>42977</v>
      </c>
      <c r="B3633" s="36" t="s">
        <v>3606</v>
      </c>
      <c r="C3633" s="34">
        <v>125605</v>
      </c>
      <c r="D3633" s="39" t="s">
        <v>3948</v>
      </c>
      <c r="E3633" s="40">
        <v>3362.6</v>
      </c>
      <c r="F3633" s="41">
        <v>42977</v>
      </c>
      <c r="G3633" s="40">
        <v>3362.6</v>
      </c>
      <c r="H3633" s="42">
        <f>Tabla1[[#This Row],[Importe]]-Tabla1[[#This Row],[Pagado]]</f>
        <v>0</v>
      </c>
      <c r="I3633" s="43" t="s">
        <v>4090</v>
      </c>
      <c r="N3633" s="38" t="s">
        <v>15</v>
      </c>
      <c r="O3633" s="36" t="s">
        <v>3606</v>
      </c>
      <c r="P3633" s="34">
        <v>125605</v>
      </c>
      <c r="Q3633" s="39" t="s">
        <v>3948</v>
      </c>
      <c r="R3633" s="40">
        <v>3362.6</v>
      </c>
      <c r="S3633" s="41" t="s">
        <v>15</v>
      </c>
      <c r="T3633" s="40">
        <v>3362.6</v>
      </c>
      <c r="U3633" s="42">
        <f>Tabla1[[#This Row],[Importe]]-Tabla1[[#This Row],[Pagado]]</f>
        <v>0</v>
      </c>
      <c r="V3633" s="43" t="s">
        <v>4090</v>
      </c>
    </row>
    <row r="3634" spans="1:22" x14ac:dyDescent="0.25">
      <c r="A3634" s="71">
        <v>42977</v>
      </c>
      <c r="B3634" s="35" t="s">
        <v>3607</v>
      </c>
      <c r="C3634" s="33">
        <v>125606</v>
      </c>
      <c r="D3634" s="45" t="s">
        <v>3924</v>
      </c>
      <c r="E3634" s="46">
        <v>3451.58</v>
      </c>
      <c r="F3634" s="47">
        <v>42978</v>
      </c>
      <c r="G3634" s="46">
        <v>3451.58</v>
      </c>
      <c r="H3634" s="48">
        <f>Tabla1[[#This Row],[Importe]]-Tabla1[[#This Row],[Pagado]]</f>
        <v>0</v>
      </c>
      <c r="I3634" s="49" t="s">
        <v>4090</v>
      </c>
      <c r="N3634" s="44" t="s">
        <v>15</v>
      </c>
      <c r="O3634" s="35" t="s">
        <v>3607</v>
      </c>
      <c r="P3634" s="33">
        <v>125606</v>
      </c>
      <c r="Q3634" s="45" t="s">
        <v>3924</v>
      </c>
      <c r="R3634" s="46">
        <v>3451.58</v>
      </c>
      <c r="S3634" s="47" t="s">
        <v>16</v>
      </c>
      <c r="T3634" s="46">
        <v>3451.58</v>
      </c>
      <c r="U3634" s="48">
        <f>Tabla1[[#This Row],[Importe]]-Tabla1[[#This Row],[Pagado]]</f>
        <v>0</v>
      </c>
      <c r="V3634" s="49" t="s">
        <v>4090</v>
      </c>
    </row>
    <row r="3635" spans="1:22" x14ac:dyDescent="0.25">
      <c r="A3635" s="38">
        <v>42977</v>
      </c>
      <c r="B3635" s="36" t="s">
        <v>3608</v>
      </c>
      <c r="C3635" s="34">
        <v>125607</v>
      </c>
      <c r="D3635" s="39" t="s">
        <v>4014</v>
      </c>
      <c r="E3635" s="40">
        <v>5927.2</v>
      </c>
      <c r="F3635" s="41">
        <v>42977</v>
      </c>
      <c r="G3635" s="40">
        <v>5927.2</v>
      </c>
      <c r="H3635" s="42">
        <f>Tabla1[[#This Row],[Importe]]-Tabla1[[#This Row],[Pagado]]</f>
        <v>0</v>
      </c>
      <c r="I3635" s="43" t="s">
        <v>4090</v>
      </c>
      <c r="N3635" s="38" t="s">
        <v>15</v>
      </c>
      <c r="O3635" s="36" t="s">
        <v>3608</v>
      </c>
      <c r="P3635" s="34">
        <v>125607</v>
      </c>
      <c r="Q3635" s="39" t="s">
        <v>4014</v>
      </c>
      <c r="R3635" s="40">
        <v>5927.2</v>
      </c>
      <c r="S3635" s="41" t="s">
        <v>15</v>
      </c>
      <c r="T3635" s="40">
        <v>5927.2</v>
      </c>
      <c r="U3635" s="42">
        <f>Tabla1[[#This Row],[Importe]]-Tabla1[[#This Row],[Pagado]]</f>
        <v>0</v>
      </c>
      <c r="V3635" s="43" t="s">
        <v>4090</v>
      </c>
    </row>
    <row r="3636" spans="1:22" x14ac:dyDescent="0.25">
      <c r="A3636" s="71">
        <v>42977</v>
      </c>
      <c r="B3636" s="35" t="s">
        <v>3609</v>
      </c>
      <c r="C3636" s="33">
        <v>125608</v>
      </c>
      <c r="D3636" s="45" t="s">
        <v>3920</v>
      </c>
      <c r="E3636" s="46">
        <v>4693.3599999999997</v>
      </c>
      <c r="F3636" s="47" t="s">
        <v>4068</v>
      </c>
      <c r="G3636" s="46">
        <v>4693.3599999999997</v>
      </c>
      <c r="H3636" s="48">
        <f>Tabla1[[#This Row],[Importe]]-Tabla1[[#This Row],[Pagado]]</f>
        <v>0</v>
      </c>
      <c r="I3636" s="49" t="s">
        <v>4090</v>
      </c>
      <c r="N3636" s="44" t="s">
        <v>15</v>
      </c>
      <c r="O3636" s="35" t="s">
        <v>3609</v>
      </c>
      <c r="P3636" s="33">
        <v>125608</v>
      </c>
      <c r="Q3636" s="45" t="s">
        <v>3920</v>
      </c>
      <c r="R3636" s="46">
        <v>4693.3599999999997</v>
      </c>
      <c r="S3636" s="47" t="s">
        <v>4068</v>
      </c>
      <c r="T3636" s="46">
        <v>4693.3599999999997</v>
      </c>
      <c r="U3636" s="48">
        <f>Tabla1[[#This Row],[Importe]]-Tabla1[[#This Row],[Pagado]]</f>
        <v>0</v>
      </c>
      <c r="V3636" s="49" t="s">
        <v>4090</v>
      </c>
    </row>
    <row r="3637" spans="1:22" x14ac:dyDescent="0.25">
      <c r="A3637" s="38">
        <v>42977</v>
      </c>
      <c r="B3637" s="36" t="s">
        <v>3610</v>
      </c>
      <c r="C3637" s="34">
        <v>125609</v>
      </c>
      <c r="D3637" s="39" t="s">
        <v>3877</v>
      </c>
      <c r="E3637" s="40">
        <v>609.29999999999995</v>
      </c>
      <c r="F3637" s="41">
        <v>42977</v>
      </c>
      <c r="G3637" s="40">
        <v>609.29999999999995</v>
      </c>
      <c r="H3637" s="42">
        <f>Tabla1[[#This Row],[Importe]]-Tabla1[[#This Row],[Pagado]]</f>
        <v>0</v>
      </c>
      <c r="I3637" s="43" t="s">
        <v>4090</v>
      </c>
      <c r="N3637" s="38" t="s">
        <v>15</v>
      </c>
      <c r="O3637" s="36" t="s">
        <v>3610</v>
      </c>
      <c r="P3637" s="34">
        <v>125609</v>
      </c>
      <c r="Q3637" s="39" t="s">
        <v>3877</v>
      </c>
      <c r="R3637" s="40">
        <v>609.29999999999995</v>
      </c>
      <c r="S3637" s="41" t="s">
        <v>15</v>
      </c>
      <c r="T3637" s="40">
        <v>609.29999999999995</v>
      </c>
      <c r="U3637" s="42">
        <f>Tabla1[[#This Row],[Importe]]-Tabla1[[#This Row],[Pagado]]</f>
        <v>0</v>
      </c>
      <c r="V3637" s="43" t="s">
        <v>4090</v>
      </c>
    </row>
    <row r="3638" spans="1:22" x14ac:dyDescent="0.25">
      <c r="A3638" s="71">
        <v>42977</v>
      </c>
      <c r="B3638" s="36" t="s">
        <v>3612</v>
      </c>
      <c r="C3638" s="34">
        <v>125610</v>
      </c>
      <c r="D3638" s="39" t="s">
        <v>3835</v>
      </c>
      <c r="E3638" s="40">
        <v>10599.2</v>
      </c>
      <c r="F3638" s="41" t="s">
        <v>4085</v>
      </c>
      <c r="G3638" s="40">
        <v>10599.2</v>
      </c>
      <c r="H3638" s="42">
        <f>Tabla1[[#This Row],[Importe]]-Tabla1[[#This Row],[Pagado]]</f>
        <v>0</v>
      </c>
      <c r="I3638" s="43" t="s">
        <v>4090</v>
      </c>
      <c r="N3638" s="38" t="s">
        <v>15</v>
      </c>
      <c r="O3638" s="36" t="s">
        <v>3612</v>
      </c>
      <c r="P3638" s="34">
        <v>125610</v>
      </c>
      <c r="Q3638" s="39" t="s">
        <v>3835</v>
      </c>
      <c r="R3638" s="40">
        <v>10599.2</v>
      </c>
      <c r="S3638" s="41" t="s">
        <v>4085</v>
      </c>
      <c r="T3638" s="40">
        <v>10599.2</v>
      </c>
      <c r="U3638" s="42">
        <f>Tabla1[[#This Row],[Importe]]-Tabla1[[#This Row],[Pagado]]</f>
        <v>0</v>
      </c>
      <c r="V3638" s="43" t="s">
        <v>4090</v>
      </c>
    </row>
    <row r="3639" spans="1:22" x14ac:dyDescent="0.25">
      <c r="A3639" s="38">
        <v>42977</v>
      </c>
      <c r="B3639" s="35" t="s">
        <v>3613</v>
      </c>
      <c r="C3639" s="33">
        <v>125611</v>
      </c>
      <c r="D3639" s="45" t="s">
        <v>3816</v>
      </c>
      <c r="E3639" s="46">
        <v>2890</v>
      </c>
      <c r="F3639" s="41">
        <v>42977</v>
      </c>
      <c r="G3639" s="46">
        <v>2890</v>
      </c>
      <c r="H3639" s="48">
        <f>Tabla1[[#This Row],[Importe]]-Tabla1[[#This Row],[Pagado]]</f>
        <v>0</v>
      </c>
      <c r="I3639" s="49" t="s">
        <v>4090</v>
      </c>
      <c r="N3639" s="44" t="s">
        <v>15</v>
      </c>
      <c r="O3639" s="35" t="s">
        <v>3613</v>
      </c>
      <c r="P3639" s="33">
        <v>125611</v>
      </c>
      <c r="Q3639" s="45" t="s">
        <v>3816</v>
      </c>
      <c r="R3639" s="46">
        <v>2890</v>
      </c>
      <c r="S3639" s="47" t="s">
        <v>15</v>
      </c>
      <c r="T3639" s="46">
        <v>2890</v>
      </c>
      <c r="U3639" s="48">
        <f>Tabla1[[#This Row],[Importe]]-Tabla1[[#This Row],[Pagado]]</f>
        <v>0</v>
      </c>
      <c r="V3639" s="49" t="s">
        <v>4090</v>
      </c>
    </row>
    <row r="3640" spans="1:22" x14ac:dyDescent="0.25">
      <c r="A3640" s="71">
        <v>42977</v>
      </c>
      <c r="B3640" s="36" t="s">
        <v>3614</v>
      </c>
      <c r="C3640" s="34">
        <v>125612</v>
      </c>
      <c r="D3640" s="39" t="s">
        <v>3837</v>
      </c>
      <c r="E3640" s="40">
        <v>1746.3</v>
      </c>
      <c r="F3640" s="41">
        <v>42978</v>
      </c>
      <c r="G3640" s="40">
        <v>1746.3</v>
      </c>
      <c r="H3640" s="42">
        <f>Tabla1[[#This Row],[Importe]]-Tabla1[[#This Row],[Pagado]]</f>
        <v>0</v>
      </c>
      <c r="I3640" s="43" t="s">
        <v>4090</v>
      </c>
      <c r="N3640" s="38" t="s">
        <v>15</v>
      </c>
      <c r="O3640" s="36" t="s">
        <v>3614</v>
      </c>
      <c r="P3640" s="34">
        <v>125612</v>
      </c>
      <c r="Q3640" s="39" t="s">
        <v>3837</v>
      </c>
      <c r="R3640" s="40">
        <v>1746.3</v>
      </c>
      <c r="S3640" s="41" t="s">
        <v>16</v>
      </c>
      <c r="T3640" s="40">
        <v>1746.3</v>
      </c>
      <c r="U3640" s="42">
        <f>Tabla1[[#This Row],[Importe]]-Tabla1[[#This Row],[Pagado]]</f>
        <v>0</v>
      </c>
      <c r="V3640" s="43" t="s">
        <v>4090</v>
      </c>
    </row>
    <row r="3641" spans="1:22" x14ac:dyDescent="0.25">
      <c r="A3641" s="38">
        <v>42977</v>
      </c>
      <c r="B3641" s="35" t="s">
        <v>3615</v>
      </c>
      <c r="C3641" s="33">
        <v>125613</v>
      </c>
      <c r="D3641" s="45" t="s">
        <v>3901</v>
      </c>
      <c r="E3641" s="46">
        <v>1560</v>
      </c>
      <c r="F3641" s="41">
        <v>42977</v>
      </c>
      <c r="G3641" s="46">
        <v>1560</v>
      </c>
      <c r="H3641" s="48">
        <f>Tabla1[[#This Row],[Importe]]-Tabla1[[#This Row],[Pagado]]</f>
        <v>0</v>
      </c>
      <c r="I3641" s="49" t="s">
        <v>4090</v>
      </c>
      <c r="N3641" s="44" t="s">
        <v>15</v>
      </c>
      <c r="O3641" s="35" t="s">
        <v>3615</v>
      </c>
      <c r="P3641" s="33">
        <v>125613</v>
      </c>
      <c r="Q3641" s="45" t="s">
        <v>3901</v>
      </c>
      <c r="R3641" s="46">
        <v>1560</v>
      </c>
      <c r="S3641" s="47" t="s">
        <v>15</v>
      </c>
      <c r="T3641" s="46">
        <v>1560</v>
      </c>
      <c r="U3641" s="48">
        <f>Tabla1[[#This Row],[Importe]]-Tabla1[[#This Row],[Pagado]]</f>
        <v>0</v>
      </c>
      <c r="V3641" s="49" t="s">
        <v>4090</v>
      </c>
    </row>
    <row r="3642" spans="1:22" x14ac:dyDescent="0.25">
      <c r="A3642" s="38">
        <v>42977</v>
      </c>
      <c r="B3642" s="36" t="s">
        <v>3616</v>
      </c>
      <c r="C3642" s="34">
        <v>125614</v>
      </c>
      <c r="D3642" s="39" t="s">
        <v>3926</v>
      </c>
      <c r="E3642" s="40">
        <v>21912.799999999999</v>
      </c>
      <c r="F3642" s="41" t="s">
        <v>4087</v>
      </c>
      <c r="G3642" s="40">
        <v>21912.799999999999</v>
      </c>
      <c r="H3642" s="42">
        <f>Tabla1[[#This Row],[Importe]]-Tabla1[[#This Row],[Pagado]]</f>
        <v>0</v>
      </c>
      <c r="I3642" s="43" t="s">
        <v>4090</v>
      </c>
      <c r="N3642" s="38" t="s">
        <v>15</v>
      </c>
      <c r="O3642" s="36" t="s">
        <v>3616</v>
      </c>
      <c r="P3642" s="34">
        <v>125614</v>
      </c>
      <c r="Q3642" s="39" t="s">
        <v>3926</v>
      </c>
      <c r="R3642" s="40">
        <v>21912.799999999999</v>
      </c>
      <c r="S3642" s="41" t="s">
        <v>4087</v>
      </c>
      <c r="T3642" s="40">
        <v>21912.799999999999</v>
      </c>
      <c r="U3642" s="42">
        <f>Tabla1[[#This Row],[Importe]]-Tabla1[[#This Row],[Pagado]]</f>
        <v>0</v>
      </c>
      <c r="V3642" s="43" t="s">
        <v>4090</v>
      </c>
    </row>
    <row r="3643" spans="1:22" x14ac:dyDescent="0.25">
      <c r="A3643" s="71">
        <v>42977</v>
      </c>
      <c r="B3643" s="35" t="s">
        <v>3617</v>
      </c>
      <c r="C3643" s="33">
        <v>125615</v>
      </c>
      <c r="D3643" s="45" t="s">
        <v>3878</v>
      </c>
      <c r="E3643" s="46">
        <v>1440</v>
      </c>
      <c r="F3643" s="41">
        <v>42977</v>
      </c>
      <c r="G3643" s="46">
        <v>1440</v>
      </c>
      <c r="H3643" s="48">
        <f>Tabla1[[#This Row],[Importe]]-Tabla1[[#This Row],[Pagado]]</f>
        <v>0</v>
      </c>
      <c r="I3643" s="49" t="s">
        <v>4090</v>
      </c>
      <c r="N3643" s="44" t="s">
        <v>15</v>
      </c>
      <c r="O3643" s="35" t="s">
        <v>3617</v>
      </c>
      <c r="P3643" s="33">
        <v>125615</v>
      </c>
      <c r="Q3643" s="45" t="s">
        <v>3878</v>
      </c>
      <c r="R3643" s="46">
        <v>1440</v>
      </c>
      <c r="S3643" s="47" t="s">
        <v>15</v>
      </c>
      <c r="T3643" s="46">
        <v>1440</v>
      </c>
      <c r="U3643" s="48">
        <f>Tabla1[[#This Row],[Importe]]-Tabla1[[#This Row],[Pagado]]</f>
        <v>0</v>
      </c>
      <c r="V3643" s="49" t="s">
        <v>4090</v>
      </c>
    </row>
    <row r="3644" spans="1:22" x14ac:dyDescent="0.25">
      <c r="A3644" s="38">
        <v>42977</v>
      </c>
      <c r="B3644" s="36" t="s">
        <v>3618</v>
      </c>
      <c r="C3644" s="34">
        <v>125616</v>
      </c>
      <c r="D3644" s="39" t="s">
        <v>3890</v>
      </c>
      <c r="E3644" s="40">
        <v>37222.35</v>
      </c>
      <c r="F3644" s="41">
        <v>42977</v>
      </c>
      <c r="G3644" s="40">
        <v>37222.35</v>
      </c>
      <c r="H3644" s="42">
        <f>Tabla1[[#This Row],[Importe]]-Tabla1[[#This Row],[Pagado]]</f>
        <v>0</v>
      </c>
      <c r="I3644" s="43" t="s">
        <v>4090</v>
      </c>
      <c r="N3644" s="38" t="s">
        <v>15</v>
      </c>
      <c r="O3644" s="36" t="s">
        <v>3618</v>
      </c>
      <c r="P3644" s="34">
        <v>125616</v>
      </c>
      <c r="Q3644" s="39" t="s">
        <v>3890</v>
      </c>
      <c r="R3644" s="40">
        <v>37222.35</v>
      </c>
      <c r="S3644" s="41" t="s">
        <v>15</v>
      </c>
      <c r="T3644" s="40">
        <v>37222.35</v>
      </c>
      <c r="U3644" s="42">
        <f>Tabla1[[#This Row],[Importe]]-Tabla1[[#This Row],[Pagado]]</f>
        <v>0</v>
      </c>
      <c r="V3644" s="43" t="s">
        <v>4090</v>
      </c>
    </row>
    <row r="3645" spans="1:22" x14ac:dyDescent="0.25">
      <c r="A3645" s="71">
        <v>42977</v>
      </c>
      <c r="B3645" s="35" t="s">
        <v>3619</v>
      </c>
      <c r="C3645" s="33">
        <v>125617</v>
      </c>
      <c r="D3645" s="45" t="s">
        <v>3867</v>
      </c>
      <c r="E3645" s="46">
        <v>10374.200000000001</v>
      </c>
      <c r="F3645" s="47" t="s">
        <v>4073</v>
      </c>
      <c r="G3645" s="46">
        <v>10374.200000000001</v>
      </c>
      <c r="H3645" s="48">
        <f>Tabla1[[#This Row],[Importe]]-Tabla1[[#This Row],[Pagado]]</f>
        <v>0</v>
      </c>
      <c r="I3645" s="49" t="s">
        <v>4090</v>
      </c>
      <c r="N3645" s="44" t="s">
        <v>15</v>
      </c>
      <c r="O3645" s="35" t="s">
        <v>3619</v>
      </c>
      <c r="P3645" s="33">
        <v>125617</v>
      </c>
      <c r="Q3645" s="45" t="s">
        <v>3867</v>
      </c>
      <c r="R3645" s="46">
        <v>10374.200000000001</v>
      </c>
      <c r="S3645" s="47" t="s">
        <v>4073</v>
      </c>
      <c r="T3645" s="46">
        <v>10374.200000000001</v>
      </c>
      <c r="U3645" s="48">
        <f>Tabla1[[#This Row],[Importe]]-Tabla1[[#This Row],[Pagado]]</f>
        <v>0</v>
      </c>
      <c r="V3645" s="49" t="s">
        <v>4090</v>
      </c>
    </row>
    <row r="3646" spans="1:22" x14ac:dyDescent="0.25">
      <c r="A3646" s="38">
        <v>42977</v>
      </c>
      <c r="B3646" s="36" t="s">
        <v>3620</v>
      </c>
      <c r="C3646" s="34">
        <v>125618</v>
      </c>
      <c r="D3646" s="39" t="s">
        <v>3839</v>
      </c>
      <c r="E3646" s="40">
        <v>2170.6999999999998</v>
      </c>
      <c r="F3646" s="41">
        <v>42977</v>
      </c>
      <c r="G3646" s="40">
        <v>2170.6999999999998</v>
      </c>
      <c r="H3646" s="42">
        <f>Tabla1[[#This Row],[Importe]]-Tabla1[[#This Row],[Pagado]]</f>
        <v>0</v>
      </c>
      <c r="I3646" s="43" t="s">
        <v>4090</v>
      </c>
      <c r="N3646" s="38" t="s">
        <v>15</v>
      </c>
      <c r="O3646" s="36" t="s">
        <v>3620</v>
      </c>
      <c r="P3646" s="34">
        <v>125618</v>
      </c>
      <c r="Q3646" s="39" t="s">
        <v>3839</v>
      </c>
      <c r="R3646" s="40">
        <v>2170.6999999999998</v>
      </c>
      <c r="S3646" s="41" t="s">
        <v>15</v>
      </c>
      <c r="T3646" s="40">
        <v>2170.6999999999998</v>
      </c>
      <c r="U3646" s="42">
        <f>Tabla1[[#This Row],[Importe]]-Tabla1[[#This Row],[Pagado]]</f>
        <v>0</v>
      </c>
      <c r="V3646" s="43" t="s">
        <v>4090</v>
      </c>
    </row>
    <row r="3647" spans="1:22" x14ac:dyDescent="0.25">
      <c r="A3647" s="71">
        <v>42977</v>
      </c>
      <c r="B3647" s="35" t="s">
        <v>3621</v>
      </c>
      <c r="C3647" s="33">
        <v>125619</v>
      </c>
      <c r="D3647" s="45" t="s">
        <v>3862</v>
      </c>
      <c r="E3647" s="46">
        <v>5215.3999999999996</v>
      </c>
      <c r="F3647" s="41">
        <v>42977</v>
      </c>
      <c r="G3647" s="46">
        <v>5215.3999999999996</v>
      </c>
      <c r="H3647" s="48">
        <f>Tabla1[[#This Row],[Importe]]-Tabla1[[#This Row],[Pagado]]</f>
        <v>0</v>
      </c>
      <c r="I3647" s="49" t="s">
        <v>4090</v>
      </c>
      <c r="N3647" s="44" t="s">
        <v>15</v>
      </c>
      <c r="O3647" s="35" t="s">
        <v>3621</v>
      </c>
      <c r="P3647" s="33">
        <v>125619</v>
      </c>
      <c r="Q3647" s="45" t="s">
        <v>3862</v>
      </c>
      <c r="R3647" s="46">
        <v>5215.3999999999996</v>
      </c>
      <c r="S3647" s="47" t="s">
        <v>15</v>
      </c>
      <c r="T3647" s="46">
        <v>5215.3999999999996</v>
      </c>
      <c r="U3647" s="48">
        <f>Tabla1[[#This Row],[Importe]]-Tabla1[[#This Row],[Pagado]]</f>
        <v>0</v>
      </c>
      <c r="V3647" s="49" t="s">
        <v>4090</v>
      </c>
    </row>
    <row r="3648" spans="1:22" x14ac:dyDescent="0.25">
      <c r="A3648" s="38">
        <v>42977</v>
      </c>
      <c r="B3648" s="35" t="s">
        <v>3623</v>
      </c>
      <c r="C3648" s="33">
        <v>125620</v>
      </c>
      <c r="D3648" s="45" t="s">
        <v>3855</v>
      </c>
      <c r="E3648" s="46">
        <v>4016.8</v>
      </c>
      <c r="F3648" s="47" t="s">
        <v>4079</v>
      </c>
      <c r="G3648" s="46">
        <v>4016.8</v>
      </c>
      <c r="H3648" s="48">
        <f>Tabla1[[#This Row],[Importe]]-Tabla1[[#This Row],[Pagado]]</f>
        <v>0</v>
      </c>
      <c r="I3648" s="49" t="s">
        <v>4090</v>
      </c>
      <c r="N3648" s="44" t="s">
        <v>15</v>
      </c>
      <c r="O3648" s="35" t="s">
        <v>3623</v>
      </c>
      <c r="P3648" s="33">
        <v>125620</v>
      </c>
      <c r="Q3648" s="45" t="s">
        <v>3855</v>
      </c>
      <c r="R3648" s="46">
        <v>4016.8</v>
      </c>
      <c r="S3648" s="47" t="s">
        <v>4079</v>
      </c>
      <c r="T3648" s="46">
        <v>4016.8</v>
      </c>
      <c r="U3648" s="48">
        <f>Tabla1[[#This Row],[Importe]]-Tabla1[[#This Row],[Pagado]]</f>
        <v>0</v>
      </c>
      <c r="V3648" s="49" t="s">
        <v>4090</v>
      </c>
    </row>
    <row r="3649" spans="1:22" x14ac:dyDescent="0.25">
      <c r="A3649" s="71">
        <v>42977</v>
      </c>
      <c r="B3649" s="36" t="s">
        <v>3624</v>
      </c>
      <c r="C3649" s="34">
        <v>125621</v>
      </c>
      <c r="D3649" s="39" t="s">
        <v>3855</v>
      </c>
      <c r="E3649" s="40">
        <v>936</v>
      </c>
      <c r="F3649" s="41" t="s">
        <v>4084</v>
      </c>
      <c r="G3649" s="40">
        <v>936</v>
      </c>
      <c r="H3649" s="42">
        <f>Tabla1[[#This Row],[Importe]]-Tabla1[[#This Row],[Pagado]]</f>
        <v>0</v>
      </c>
      <c r="I3649" s="43" t="s">
        <v>4090</v>
      </c>
      <c r="N3649" s="38" t="s">
        <v>15</v>
      </c>
      <c r="O3649" s="36" t="s">
        <v>3624</v>
      </c>
      <c r="P3649" s="34">
        <v>125621</v>
      </c>
      <c r="Q3649" s="39" t="s">
        <v>3855</v>
      </c>
      <c r="R3649" s="40">
        <v>936</v>
      </c>
      <c r="S3649" s="41" t="s">
        <v>4084</v>
      </c>
      <c r="T3649" s="40">
        <v>936</v>
      </c>
      <c r="U3649" s="42">
        <f>Tabla1[[#This Row],[Importe]]-Tabla1[[#This Row],[Pagado]]</f>
        <v>0</v>
      </c>
      <c r="V3649" s="43" t="s">
        <v>4090</v>
      </c>
    </row>
    <row r="3650" spans="1:22" x14ac:dyDescent="0.25">
      <c r="A3650" s="38">
        <v>42977</v>
      </c>
      <c r="B3650" s="35" t="s">
        <v>3625</v>
      </c>
      <c r="C3650" s="33">
        <v>125622</v>
      </c>
      <c r="D3650" s="45" t="s">
        <v>3931</v>
      </c>
      <c r="E3650" s="46">
        <v>1906</v>
      </c>
      <c r="F3650" s="41">
        <v>42977</v>
      </c>
      <c r="G3650" s="46">
        <v>1906</v>
      </c>
      <c r="H3650" s="48">
        <f>Tabla1[[#This Row],[Importe]]-Tabla1[[#This Row],[Pagado]]</f>
        <v>0</v>
      </c>
      <c r="I3650" s="49" t="s">
        <v>4090</v>
      </c>
      <c r="N3650" s="44" t="s">
        <v>15</v>
      </c>
      <c r="O3650" s="35" t="s">
        <v>3625</v>
      </c>
      <c r="P3650" s="33">
        <v>125622</v>
      </c>
      <c r="Q3650" s="45" t="s">
        <v>3931</v>
      </c>
      <c r="R3650" s="46">
        <v>1906</v>
      </c>
      <c r="S3650" s="47" t="s">
        <v>15</v>
      </c>
      <c r="T3650" s="46">
        <v>1906</v>
      </c>
      <c r="U3650" s="48">
        <f>Tabla1[[#This Row],[Importe]]-Tabla1[[#This Row],[Pagado]]</f>
        <v>0</v>
      </c>
      <c r="V3650" s="49" t="s">
        <v>4090</v>
      </c>
    </row>
    <row r="3651" spans="1:22" x14ac:dyDescent="0.25">
      <c r="A3651" s="38">
        <v>42977</v>
      </c>
      <c r="B3651" s="36" t="s">
        <v>3626</v>
      </c>
      <c r="C3651" s="34">
        <v>125623</v>
      </c>
      <c r="D3651" s="39" t="s">
        <v>3806</v>
      </c>
      <c r="E3651" s="40">
        <v>6840</v>
      </c>
      <c r="F3651" s="41" t="s">
        <v>4069</v>
      </c>
      <c r="G3651" s="40">
        <v>6840</v>
      </c>
      <c r="H3651" s="42">
        <f>Tabla1[[#This Row],[Importe]]-Tabla1[[#This Row],[Pagado]]</f>
        <v>0</v>
      </c>
      <c r="I3651" s="43" t="s">
        <v>4090</v>
      </c>
      <c r="N3651" s="38" t="s">
        <v>15</v>
      </c>
      <c r="O3651" s="36" t="s">
        <v>3626</v>
      </c>
      <c r="P3651" s="34">
        <v>125623</v>
      </c>
      <c r="Q3651" s="39" t="s">
        <v>3806</v>
      </c>
      <c r="R3651" s="40">
        <v>6840</v>
      </c>
      <c r="S3651" s="41" t="s">
        <v>4069</v>
      </c>
      <c r="T3651" s="40">
        <v>6840</v>
      </c>
      <c r="U3651" s="42">
        <f>Tabla1[[#This Row],[Importe]]-Tabla1[[#This Row],[Pagado]]</f>
        <v>0</v>
      </c>
      <c r="V3651" s="43" t="s">
        <v>4090</v>
      </c>
    </row>
    <row r="3652" spans="1:22" x14ac:dyDescent="0.25">
      <c r="A3652" s="71">
        <v>42977</v>
      </c>
      <c r="B3652" s="35" t="s">
        <v>3627</v>
      </c>
      <c r="C3652" s="33">
        <v>125624</v>
      </c>
      <c r="D3652" s="45" t="s">
        <v>3869</v>
      </c>
      <c r="E3652" s="46">
        <v>6134.4</v>
      </c>
      <c r="F3652" s="47" t="s">
        <v>4069</v>
      </c>
      <c r="G3652" s="46">
        <v>6134.4</v>
      </c>
      <c r="H3652" s="48">
        <f>Tabla1[[#This Row],[Importe]]-Tabla1[[#This Row],[Pagado]]</f>
        <v>0</v>
      </c>
      <c r="I3652" s="49" t="s">
        <v>4090</v>
      </c>
      <c r="N3652" s="44" t="s">
        <v>15</v>
      </c>
      <c r="O3652" s="35" t="s">
        <v>3627</v>
      </c>
      <c r="P3652" s="33">
        <v>125624</v>
      </c>
      <c r="Q3652" s="45" t="s">
        <v>3869</v>
      </c>
      <c r="R3652" s="46">
        <v>6134.4</v>
      </c>
      <c r="S3652" s="47" t="s">
        <v>4069</v>
      </c>
      <c r="T3652" s="46">
        <v>6134.4</v>
      </c>
      <c r="U3652" s="48">
        <f>Tabla1[[#This Row],[Importe]]-Tabla1[[#This Row],[Pagado]]</f>
        <v>0</v>
      </c>
      <c r="V3652" s="49" t="s">
        <v>4090</v>
      </c>
    </row>
    <row r="3653" spans="1:22" x14ac:dyDescent="0.25">
      <c r="A3653" s="38">
        <v>42977</v>
      </c>
      <c r="B3653" s="36" t="s">
        <v>3628</v>
      </c>
      <c r="C3653" s="34">
        <v>125625</v>
      </c>
      <c r="D3653" s="39" t="s">
        <v>3928</v>
      </c>
      <c r="E3653" s="40">
        <v>5918.4</v>
      </c>
      <c r="F3653" s="41">
        <v>42978</v>
      </c>
      <c r="G3653" s="40">
        <v>5918.4</v>
      </c>
      <c r="H3653" s="42">
        <f>Tabla1[[#This Row],[Importe]]-Tabla1[[#This Row],[Pagado]]</f>
        <v>0</v>
      </c>
      <c r="I3653" s="43" t="s">
        <v>4090</v>
      </c>
      <c r="N3653" s="38" t="s">
        <v>15</v>
      </c>
      <c r="O3653" s="36" t="s">
        <v>3628</v>
      </c>
      <c r="P3653" s="34">
        <v>125625</v>
      </c>
      <c r="Q3653" s="39" t="s">
        <v>3928</v>
      </c>
      <c r="R3653" s="40">
        <v>5918.4</v>
      </c>
      <c r="S3653" s="41" t="s">
        <v>16</v>
      </c>
      <c r="T3653" s="40">
        <v>5918.4</v>
      </c>
      <c r="U3653" s="42">
        <f>Tabla1[[#This Row],[Importe]]-Tabla1[[#This Row],[Pagado]]</f>
        <v>0</v>
      </c>
      <c r="V3653" s="43" t="s">
        <v>4090</v>
      </c>
    </row>
    <row r="3654" spans="1:22" x14ac:dyDescent="0.25">
      <c r="A3654" s="71">
        <v>42977</v>
      </c>
      <c r="B3654" s="35" t="s">
        <v>3629</v>
      </c>
      <c r="C3654" s="33">
        <v>125626</v>
      </c>
      <c r="D3654" s="45" t="s">
        <v>3880</v>
      </c>
      <c r="E3654" s="46">
        <v>4446.5</v>
      </c>
      <c r="F3654" s="47">
        <v>42977</v>
      </c>
      <c r="G3654" s="46">
        <v>4446.5</v>
      </c>
      <c r="H3654" s="48">
        <f>Tabla1[[#This Row],[Importe]]-Tabla1[[#This Row],[Pagado]]</f>
        <v>0</v>
      </c>
      <c r="I3654" s="49" t="s">
        <v>4090</v>
      </c>
      <c r="N3654" s="44" t="s">
        <v>15</v>
      </c>
      <c r="O3654" s="35" t="s">
        <v>3629</v>
      </c>
      <c r="P3654" s="33">
        <v>125626</v>
      </c>
      <c r="Q3654" s="45" t="s">
        <v>3880</v>
      </c>
      <c r="R3654" s="46">
        <v>4446.5</v>
      </c>
      <c r="S3654" s="47" t="s">
        <v>15</v>
      </c>
      <c r="T3654" s="46">
        <v>4446.5</v>
      </c>
      <c r="U3654" s="48">
        <f>Tabla1[[#This Row],[Importe]]-Tabla1[[#This Row],[Pagado]]</f>
        <v>0</v>
      </c>
      <c r="V3654" s="49" t="s">
        <v>4090</v>
      </c>
    </row>
    <row r="3655" spans="1:22" x14ac:dyDescent="0.25">
      <c r="A3655" s="38">
        <v>42977</v>
      </c>
      <c r="B3655" s="36" t="s">
        <v>3630</v>
      </c>
      <c r="C3655" s="34">
        <v>125627</v>
      </c>
      <c r="D3655" s="39" t="s">
        <v>3929</v>
      </c>
      <c r="E3655" s="40">
        <v>19834.599999999999</v>
      </c>
      <c r="F3655" s="41">
        <v>42978</v>
      </c>
      <c r="G3655" s="40">
        <v>19834.599999999999</v>
      </c>
      <c r="H3655" s="42">
        <f>Tabla1[[#This Row],[Importe]]-Tabla1[[#This Row],[Pagado]]</f>
        <v>0</v>
      </c>
      <c r="I3655" s="43" t="s">
        <v>4090</v>
      </c>
      <c r="N3655" s="38" t="s">
        <v>15</v>
      </c>
      <c r="O3655" s="36" t="s">
        <v>3630</v>
      </c>
      <c r="P3655" s="34">
        <v>125627</v>
      </c>
      <c r="Q3655" s="39" t="s">
        <v>3929</v>
      </c>
      <c r="R3655" s="40">
        <v>19834.599999999999</v>
      </c>
      <c r="S3655" s="41" t="s">
        <v>16</v>
      </c>
      <c r="T3655" s="40">
        <v>19834.599999999999</v>
      </c>
      <c r="U3655" s="42">
        <f>Tabla1[[#This Row],[Importe]]-Tabla1[[#This Row],[Pagado]]</f>
        <v>0</v>
      </c>
      <c r="V3655" s="43" t="s">
        <v>4090</v>
      </c>
    </row>
    <row r="3656" spans="1:22" x14ac:dyDescent="0.25">
      <c r="A3656" s="71">
        <v>42977</v>
      </c>
      <c r="B3656" s="35" t="s">
        <v>3631</v>
      </c>
      <c r="C3656" s="33">
        <v>125628</v>
      </c>
      <c r="D3656" s="45" t="s">
        <v>3872</v>
      </c>
      <c r="E3656" s="46">
        <v>338.4</v>
      </c>
      <c r="F3656" s="47">
        <v>42978</v>
      </c>
      <c r="G3656" s="46">
        <v>338.4</v>
      </c>
      <c r="H3656" s="48">
        <f>Tabla1[[#This Row],[Importe]]-Tabla1[[#This Row],[Pagado]]</f>
        <v>0</v>
      </c>
      <c r="I3656" s="49" t="s">
        <v>4090</v>
      </c>
      <c r="N3656" s="44" t="s">
        <v>15</v>
      </c>
      <c r="O3656" s="35" t="s">
        <v>3631</v>
      </c>
      <c r="P3656" s="33">
        <v>125628</v>
      </c>
      <c r="Q3656" s="45" t="s">
        <v>3872</v>
      </c>
      <c r="R3656" s="46">
        <v>338.4</v>
      </c>
      <c r="S3656" s="47" t="s">
        <v>16</v>
      </c>
      <c r="T3656" s="46">
        <v>338.4</v>
      </c>
      <c r="U3656" s="48">
        <f>Tabla1[[#This Row],[Importe]]-Tabla1[[#This Row],[Pagado]]</f>
        <v>0</v>
      </c>
      <c r="V3656" s="49" t="s">
        <v>4090</v>
      </c>
    </row>
    <row r="3657" spans="1:22" x14ac:dyDescent="0.25">
      <c r="A3657" s="38">
        <v>42977</v>
      </c>
      <c r="B3657" s="36" t="s">
        <v>3632</v>
      </c>
      <c r="C3657" s="34">
        <v>125629</v>
      </c>
      <c r="D3657" s="39" t="s">
        <v>4004</v>
      </c>
      <c r="E3657" s="40">
        <v>833.28</v>
      </c>
      <c r="F3657" s="41">
        <v>42978</v>
      </c>
      <c r="G3657" s="40">
        <v>833.28</v>
      </c>
      <c r="H3657" s="42">
        <f>Tabla1[[#This Row],[Importe]]-Tabla1[[#This Row],[Pagado]]</f>
        <v>0</v>
      </c>
      <c r="I3657" s="43" t="s">
        <v>4090</v>
      </c>
      <c r="N3657" s="38" t="s">
        <v>15</v>
      </c>
      <c r="O3657" s="36" t="s">
        <v>3632</v>
      </c>
      <c r="P3657" s="34">
        <v>125629</v>
      </c>
      <c r="Q3657" s="39" t="s">
        <v>4004</v>
      </c>
      <c r="R3657" s="40">
        <v>833.28</v>
      </c>
      <c r="S3657" s="41" t="s">
        <v>16</v>
      </c>
      <c r="T3657" s="40">
        <v>833.28</v>
      </c>
      <c r="U3657" s="42">
        <f>Tabla1[[#This Row],[Importe]]-Tabla1[[#This Row],[Pagado]]</f>
        <v>0</v>
      </c>
      <c r="V3657" s="43" t="s">
        <v>4090</v>
      </c>
    </row>
    <row r="3658" spans="1:22" x14ac:dyDescent="0.25">
      <c r="A3658" s="71">
        <v>42977</v>
      </c>
      <c r="B3658" s="36" t="s">
        <v>3634</v>
      </c>
      <c r="C3658" s="34">
        <v>125630</v>
      </c>
      <c r="D3658" s="39" t="s">
        <v>3937</v>
      </c>
      <c r="E3658" s="40">
        <v>2500</v>
      </c>
      <c r="F3658" s="41">
        <v>42977</v>
      </c>
      <c r="G3658" s="40">
        <v>2500</v>
      </c>
      <c r="H3658" s="42">
        <f>Tabla1[[#This Row],[Importe]]-Tabla1[[#This Row],[Pagado]]</f>
        <v>0</v>
      </c>
      <c r="I3658" s="43" t="s">
        <v>4090</v>
      </c>
      <c r="N3658" s="38" t="s">
        <v>15</v>
      </c>
      <c r="O3658" s="36" t="s">
        <v>3634</v>
      </c>
      <c r="P3658" s="34">
        <v>125630</v>
      </c>
      <c r="Q3658" s="39" t="s">
        <v>3937</v>
      </c>
      <c r="R3658" s="40">
        <v>2500</v>
      </c>
      <c r="S3658" s="41" t="s">
        <v>15</v>
      </c>
      <c r="T3658" s="40">
        <v>2500</v>
      </c>
      <c r="U3658" s="42">
        <f>Tabla1[[#This Row],[Importe]]-Tabla1[[#This Row],[Pagado]]</f>
        <v>0</v>
      </c>
      <c r="V3658" s="43" t="s">
        <v>4090</v>
      </c>
    </row>
    <row r="3659" spans="1:22" x14ac:dyDescent="0.25">
      <c r="A3659" s="38">
        <v>42977</v>
      </c>
      <c r="B3659" s="35" t="s">
        <v>3635</v>
      </c>
      <c r="C3659" s="33">
        <v>125631</v>
      </c>
      <c r="D3659" s="45" t="s">
        <v>3924</v>
      </c>
      <c r="E3659" s="46">
        <v>98</v>
      </c>
      <c r="F3659" s="47">
        <v>42978</v>
      </c>
      <c r="G3659" s="46">
        <v>98</v>
      </c>
      <c r="H3659" s="48">
        <f>Tabla1[[#This Row],[Importe]]-Tabla1[[#This Row],[Pagado]]</f>
        <v>0</v>
      </c>
      <c r="I3659" s="49" t="s">
        <v>4090</v>
      </c>
      <c r="N3659" s="44" t="s">
        <v>15</v>
      </c>
      <c r="O3659" s="35" t="s">
        <v>3635</v>
      </c>
      <c r="P3659" s="33">
        <v>125631</v>
      </c>
      <c r="Q3659" s="45" t="s">
        <v>3924</v>
      </c>
      <c r="R3659" s="46">
        <v>98</v>
      </c>
      <c r="S3659" s="47" t="s">
        <v>16</v>
      </c>
      <c r="T3659" s="46">
        <v>98</v>
      </c>
      <c r="U3659" s="48">
        <f>Tabla1[[#This Row],[Importe]]-Tabla1[[#This Row],[Pagado]]</f>
        <v>0</v>
      </c>
      <c r="V3659" s="49" t="s">
        <v>4090</v>
      </c>
    </row>
    <row r="3660" spans="1:22" x14ac:dyDescent="0.25">
      <c r="A3660" s="38">
        <v>42977</v>
      </c>
      <c r="B3660" s="36" t="s">
        <v>3636</v>
      </c>
      <c r="C3660" s="34">
        <v>125632</v>
      </c>
      <c r="D3660" s="39" t="s">
        <v>4052</v>
      </c>
      <c r="E3660" s="40">
        <v>1518</v>
      </c>
      <c r="F3660" s="41">
        <v>42977</v>
      </c>
      <c r="G3660" s="40">
        <v>1518</v>
      </c>
      <c r="H3660" s="42">
        <f>Tabla1[[#This Row],[Importe]]-Tabla1[[#This Row],[Pagado]]</f>
        <v>0</v>
      </c>
      <c r="I3660" s="43" t="s">
        <v>4090</v>
      </c>
      <c r="N3660" s="38" t="s">
        <v>15</v>
      </c>
      <c r="O3660" s="36" t="s">
        <v>3636</v>
      </c>
      <c r="P3660" s="34">
        <v>125632</v>
      </c>
      <c r="Q3660" s="39" t="s">
        <v>4052</v>
      </c>
      <c r="R3660" s="40">
        <v>1518</v>
      </c>
      <c r="S3660" s="41" t="s">
        <v>15</v>
      </c>
      <c r="T3660" s="40">
        <v>1518</v>
      </c>
      <c r="U3660" s="42">
        <f>Tabla1[[#This Row],[Importe]]-Tabla1[[#This Row],[Pagado]]</f>
        <v>0</v>
      </c>
      <c r="V3660" s="43" t="s">
        <v>4090</v>
      </c>
    </row>
    <row r="3661" spans="1:22" ht="30" x14ac:dyDescent="0.25">
      <c r="A3661" s="71">
        <v>42977</v>
      </c>
      <c r="B3661" s="35" t="s">
        <v>3637</v>
      </c>
      <c r="C3661" s="33">
        <v>125633</v>
      </c>
      <c r="D3661" s="45" t="s">
        <v>3962</v>
      </c>
      <c r="E3661" s="46">
        <v>1292.5</v>
      </c>
      <c r="F3661" s="47" t="s">
        <v>4198</v>
      </c>
      <c r="G3661" s="69">
        <v>1212.5</v>
      </c>
      <c r="H3661" s="70">
        <f>Tabla1[[#This Row],[Importe]]-Tabla1[[#This Row],[Pagado]]</f>
        <v>80</v>
      </c>
      <c r="I3661" s="49" t="s">
        <v>4090</v>
      </c>
      <c r="N3661" s="44" t="s">
        <v>15</v>
      </c>
      <c r="O3661" s="35" t="s">
        <v>3637</v>
      </c>
      <c r="P3661" s="33">
        <v>125633</v>
      </c>
      <c r="Q3661" s="45" t="s">
        <v>3962</v>
      </c>
      <c r="R3661" s="46">
        <v>1292.5</v>
      </c>
      <c r="S3661" s="47" t="s">
        <v>4069</v>
      </c>
      <c r="T3661" s="46">
        <v>1292.5</v>
      </c>
      <c r="U3661" s="48">
        <f>Tabla1[[#This Row],[Importe]]-Tabla1[[#This Row],[Pagado]]</f>
        <v>80</v>
      </c>
      <c r="V3661" s="49" t="s">
        <v>4090</v>
      </c>
    </row>
    <row r="3662" spans="1:22" x14ac:dyDescent="0.25">
      <c r="A3662" s="38">
        <v>42977</v>
      </c>
      <c r="B3662" s="36" t="s">
        <v>3638</v>
      </c>
      <c r="C3662" s="34">
        <v>125634</v>
      </c>
      <c r="D3662" s="39" t="s">
        <v>3850</v>
      </c>
      <c r="E3662" s="40">
        <v>2400</v>
      </c>
      <c r="F3662" s="41">
        <v>42978</v>
      </c>
      <c r="G3662" s="40">
        <v>2400</v>
      </c>
      <c r="H3662" s="42">
        <f>Tabla1[[#This Row],[Importe]]-Tabla1[[#This Row],[Pagado]]</f>
        <v>0</v>
      </c>
      <c r="I3662" s="43" t="s">
        <v>4090</v>
      </c>
      <c r="N3662" s="38" t="s">
        <v>15</v>
      </c>
      <c r="O3662" s="36" t="s">
        <v>3638</v>
      </c>
      <c r="P3662" s="34">
        <v>125634</v>
      </c>
      <c r="Q3662" s="39" t="s">
        <v>3850</v>
      </c>
      <c r="R3662" s="40">
        <v>2400</v>
      </c>
      <c r="S3662" s="41" t="s">
        <v>16</v>
      </c>
      <c r="T3662" s="40">
        <v>2400</v>
      </c>
      <c r="U3662" s="42">
        <f>Tabla1[[#This Row],[Importe]]-Tabla1[[#This Row],[Pagado]]</f>
        <v>0</v>
      </c>
      <c r="V3662" s="43" t="s">
        <v>4090</v>
      </c>
    </row>
    <row r="3663" spans="1:22" x14ac:dyDescent="0.25">
      <c r="A3663" s="71">
        <v>42977</v>
      </c>
      <c r="B3663" s="35" t="s">
        <v>3639</v>
      </c>
      <c r="C3663" s="33">
        <v>125635</v>
      </c>
      <c r="D3663" s="45" t="s">
        <v>3860</v>
      </c>
      <c r="E3663" s="46">
        <v>138</v>
      </c>
      <c r="F3663" s="47">
        <v>42977</v>
      </c>
      <c r="G3663" s="46">
        <v>138</v>
      </c>
      <c r="H3663" s="48">
        <f>Tabla1[[#This Row],[Importe]]-Tabla1[[#This Row],[Pagado]]</f>
        <v>0</v>
      </c>
      <c r="I3663" s="49" t="s">
        <v>4090</v>
      </c>
      <c r="N3663" s="44" t="s">
        <v>15</v>
      </c>
      <c r="O3663" s="35" t="s">
        <v>3639</v>
      </c>
      <c r="P3663" s="33">
        <v>125635</v>
      </c>
      <c r="Q3663" s="45" t="s">
        <v>3860</v>
      </c>
      <c r="R3663" s="46">
        <v>138</v>
      </c>
      <c r="S3663" s="47" t="s">
        <v>15</v>
      </c>
      <c r="T3663" s="46">
        <v>138</v>
      </c>
      <c r="U3663" s="48">
        <f>Tabla1[[#This Row],[Importe]]-Tabla1[[#This Row],[Pagado]]</f>
        <v>0</v>
      </c>
      <c r="V3663" s="49" t="s">
        <v>4090</v>
      </c>
    </row>
    <row r="3664" spans="1:22" x14ac:dyDescent="0.25">
      <c r="A3664" s="38">
        <v>42977</v>
      </c>
      <c r="B3664" s="36" t="s">
        <v>3640</v>
      </c>
      <c r="C3664" s="34">
        <v>125636</v>
      </c>
      <c r="D3664" s="39" t="s">
        <v>3844</v>
      </c>
      <c r="E3664" s="40">
        <v>951</v>
      </c>
      <c r="F3664" s="41">
        <v>42977</v>
      </c>
      <c r="G3664" s="40">
        <v>951</v>
      </c>
      <c r="H3664" s="42">
        <f>Tabla1[[#This Row],[Importe]]-Tabla1[[#This Row],[Pagado]]</f>
        <v>0</v>
      </c>
      <c r="I3664" s="43" t="s">
        <v>4090</v>
      </c>
      <c r="N3664" s="38" t="s">
        <v>15</v>
      </c>
      <c r="O3664" s="36" t="s">
        <v>3640</v>
      </c>
      <c r="P3664" s="34">
        <v>125636</v>
      </c>
      <c r="Q3664" s="39" t="s">
        <v>3844</v>
      </c>
      <c r="R3664" s="40">
        <v>951</v>
      </c>
      <c r="S3664" s="41" t="s">
        <v>15</v>
      </c>
      <c r="T3664" s="40">
        <v>951</v>
      </c>
      <c r="U3664" s="42">
        <f>Tabla1[[#This Row],[Importe]]-Tabla1[[#This Row],[Pagado]]</f>
        <v>0</v>
      </c>
      <c r="V3664" s="43" t="s">
        <v>4090</v>
      </c>
    </row>
    <row r="3665" spans="1:22" x14ac:dyDescent="0.25">
      <c r="A3665" s="71">
        <v>42977</v>
      </c>
      <c r="B3665" s="35" t="s">
        <v>3641</v>
      </c>
      <c r="C3665" s="33">
        <v>125637</v>
      </c>
      <c r="D3665" s="45" t="s">
        <v>3967</v>
      </c>
      <c r="E3665" s="46">
        <v>9156.4</v>
      </c>
      <c r="F3665" s="47">
        <v>42978</v>
      </c>
      <c r="G3665" s="46">
        <v>9156.4</v>
      </c>
      <c r="H3665" s="48">
        <f>Tabla1[[#This Row],[Importe]]-Tabla1[[#This Row],[Pagado]]</f>
        <v>0</v>
      </c>
      <c r="I3665" s="49" t="s">
        <v>4090</v>
      </c>
      <c r="N3665" s="44" t="s">
        <v>15</v>
      </c>
      <c r="O3665" s="35" t="s">
        <v>3641</v>
      </c>
      <c r="P3665" s="33">
        <v>125637</v>
      </c>
      <c r="Q3665" s="45" t="s">
        <v>3967</v>
      </c>
      <c r="R3665" s="46">
        <v>9156.4</v>
      </c>
      <c r="S3665" s="47" t="s">
        <v>16</v>
      </c>
      <c r="T3665" s="46">
        <v>9156.4</v>
      </c>
      <c r="U3665" s="48">
        <f>Tabla1[[#This Row],[Importe]]-Tabla1[[#This Row],[Pagado]]</f>
        <v>0</v>
      </c>
      <c r="V3665" s="49" t="s">
        <v>4090</v>
      </c>
    </row>
    <row r="3666" spans="1:22" x14ac:dyDescent="0.25">
      <c r="A3666" s="38">
        <v>42977</v>
      </c>
      <c r="B3666" s="36" t="s">
        <v>3642</v>
      </c>
      <c r="C3666" s="34">
        <v>125638</v>
      </c>
      <c r="D3666" s="39" t="s">
        <v>3849</v>
      </c>
      <c r="E3666" s="40">
        <v>2265.4</v>
      </c>
      <c r="F3666" s="41">
        <v>42978</v>
      </c>
      <c r="G3666" s="40">
        <v>2265.4</v>
      </c>
      <c r="H3666" s="42">
        <f>Tabla1[[#This Row],[Importe]]-Tabla1[[#This Row],[Pagado]]</f>
        <v>0</v>
      </c>
      <c r="I3666" s="43" t="s">
        <v>4090</v>
      </c>
      <c r="N3666" s="38" t="s">
        <v>15</v>
      </c>
      <c r="O3666" s="36" t="s">
        <v>3642</v>
      </c>
      <c r="P3666" s="34">
        <v>125638</v>
      </c>
      <c r="Q3666" s="39" t="s">
        <v>3849</v>
      </c>
      <c r="R3666" s="40">
        <v>2265.4</v>
      </c>
      <c r="S3666" s="41" t="s">
        <v>16</v>
      </c>
      <c r="T3666" s="40">
        <v>2265.4</v>
      </c>
      <c r="U3666" s="42">
        <f>Tabla1[[#This Row],[Importe]]-Tabla1[[#This Row],[Pagado]]</f>
        <v>0</v>
      </c>
      <c r="V3666" s="43" t="s">
        <v>4090</v>
      </c>
    </row>
    <row r="3667" spans="1:22" x14ac:dyDescent="0.25">
      <c r="A3667" s="71">
        <v>42977</v>
      </c>
      <c r="B3667" s="35" t="s">
        <v>3643</v>
      </c>
      <c r="C3667" s="33">
        <v>125639</v>
      </c>
      <c r="D3667" s="45" t="s">
        <v>3863</v>
      </c>
      <c r="E3667" s="46">
        <v>28369.200000000001</v>
      </c>
      <c r="F3667" s="47">
        <v>42978</v>
      </c>
      <c r="G3667" s="46">
        <v>28369.200000000001</v>
      </c>
      <c r="H3667" s="48">
        <f>Tabla1[[#This Row],[Importe]]-Tabla1[[#This Row],[Pagado]]</f>
        <v>0</v>
      </c>
      <c r="I3667" s="49" t="s">
        <v>4090</v>
      </c>
      <c r="N3667" s="44" t="s">
        <v>15</v>
      </c>
      <c r="O3667" s="35" t="s">
        <v>3643</v>
      </c>
      <c r="P3667" s="33">
        <v>125639</v>
      </c>
      <c r="Q3667" s="45" t="s">
        <v>3863</v>
      </c>
      <c r="R3667" s="46">
        <v>28369.200000000001</v>
      </c>
      <c r="S3667" s="47" t="s">
        <v>16</v>
      </c>
      <c r="T3667" s="46">
        <v>28369.200000000001</v>
      </c>
      <c r="U3667" s="48">
        <f>Tabla1[[#This Row],[Importe]]-Tabla1[[#This Row],[Pagado]]</f>
        <v>0</v>
      </c>
      <c r="V3667" s="49" t="s">
        <v>4090</v>
      </c>
    </row>
    <row r="3668" spans="1:22" x14ac:dyDescent="0.25">
      <c r="A3668" s="38">
        <v>42977</v>
      </c>
      <c r="B3668" s="35" t="s">
        <v>3645</v>
      </c>
      <c r="C3668" s="33">
        <v>125640</v>
      </c>
      <c r="D3668" s="45" t="s">
        <v>3886</v>
      </c>
      <c r="E3668" s="46">
        <v>2024.4</v>
      </c>
      <c r="F3668" s="47">
        <v>42978</v>
      </c>
      <c r="G3668" s="46">
        <v>2024.4</v>
      </c>
      <c r="H3668" s="48">
        <f>Tabla1[[#This Row],[Importe]]-Tabla1[[#This Row],[Pagado]]</f>
        <v>0</v>
      </c>
      <c r="I3668" s="49" t="s">
        <v>4090</v>
      </c>
      <c r="N3668" s="44" t="s">
        <v>15</v>
      </c>
      <c r="O3668" s="35" t="s">
        <v>3645</v>
      </c>
      <c r="P3668" s="33">
        <v>125640</v>
      </c>
      <c r="Q3668" s="45" t="s">
        <v>3886</v>
      </c>
      <c r="R3668" s="46">
        <v>2024.4</v>
      </c>
      <c r="S3668" s="47" t="s">
        <v>16</v>
      </c>
      <c r="T3668" s="46">
        <v>2024.4</v>
      </c>
      <c r="U3668" s="48">
        <f>Tabla1[[#This Row],[Importe]]-Tabla1[[#This Row],[Pagado]]</f>
        <v>0</v>
      </c>
      <c r="V3668" s="49" t="s">
        <v>4090</v>
      </c>
    </row>
    <row r="3669" spans="1:22" x14ac:dyDescent="0.25">
      <c r="A3669" s="38">
        <v>42977</v>
      </c>
      <c r="B3669" s="36" t="s">
        <v>3646</v>
      </c>
      <c r="C3669" s="34">
        <v>125641</v>
      </c>
      <c r="D3669" s="39" t="s">
        <v>3829</v>
      </c>
      <c r="E3669" s="40">
        <v>1502.5</v>
      </c>
      <c r="F3669" s="41" t="s">
        <v>4069</v>
      </c>
      <c r="G3669" s="40">
        <v>1502.5</v>
      </c>
      <c r="H3669" s="42">
        <f>Tabla1[[#This Row],[Importe]]-Tabla1[[#This Row],[Pagado]]</f>
        <v>0</v>
      </c>
      <c r="I3669" s="43" t="s">
        <v>4090</v>
      </c>
      <c r="N3669" s="38" t="s">
        <v>15</v>
      </c>
      <c r="O3669" s="36" t="s">
        <v>3646</v>
      </c>
      <c r="P3669" s="34">
        <v>125641</v>
      </c>
      <c r="Q3669" s="39" t="s">
        <v>3829</v>
      </c>
      <c r="R3669" s="40">
        <v>1502.5</v>
      </c>
      <c r="S3669" s="41" t="s">
        <v>4069</v>
      </c>
      <c r="T3669" s="40">
        <v>1502.5</v>
      </c>
      <c r="U3669" s="42">
        <f>Tabla1[[#This Row],[Importe]]-Tabla1[[#This Row],[Pagado]]</f>
        <v>0</v>
      </c>
      <c r="V3669" s="43" t="s">
        <v>4090</v>
      </c>
    </row>
    <row r="3670" spans="1:22" x14ac:dyDescent="0.25">
      <c r="A3670" s="71">
        <v>42977</v>
      </c>
      <c r="B3670" s="35" t="s">
        <v>3647</v>
      </c>
      <c r="C3670" s="33">
        <v>125642</v>
      </c>
      <c r="D3670" s="45" t="s">
        <v>3812</v>
      </c>
      <c r="E3670" s="46">
        <v>6855.2</v>
      </c>
      <c r="F3670" s="47" t="s">
        <v>4068</v>
      </c>
      <c r="G3670" s="46">
        <v>6855.2</v>
      </c>
      <c r="H3670" s="48">
        <f>Tabla1[[#This Row],[Importe]]-Tabla1[[#This Row],[Pagado]]</f>
        <v>0</v>
      </c>
      <c r="I3670" s="49" t="s">
        <v>4090</v>
      </c>
      <c r="N3670" s="44" t="s">
        <v>15</v>
      </c>
      <c r="O3670" s="35" t="s">
        <v>3647</v>
      </c>
      <c r="P3670" s="33">
        <v>125642</v>
      </c>
      <c r="Q3670" s="45" t="s">
        <v>3812</v>
      </c>
      <c r="R3670" s="46">
        <v>6855.2</v>
      </c>
      <c r="S3670" s="47" t="s">
        <v>4068</v>
      </c>
      <c r="T3670" s="46">
        <v>6855.2</v>
      </c>
      <c r="U3670" s="48">
        <f>Tabla1[[#This Row],[Importe]]-Tabla1[[#This Row],[Pagado]]</f>
        <v>0</v>
      </c>
      <c r="V3670" s="49" t="s">
        <v>4090</v>
      </c>
    </row>
    <row r="3671" spans="1:22" x14ac:dyDescent="0.25">
      <c r="A3671" s="38">
        <v>42977</v>
      </c>
      <c r="B3671" s="36" t="s">
        <v>3648</v>
      </c>
      <c r="C3671" s="34">
        <v>125643</v>
      </c>
      <c r="D3671" s="39" t="s">
        <v>3904</v>
      </c>
      <c r="E3671" s="40">
        <v>12904.8</v>
      </c>
      <c r="F3671" s="41" t="s">
        <v>4083</v>
      </c>
      <c r="G3671" s="40">
        <v>12904.8</v>
      </c>
      <c r="H3671" s="42">
        <f>Tabla1[[#This Row],[Importe]]-Tabla1[[#This Row],[Pagado]]</f>
        <v>0</v>
      </c>
      <c r="I3671" s="43" t="s">
        <v>4090</v>
      </c>
      <c r="N3671" s="38" t="s">
        <v>15</v>
      </c>
      <c r="O3671" s="36" t="s">
        <v>3648</v>
      </c>
      <c r="P3671" s="34">
        <v>125643</v>
      </c>
      <c r="Q3671" s="39" t="s">
        <v>3904</v>
      </c>
      <c r="R3671" s="40">
        <v>12904.8</v>
      </c>
      <c r="S3671" s="41" t="s">
        <v>4083</v>
      </c>
      <c r="T3671" s="40">
        <v>12904.8</v>
      </c>
      <c r="U3671" s="42">
        <f>Tabla1[[#This Row],[Importe]]-Tabla1[[#This Row],[Pagado]]</f>
        <v>0</v>
      </c>
      <c r="V3671" s="43" t="s">
        <v>4090</v>
      </c>
    </row>
    <row r="3672" spans="1:22" x14ac:dyDescent="0.25">
      <c r="A3672" s="71">
        <v>42977</v>
      </c>
      <c r="B3672" s="35" t="s">
        <v>3649</v>
      </c>
      <c r="C3672" s="33">
        <v>125644</v>
      </c>
      <c r="D3672" s="45" t="s">
        <v>3888</v>
      </c>
      <c r="E3672" s="46">
        <v>235694</v>
      </c>
      <c r="F3672" s="47" t="s">
        <v>4068</v>
      </c>
      <c r="G3672" s="46">
        <v>235694</v>
      </c>
      <c r="H3672" s="48">
        <f>Tabla1[[#This Row],[Importe]]-Tabla1[[#This Row],[Pagado]]</f>
        <v>0</v>
      </c>
      <c r="I3672" s="49" t="s">
        <v>4090</v>
      </c>
      <c r="N3672" s="44" t="s">
        <v>15</v>
      </c>
      <c r="O3672" s="35" t="s">
        <v>3649</v>
      </c>
      <c r="P3672" s="33">
        <v>125644</v>
      </c>
      <c r="Q3672" s="45" t="s">
        <v>3888</v>
      </c>
      <c r="R3672" s="46">
        <v>235694</v>
      </c>
      <c r="S3672" s="47" t="s">
        <v>4068</v>
      </c>
      <c r="T3672" s="46">
        <v>235694</v>
      </c>
      <c r="U3672" s="48">
        <f>Tabla1[[#This Row],[Importe]]-Tabla1[[#This Row],[Pagado]]</f>
        <v>0</v>
      </c>
      <c r="V3672" s="49" t="s">
        <v>4090</v>
      </c>
    </row>
    <row r="3673" spans="1:22" x14ac:dyDescent="0.25">
      <c r="A3673" s="38">
        <v>42977</v>
      </c>
      <c r="B3673" s="36" t="s">
        <v>3650</v>
      </c>
      <c r="C3673" s="34">
        <v>125645</v>
      </c>
      <c r="D3673" s="39" t="s">
        <v>3832</v>
      </c>
      <c r="E3673" s="40">
        <v>182583.45</v>
      </c>
      <c r="F3673" s="41" t="s">
        <v>4075</v>
      </c>
      <c r="G3673" s="40">
        <v>182583.45</v>
      </c>
      <c r="H3673" s="42">
        <f>Tabla1[[#This Row],[Importe]]-Tabla1[[#This Row],[Pagado]]</f>
        <v>0</v>
      </c>
      <c r="I3673" s="43" t="s">
        <v>4090</v>
      </c>
      <c r="N3673" s="38" t="s">
        <v>15</v>
      </c>
      <c r="O3673" s="36" t="s">
        <v>3650</v>
      </c>
      <c r="P3673" s="34">
        <v>125645</v>
      </c>
      <c r="Q3673" s="39" t="s">
        <v>3832</v>
      </c>
      <c r="R3673" s="40">
        <v>182583.45</v>
      </c>
      <c r="S3673" s="41" t="s">
        <v>4075</v>
      </c>
      <c r="T3673" s="40">
        <v>182583.45</v>
      </c>
      <c r="U3673" s="42">
        <f>Tabla1[[#This Row],[Importe]]-Tabla1[[#This Row],[Pagado]]</f>
        <v>0</v>
      </c>
      <c r="V3673" s="43" t="s">
        <v>4090</v>
      </c>
    </row>
    <row r="3674" spans="1:22" x14ac:dyDescent="0.25">
      <c r="A3674" s="71">
        <v>42977</v>
      </c>
      <c r="B3674" s="35" t="s">
        <v>3651</v>
      </c>
      <c r="C3674" s="33">
        <v>125646</v>
      </c>
      <c r="D3674" s="45" t="s">
        <v>3832</v>
      </c>
      <c r="E3674" s="46">
        <v>31740</v>
      </c>
      <c r="F3674" s="47" t="s">
        <v>4075</v>
      </c>
      <c r="G3674" s="46">
        <v>31740</v>
      </c>
      <c r="H3674" s="48">
        <f>Tabla1[[#This Row],[Importe]]-Tabla1[[#This Row],[Pagado]]</f>
        <v>0</v>
      </c>
      <c r="I3674" s="49" t="s">
        <v>4090</v>
      </c>
      <c r="N3674" s="44" t="s">
        <v>15</v>
      </c>
      <c r="O3674" s="35" t="s">
        <v>3651</v>
      </c>
      <c r="P3674" s="33">
        <v>125646</v>
      </c>
      <c r="Q3674" s="45" t="s">
        <v>3832</v>
      </c>
      <c r="R3674" s="46">
        <v>31740</v>
      </c>
      <c r="S3674" s="47" t="s">
        <v>4075</v>
      </c>
      <c r="T3674" s="46">
        <v>31740</v>
      </c>
      <c r="U3674" s="48">
        <f>Tabla1[[#This Row],[Importe]]-Tabla1[[#This Row],[Pagado]]</f>
        <v>0</v>
      </c>
      <c r="V3674" s="49" t="s">
        <v>4090</v>
      </c>
    </row>
    <row r="3675" spans="1:22" x14ac:dyDescent="0.25">
      <c r="A3675" s="38">
        <v>42977</v>
      </c>
      <c r="B3675" s="36" t="s">
        <v>3652</v>
      </c>
      <c r="C3675" s="34">
        <v>125647</v>
      </c>
      <c r="D3675" s="39" t="s">
        <v>3860</v>
      </c>
      <c r="E3675" s="40">
        <v>529.4</v>
      </c>
      <c r="F3675" s="41">
        <v>42977</v>
      </c>
      <c r="G3675" s="40">
        <v>529.4</v>
      </c>
      <c r="H3675" s="42">
        <f>Tabla1[[#This Row],[Importe]]-Tabla1[[#This Row],[Pagado]]</f>
        <v>0</v>
      </c>
      <c r="I3675" s="43" t="s">
        <v>4090</v>
      </c>
      <c r="N3675" s="38" t="s">
        <v>15</v>
      </c>
      <c r="O3675" s="36" t="s">
        <v>3652</v>
      </c>
      <c r="P3675" s="34">
        <v>125647</v>
      </c>
      <c r="Q3675" s="39" t="s">
        <v>3860</v>
      </c>
      <c r="R3675" s="40">
        <v>529.4</v>
      </c>
      <c r="S3675" s="41" t="s">
        <v>15</v>
      </c>
      <c r="T3675" s="40">
        <v>529.4</v>
      </c>
      <c r="U3675" s="42">
        <f>Tabla1[[#This Row],[Importe]]-Tabla1[[#This Row],[Pagado]]</f>
        <v>0</v>
      </c>
      <c r="V3675" s="43" t="s">
        <v>4090</v>
      </c>
    </row>
    <row r="3676" spans="1:22" x14ac:dyDescent="0.25">
      <c r="A3676" s="71">
        <v>42977</v>
      </c>
      <c r="B3676" s="35" t="s">
        <v>3653</v>
      </c>
      <c r="C3676" s="33">
        <v>125648</v>
      </c>
      <c r="D3676" s="45" t="s">
        <v>3935</v>
      </c>
      <c r="E3676" s="46">
        <v>18815.8</v>
      </c>
      <c r="F3676" s="47" t="s">
        <v>4075</v>
      </c>
      <c r="G3676" s="46">
        <v>18815.8</v>
      </c>
      <c r="H3676" s="48">
        <f>Tabla1[[#This Row],[Importe]]-Tabla1[[#This Row],[Pagado]]</f>
        <v>0</v>
      </c>
      <c r="I3676" s="49" t="s">
        <v>4090</v>
      </c>
      <c r="N3676" s="44" t="s">
        <v>15</v>
      </c>
      <c r="O3676" s="35" t="s">
        <v>3653</v>
      </c>
      <c r="P3676" s="33">
        <v>125648</v>
      </c>
      <c r="Q3676" s="45" t="s">
        <v>3935</v>
      </c>
      <c r="R3676" s="46">
        <v>18815.8</v>
      </c>
      <c r="S3676" s="47" t="s">
        <v>4075</v>
      </c>
      <c r="T3676" s="46">
        <v>18815.8</v>
      </c>
      <c r="U3676" s="48">
        <f>Tabla1[[#This Row],[Importe]]-Tabla1[[#This Row],[Pagado]]</f>
        <v>0</v>
      </c>
      <c r="V3676" s="49" t="s">
        <v>4090</v>
      </c>
    </row>
    <row r="3677" spans="1:22" x14ac:dyDescent="0.25">
      <c r="A3677" s="38">
        <v>42977</v>
      </c>
      <c r="B3677" s="36" t="s">
        <v>3654</v>
      </c>
      <c r="C3677" s="34">
        <v>125649</v>
      </c>
      <c r="D3677" s="39" t="s">
        <v>3957</v>
      </c>
      <c r="E3677" s="40">
        <v>32100.6</v>
      </c>
      <c r="F3677" s="41" t="s">
        <v>4068</v>
      </c>
      <c r="G3677" s="40">
        <v>32100.6</v>
      </c>
      <c r="H3677" s="42">
        <f>Tabla1[[#This Row],[Importe]]-Tabla1[[#This Row],[Pagado]]</f>
        <v>0</v>
      </c>
      <c r="I3677" s="43" t="s">
        <v>4090</v>
      </c>
      <c r="N3677" s="38" t="s">
        <v>15</v>
      </c>
      <c r="O3677" s="36" t="s">
        <v>3654</v>
      </c>
      <c r="P3677" s="34">
        <v>125649</v>
      </c>
      <c r="Q3677" s="39" t="s">
        <v>3957</v>
      </c>
      <c r="R3677" s="40">
        <v>32100.6</v>
      </c>
      <c r="S3677" s="41" t="s">
        <v>4068</v>
      </c>
      <c r="T3677" s="40">
        <v>32100.6</v>
      </c>
      <c r="U3677" s="42">
        <f>Tabla1[[#This Row],[Importe]]-Tabla1[[#This Row],[Pagado]]</f>
        <v>0</v>
      </c>
      <c r="V3677" s="43" t="s">
        <v>4090</v>
      </c>
    </row>
    <row r="3678" spans="1:22" x14ac:dyDescent="0.25">
      <c r="A3678" s="38">
        <v>42977</v>
      </c>
      <c r="B3678" s="36" t="s">
        <v>3656</v>
      </c>
      <c r="C3678" s="34">
        <v>125650</v>
      </c>
      <c r="D3678" s="39" t="s">
        <v>3832</v>
      </c>
      <c r="E3678" s="40">
        <v>25296</v>
      </c>
      <c r="F3678" s="41" t="s">
        <v>4075</v>
      </c>
      <c r="G3678" s="40">
        <v>25296</v>
      </c>
      <c r="H3678" s="42">
        <f>Tabla1[[#This Row],[Importe]]-Tabla1[[#This Row],[Pagado]]</f>
        <v>0</v>
      </c>
      <c r="I3678" s="43" t="s">
        <v>4090</v>
      </c>
      <c r="N3678" s="38" t="s">
        <v>15</v>
      </c>
      <c r="O3678" s="36" t="s">
        <v>3656</v>
      </c>
      <c r="P3678" s="34">
        <v>125650</v>
      </c>
      <c r="Q3678" s="39" t="s">
        <v>3832</v>
      </c>
      <c r="R3678" s="40">
        <v>25296</v>
      </c>
      <c r="S3678" s="41" t="s">
        <v>4075</v>
      </c>
      <c r="T3678" s="40">
        <v>25296</v>
      </c>
      <c r="U3678" s="42">
        <f>Tabla1[[#This Row],[Importe]]-Tabla1[[#This Row],[Pagado]]</f>
        <v>0</v>
      </c>
      <c r="V3678" s="43" t="s">
        <v>4090</v>
      </c>
    </row>
    <row r="3679" spans="1:22" x14ac:dyDescent="0.25">
      <c r="A3679" s="71">
        <v>42977</v>
      </c>
      <c r="B3679" s="35" t="s">
        <v>3657</v>
      </c>
      <c r="C3679" s="33">
        <v>125651</v>
      </c>
      <c r="D3679" s="45" t="s">
        <v>3891</v>
      </c>
      <c r="E3679" s="46">
        <v>7110.6</v>
      </c>
      <c r="F3679" s="47">
        <v>42978</v>
      </c>
      <c r="G3679" s="46">
        <v>7110.6</v>
      </c>
      <c r="H3679" s="48">
        <f>Tabla1[[#This Row],[Importe]]-Tabla1[[#This Row],[Pagado]]</f>
        <v>0</v>
      </c>
      <c r="I3679" s="49" t="s">
        <v>4090</v>
      </c>
      <c r="N3679" s="44" t="s">
        <v>15</v>
      </c>
      <c r="O3679" s="35" t="s">
        <v>3657</v>
      </c>
      <c r="P3679" s="33">
        <v>125651</v>
      </c>
      <c r="Q3679" s="45" t="s">
        <v>3891</v>
      </c>
      <c r="R3679" s="46">
        <v>7110.6</v>
      </c>
      <c r="S3679" s="47" t="s">
        <v>16</v>
      </c>
      <c r="T3679" s="46">
        <v>7110.6</v>
      </c>
      <c r="U3679" s="48">
        <f>Tabla1[[#This Row],[Importe]]-Tabla1[[#This Row],[Pagado]]</f>
        <v>0</v>
      </c>
      <c r="V3679" s="49" t="s">
        <v>4090</v>
      </c>
    </row>
    <row r="3680" spans="1:22" x14ac:dyDescent="0.25">
      <c r="A3680" s="38">
        <v>42977</v>
      </c>
      <c r="B3680" s="36" t="s">
        <v>3658</v>
      </c>
      <c r="C3680" s="34">
        <v>125652</v>
      </c>
      <c r="D3680" s="39" t="s">
        <v>3930</v>
      </c>
      <c r="E3680" s="40">
        <v>8460</v>
      </c>
      <c r="F3680" s="41" t="s">
        <v>4068</v>
      </c>
      <c r="G3680" s="40">
        <v>8460</v>
      </c>
      <c r="H3680" s="42">
        <f>Tabla1[[#This Row],[Importe]]-Tabla1[[#This Row],[Pagado]]</f>
        <v>0</v>
      </c>
      <c r="I3680" s="43" t="s">
        <v>4090</v>
      </c>
      <c r="N3680" s="38" t="s">
        <v>15</v>
      </c>
      <c r="O3680" s="36" t="s">
        <v>3658</v>
      </c>
      <c r="P3680" s="34">
        <v>125652</v>
      </c>
      <c r="Q3680" s="39" t="s">
        <v>3930</v>
      </c>
      <c r="R3680" s="40">
        <v>8460</v>
      </c>
      <c r="S3680" s="41" t="s">
        <v>4068</v>
      </c>
      <c r="T3680" s="40">
        <v>8460</v>
      </c>
      <c r="U3680" s="42">
        <f>Tabla1[[#This Row],[Importe]]-Tabla1[[#This Row],[Pagado]]</f>
        <v>0</v>
      </c>
      <c r="V3680" s="43" t="s">
        <v>4090</v>
      </c>
    </row>
    <row r="3681" spans="1:22" x14ac:dyDescent="0.25">
      <c r="A3681" s="71">
        <v>42977</v>
      </c>
      <c r="B3681" s="35" t="s">
        <v>3659</v>
      </c>
      <c r="C3681" s="33">
        <v>125653</v>
      </c>
      <c r="D3681" s="45" t="s">
        <v>3844</v>
      </c>
      <c r="E3681" s="46">
        <v>1190</v>
      </c>
      <c r="F3681" s="47">
        <v>42978</v>
      </c>
      <c r="G3681" s="46">
        <v>1190</v>
      </c>
      <c r="H3681" s="48">
        <f>Tabla1[[#This Row],[Importe]]-Tabla1[[#This Row],[Pagado]]</f>
        <v>0</v>
      </c>
      <c r="I3681" s="49" t="s">
        <v>4090</v>
      </c>
      <c r="N3681" s="44" t="s">
        <v>15</v>
      </c>
      <c r="O3681" s="35" t="s">
        <v>3659</v>
      </c>
      <c r="P3681" s="33">
        <v>125653</v>
      </c>
      <c r="Q3681" s="45" t="s">
        <v>3844</v>
      </c>
      <c r="R3681" s="46">
        <v>1190</v>
      </c>
      <c r="S3681" s="47" t="s">
        <v>16</v>
      </c>
      <c r="T3681" s="46">
        <v>1190</v>
      </c>
      <c r="U3681" s="48">
        <f>Tabla1[[#This Row],[Importe]]-Tabla1[[#This Row],[Pagado]]</f>
        <v>0</v>
      </c>
      <c r="V3681" s="49" t="s">
        <v>4090</v>
      </c>
    </row>
    <row r="3682" spans="1:22" x14ac:dyDescent="0.25">
      <c r="A3682" s="38">
        <v>42978</v>
      </c>
      <c r="B3682" s="36" t="s">
        <v>3660</v>
      </c>
      <c r="C3682" s="34">
        <v>125654</v>
      </c>
      <c r="D3682" s="39" t="s">
        <v>3805</v>
      </c>
      <c r="E3682" s="40">
        <v>9920</v>
      </c>
      <c r="F3682" s="41" t="s">
        <v>4069</v>
      </c>
      <c r="G3682" s="40">
        <v>9920</v>
      </c>
      <c r="H3682" s="42">
        <f>Tabla1[[#This Row],[Importe]]-Tabla1[[#This Row],[Pagado]]</f>
        <v>0</v>
      </c>
      <c r="I3682" s="43" t="s">
        <v>4090</v>
      </c>
      <c r="N3682" s="38" t="s">
        <v>16</v>
      </c>
      <c r="O3682" s="36" t="s">
        <v>3660</v>
      </c>
      <c r="P3682" s="34">
        <v>125654</v>
      </c>
      <c r="Q3682" s="39" t="s">
        <v>3805</v>
      </c>
      <c r="R3682" s="40">
        <v>9920</v>
      </c>
      <c r="S3682" s="41" t="s">
        <v>4069</v>
      </c>
      <c r="T3682" s="40">
        <v>9920</v>
      </c>
      <c r="U3682" s="42">
        <f>Tabla1[[#This Row],[Importe]]-Tabla1[[#This Row],[Pagado]]</f>
        <v>0</v>
      </c>
      <c r="V3682" s="43" t="s">
        <v>4090</v>
      </c>
    </row>
    <row r="3683" spans="1:22" x14ac:dyDescent="0.25">
      <c r="A3683" s="71">
        <v>42978</v>
      </c>
      <c r="B3683" s="35" t="s">
        <v>3661</v>
      </c>
      <c r="C3683" s="33">
        <v>125655</v>
      </c>
      <c r="D3683" s="45" t="s">
        <v>3816</v>
      </c>
      <c r="E3683" s="46">
        <v>2870</v>
      </c>
      <c r="F3683" s="47">
        <v>42978</v>
      </c>
      <c r="G3683" s="46">
        <v>2870</v>
      </c>
      <c r="H3683" s="48">
        <f>Tabla1[[#This Row],[Importe]]-Tabla1[[#This Row],[Pagado]]</f>
        <v>0</v>
      </c>
      <c r="I3683" s="49" t="s">
        <v>4090</v>
      </c>
      <c r="N3683" s="44" t="s">
        <v>16</v>
      </c>
      <c r="O3683" s="35" t="s">
        <v>3661</v>
      </c>
      <c r="P3683" s="33">
        <v>125655</v>
      </c>
      <c r="Q3683" s="45" t="s">
        <v>3816</v>
      </c>
      <c r="R3683" s="46">
        <v>2870</v>
      </c>
      <c r="S3683" s="47" t="s">
        <v>16</v>
      </c>
      <c r="T3683" s="46">
        <v>2870</v>
      </c>
      <c r="U3683" s="48">
        <f>Tabla1[[#This Row],[Importe]]-Tabla1[[#This Row],[Pagado]]</f>
        <v>0</v>
      </c>
      <c r="V3683" s="49" t="s">
        <v>4090</v>
      </c>
    </row>
    <row r="3684" spans="1:22" x14ac:dyDescent="0.25">
      <c r="A3684" s="38">
        <v>42978</v>
      </c>
      <c r="B3684" s="36" t="s">
        <v>3662</v>
      </c>
      <c r="C3684" s="34">
        <v>125656</v>
      </c>
      <c r="D3684" s="39" t="s">
        <v>3805</v>
      </c>
      <c r="E3684" s="40">
        <v>39118.1</v>
      </c>
      <c r="F3684" s="41" t="s">
        <v>4069</v>
      </c>
      <c r="G3684" s="40">
        <v>39118.1</v>
      </c>
      <c r="H3684" s="42">
        <f>Tabla1[[#This Row],[Importe]]-Tabla1[[#This Row],[Pagado]]</f>
        <v>0</v>
      </c>
      <c r="I3684" s="43" t="s">
        <v>4090</v>
      </c>
      <c r="N3684" s="38" t="s">
        <v>16</v>
      </c>
      <c r="O3684" s="36" t="s">
        <v>3662</v>
      </c>
      <c r="P3684" s="34">
        <v>125656</v>
      </c>
      <c r="Q3684" s="39" t="s">
        <v>3805</v>
      </c>
      <c r="R3684" s="40">
        <v>39118.1</v>
      </c>
      <c r="S3684" s="41" t="s">
        <v>4069</v>
      </c>
      <c r="T3684" s="40">
        <v>39118.1</v>
      </c>
      <c r="U3684" s="42">
        <f>Tabla1[[#This Row],[Importe]]-Tabla1[[#This Row],[Pagado]]</f>
        <v>0</v>
      </c>
      <c r="V3684" s="43" t="s">
        <v>4090</v>
      </c>
    </row>
    <row r="3685" spans="1:22" x14ac:dyDescent="0.25">
      <c r="A3685" s="71">
        <v>42978</v>
      </c>
      <c r="B3685" s="35" t="s">
        <v>3663</v>
      </c>
      <c r="C3685" s="33">
        <v>125657</v>
      </c>
      <c r="D3685" s="45" t="s">
        <v>3812</v>
      </c>
      <c r="E3685" s="46">
        <v>12789.6</v>
      </c>
      <c r="F3685" s="47" t="s">
        <v>4068</v>
      </c>
      <c r="G3685" s="46">
        <v>12789.6</v>
      </c>
      <c r="H3685" s="48">
        <f>Tabla1[[#This Row],[Importe]]-Tabla1[[#This Row],[Pagado]]</f>
        <v>0</v>
      </c>
      <c r="I3685" s="49" t="s">
        <v>4090</v>
      </c>
      <c r="N3685" s="44" t="s">
        <v>16</v>
      </c>
      <c r="O3685" s="35" t="s">
        <v>3663</v>
      </c>
      <c r="P3685" s="33">
        <v>125657</v>
      </c>
      <c r="Q3685" s="45" t="s">
        <v>3812</v>
      </c>
      <c r="R3685" s="46">
        <v>12789.6</v>
      </c>
      <c r="S3685" s="47" t="s">
        <v>4068</v>
      </c>
      <c r="T3685" s="46">
        <v>12789.6</v>
      </c>
      <c r="U3685" s="48">
        <f>Tabla1[[#This Row],[Importe]]-Tabla1[[#This Row],[Pagado]]</f>
        <v>0</v>
      </c>
      <c r="V3685" s="49" t="s">
        <v>4090</v>
      </c>
    </row>
    <row r="3686" spans="1:22" x14ac:dyDescent="0.25">
      <c r="A3686" s="38">
        <v>42978</v>
      </c>
      <c r="B3686" s="36" t="s">
        <v>3664</v>
      </c>
      <c r="C3686" s="34">
        <v>125658</v>
      </c>
      <c r="D3686" s="39" t="s">
        <v>3820</v>
      </c>
      <c r="E3686" s="40">
        <v>7273.4</v>
      </c>
      <c r="F3686" s="41" t="s">
        <v>4082</v>
      </c>
      <c r="G3686" s="40">
        <v>7273.4</v>
      </c>
      <c r="H3686" s="42">
        <f>Tabla1[[#This Row],[Importe]]-Tabla1[[#This Row],[Pagado]]</f>
        <v>0</v>
      </c>
      <c r="I3686" s="43" t="s">
        <v>4090</v>
      </c>
      <c r="N3686" s="38" t="s">
        <v>16</v>
      </c>
      <c r="O3686" s="36" t="s">
        <v>3664</v>
      </c>
      <c r="P3686" s="34">
        <v>125658</v>
      </c>
      <c r="Q3686" s="39" t="s">
        <v>3820</v>
      </c>
      <c r="R3686" s="40">
        <v>7273.4</v>
      </c>
      <c r="S3686" s="41" t="s">
        <v>4082</v>
      </c>
      <c r="T3686" s="40">
        <v>7273.4</v>
      </c>
      <c r="U3686" s="42">
        <f>Tabla1[[#This Row],[Importe]]-Tabla1[[#This Row],[Pagado]]</f>
        <v>0</v>
      </c>
      <c r="V3686" s="43" t="s">
        <v>4090</v>
      </c>
    </row>
    <row r="3687" spans="1:22" x14ac:dyDescent="0.25">
      <c r="A3687" s="71">
        <v>42978</v>
      </c>
      <c r="B3687" s="35" t="s">
        <v>3665</v>
      </c>
      <c r="C3687" s="33">
        <v>125659</v>
      </c>
      <c r="D3687" s="45" t="s">
        <v>3836</v>
      </c>
      <c r="E3687" s="46">
        <v>3140.9</v>
      </c>
      <c r="F3687" s="47" t="s">
        <v>4069</v>
      </c>
      <c r="G3687" s="46">
        <v>3140.9</v>
      </c>
      <c r="H3687" s="48">
        <f>Tabla1[[#This Row],[Importe]]-Tabla1[[#This Row],[Pagado]]</f>
        <v>0</v>
      </c>
      <c r="I3687" s="49" t="s">
        <v>4090</v>
      </c>
      <c r="N3687" s="44" t="s">
        <v>16</v>
      </c>
      <c r="O3687" s="35" t="s">
        <v>3665</v>
      </c>
      <c r="P3687" s="33">
        <v>125659</v>
      </c>
      <c r="Q3687" s="45" t="s">
        <v>3836</v>
      </c>
      <c r="R3687" s="46">
        <v>3140.9</v>
      </c>
      <c r="S3687" s="47" t="s">
        <v>4069</v>
      </c>
      <c r="T3687" s="46">
        <v>3140.9</v>
      </c>
      <c r="U3687" s="48">
        <f>Tabla1[[#This Row],[Importe]]-Tabla1[[#This Row],[Pagado]]</f>
        <v>0</v>
      </c>
      <c r="V3687" s="49" t="s">
        <v>4090</v>
      </c>
    </row>
    <row r="3688" spans="1:22" x14ac:dyDescent="0.25">
      <c r="A3688" s="38">
        <v>42978</v>
      </c>
      <c r="B3688" s="35" t="s">
        <v>3667</v>
      </c>
      <c r="C3688" s="33">
        <v>125660</v>
      </c>
      <c r="D3688" s="45" t="s">
        <v>3950</v>
      </c>
      <c r="E3688" s="46">
        <v>31315.599999999999</v>
      </c>
      <c r="F3688" s="47" t="s">
        <v>4083</v>
      </c>
      <c r="G3688" s="46">
        <v>31315.599999999999</v>
      </c>
      <c r="H3688" s="48">
        <f>Tabla1[[#This Row],[Importe]]-Tabla1[[#This Row],[Pagado]]</f>
        <v>0</v>
      </c>
      <c r="I3688" s="49" t="s">
        <v>4090</v>
      </c>
      <c r="N3688" s="44" t="s">
        <v>16</v>
      </c>
      <c r="O3688" s="35" t="s">
        <v>3667</v>
      </c>
      <c r="P3688" s="33">
        <v>125660</v>
      </c>
      <c r="Q3688" s="45" t="s">
        <v>3950</v>
      </c>
      <c r="R3688" s="46">
        <v>31315.599999999999</v>
      </c>
      <c r="S3688" s="47" t="s">
        <v>4083</v>
      </c>
      <c r="T3688" s="46">
        <v>31315.599999999999</v>
      </c>
      <c r="U3688" s="48">
        <f>Tabla1[[#This Row],[Importe]]-Tabla1[[#This Row],[Pagado]]</f>
        <v>0</v>
      </c>
      <c r="V3688" s="49" t="s">
        <v>4090</v>
      </c>
    </row>
    <row r="3689" spans="1:22" x14ac:dyDescent="0.25">
      <c r="A3689" s="71">
        <v>42978</v>
      </c>
      <c r="B3689" s="36" t="s">
        <v>3668</v>
      </c>
      <c r="C3689" s="34">
        <v>125661</v>
      </c>
      <c r="D3689" s="39" t="s">
        <v>3813</v>
      </c>
      <c r="E3689" s="40">
        <v>10440</v>
      </c>
      <c r="F3689" s="41" t="s">
        <v>4073</v>
      </c>
      <c r="G3689" s="40">
        <v>10440</v>
      </c>
      <c r="H3689" s="42">
        <f>Tabla1[[#This Row],[Importe]]-Tabla1[[#This Row],[Pagado]]</f>
        <v>0</v>
      </c>
      <c r="I3689" s="43" t="s">
        <v>4090</v>
      </c>
      <c r="N3689" s="38" t="s">
        <v>16</v>
      </c>
      <c r="O3689" s="36" t="s">
        <v>3668</v>
      </c>
      <c r="P3689" s="34">
        <v>125661</v>
      </c>
      <c r="Q3689" s="39" t="s">
        <v>3813</v>
      </c>
      <c r="R3689" s="40">
        <v>10440</v>
      </c>
      <c r="S3689" s="41" t="s">
        <v>4073</v>
      </c>
      <c r="T3689" s="40">
        <v>10440</v>
      </c>
      <c r="U3689" s="42">
        <f>Tabla1[[#This Row],[Importe]]-Tabla1[[#This Row],[Pagado]]</f>
        <v>0</v>
      </c>
      <c r="V3689" s="43" t="s">
        <v>4090</v>
      </c>
    </row>
    <row r="3690" spans="1:22" x14ac:dyDescent="0.25">
      <c r="A3690" s="38">
        <v>42978</v>
      </c>
      <c r="B3690" s="35" t="s">
        <v>3669</v>
      </c>
      <c r="C3690" s="33">
        <v>125662</v>
      </c>
      <c r="D3690" s="45" t="s">
        <v>3811</v>
      </c>
      <c r="E3690" s="46">
        <v>3512</v>
      </c>
      <c r="F3690" s="47" t="s">
        <v>4068</v>
      </c>
      <c r="G3690" s="46">
        <v>3512</v>
      </c>
      <c r="H3690" s="48">
        <f>Tabla1[[#This Row],[Importe]]-Tabla1[[#This Row],[Pagado]]</f>
        <v>0</v>
      </c>
      <c r="I3690" s="49" t="s">
        <v>4090</v>
      </c>
      <c r="N3690" s="44" t="s">
        <v>16</v>
      </c>
      <c r="O3690" s="35" t="s">
        <v>3669</v>
      </c>
      <c r="P3690" s="33">
        <v>125662</v>
      </c>
      <c r="Q3690" s="45" t="s">
        <v>3811</v>
      </c>
      <c r="R3690" s="46">
        <v>3512</v>
      </c>
      <c r="S3690" s="47" t="s">
        <v>4068</v>
      </c>
      <c r="T3690" s="46">
        <v>3512</v>
      </c>
      <c r="U3690" s="48">
        <f>Tabla1[[#This Row],[Importe]]-Tabla1[[#This Row],[Pagado]]</f>
        <v>0</v>
      </c>
      <c r="V3690" s="49" t="s">
        <v>4090</v>
      </c>
    </row>
    <row r="3691" spans="1:22" x14ac:dyDescent="0.25">
      <c r="A3691" s="71">
        <v>42978</v>
      </c>
      <c r="B3691" s="36" t="s">
        <v>3670</v>
      </c>
      <c r="C3691" s="34">
        <v>125663</v>
      </c>
      <c r="D3691" s="39" t="s">
        <v>3817</v>
      </c>
      <c r="E3691" s="40">
        <v>6688</v>
      </c>
      <c r="F3691" s="41" t="s">
        <v>4068</v>
      </c>
      <c r="G3691" s="40">
        <v>6688</v>
      </c>
      <c r="H3691" s="42">
        <f>Tabla1[[#This Row],[Importe]]-Tabla1[[#This Row],[Pagado]]</f>
        <v>0</v>
      </c>
      <c r="I3691" s="43" t="s">
        <v>4090</v>
      </c>
      <c r="N3691" s="38" t="s">
        <v>16</v>
      </c>
      <c r="O3691" s="36" t="s">
        <v>3670</v>
      </c>
      <c r="P3691" s="34">
        <v>125663</v>
      </c>
      <c r="Q3691" s="39" t="s">
        <v>3817</v>
      </c>
      <c r="R3691" s="40">
        <v>6688</v>
      </c>
      <c r="S3691" s="41" t="s">
        <v>4068</v>
      </c>
      <c r="T3691" s="40">
        <v>6688</v>
      </c>
      <c r="U3691" s="42">
        <f>Tabla1[[#This Row],[Importe]]-Tabla1[[#This Row],[Pagado]]</f>
        <v>0</v>
      </c>
      <c r="V3691" s="43" t="s">
        <v>4090</v>
      </c>
    </row>
    <row r="3692" spans="1:22" x14ac:dyDescent="0.25">
      <c r="A3692" s="38">
        <v>42978</v>
      </c>
      <c r="B3692" s="35" t="s">
        <v>3671</v>
      </c>
      <c r="C3692" s="33">
        <v>125664</v>
      </c>
      <c r="D3692" s="45" t="s">
        <v>3972</v>
      </c>
      <c r="E3692" s="46">
        <v>3472</v>
      </c>
      <c r="F3692" s="47" t="s">
        <v>4068</v>
      </c>
      <c r="G3692" s="46">
        <v>3472</v>
      </c>
      <c r="H3692" s="48">
        <f>Tabla1[[#This Row],[Importe]]-Tabla1[[#This Row],[Pagado]]</f>
        <v>0</v>
      </c>
      <c r="I3692" s="49" t="s">
        <v>4090</v>
      </c>
      <c r="N3692" s="44" t="s">
        <v>16</v>
      </c>
      <c r="O3692" s="35" t="s">
        <v>3671</v>
      </c>
      <c r="P3692" s="33">
        <v>125664</v>
      </c>
      <c r="Q3692" s="45" t="s">
        <v>3972</v>
      </c>
      <c r="R3692" s="46">
        <v>3472</v>
      </c>
      <c r="S3692" s="47" t="s">
        <v>4068</v>
      </c>
      <c r="T3692" s="46">
        <v>3472</v>
      </c>
      <c r="U3692" s="48">
        <f>Tabla1[[#This Row],[Importe]]-Tabla1[[#This Row],[Pagado]]</f>
        <v>0</v>
      </c>
      <c r="V3692" s="49" t="s">
        <v>4090</v>
      </c>
    </row>
    <row r="3693" spans="1:22" x14ac:dyDescent="0.25">
      <c r="A3693" s="71">
        <v>42978</v>
      </c>
      <c r="B3693" s="36" t="s">
        <v>3672</v>
      </c>
      <c r="C3693" s="34">
        <v>125665</v>
      </c>
      <c r="D3693" s="39" t="s">
        <v>3965</v>
      </c>
      <c r="E3693" s="40">
        <v>14746.2</v>
      </c>
      <c r="F3693" s="47">
        <v>42978</v>
      </c>
      <c r="G3693" s="40">
        <v>14746.2</v>
      </c>
      <c r="H3693" s="42">
        <f>Tabla1[[#This Row],[Importe]]-Tabla1[[#This Row],[Pagado]]</f>
        <v>0</v>
      </c>
      <c r="I3693" s="43" t="s">
        <v>4090</v>
      </c>
      <c r="N3693" s="38" t="s">
        <v>16</v>
      </c>
      <c r="O3693" s="36" t="s">
        <v>3672</v>
      </c>
      <c r="P3693" s="34">
        <v>125665</v>
      </c>
      <c r="Q3693" s="39" t="s">
        <v>3965</v>
      </c>
      <c r="R3693" s="40">
        <v>14746.2</v>
      </c>
      <c r="S3693" s="41" t="s">
        <v>16</v>
      </c>
      <c r="T3693" s="40">
        <v>14746.2</v>
      </c>
      <c r="U3693" s="42">
        <f>Tabla1[[#This Row],[Importe]]-Tabla1[[#This Row],[Pagado]]</f>
        <v>0</v>
      </c>
      <c r="V3693" s="43" t="s">
        <v>4090</v>
      </c>
    </row>
    <row r="3694" spans="1:22" x14ac:dyDescent="0.25">
      <c r="A3694" s="38">
        <v>42978</v>
      </c>
      <c r="B3694" s="35" t="s">
        <v>3673</v>
      </c>
      <c r="C3694" s="33">
        <v>125666</v>
      </c>
      <c r="D3694" s="45" t="s">
        <v>3807</v>
      </c>
      <c r="E3694" s="46">
        <v>2640</v>
      </c>
      <c r="F3694" s="47">
        <v>42978</v>
      </c>
      <c r="G3694" s="46">
        <v>2640</v>
      </c>
      <c r="H3694" s="48">
        <f>Tabla1[[#This Row],[Importe]]-Tabla1[[#This Row],[Pagado]]</f>
        <v>0</v>
      </c>
      <c r="I3694" s="49" t="s">
        <v>4090</v>
      </c>
      <c r="N3694" s="44" t="s">
        <v>16</v>
      </c>
      <c r="O3694" s="35" t="s">
        <v>3673</v>
      </c>
      <c r="P3694" s="33">
        <v>125666</v>
      </c>
      <c r="Q3694" s="45" t="s">
        <v>3807</v>
      </c>
      <c r="R3694" s="46">
        <v>2640</v>
      </c>
      <c r="S3694" s="47" t="s">
        <v>16</v>
      </c>
      <c r="T3694" s="46">
        <v>2640</v>
      </c>
      <c r="U3694" s="48">
        <f>Tabla1[[#This Row],[Importe]]-Tabla1[[#This Row],[Pagado]]</f>
        <v>0</v>
      </c>
      <c r="V3694" s="49" t="s">
        <v>4090</v>
      </c>
    </row>
    <row r="3695" spans="1:22" x14ac:dyDescent="0.25">
      <c r="A3695" s="71">
        <v>42978</v>
      </c>
      <c r="B3695" s="36" t="s">
        <v>3674</v>
      </c>
      <c r="C3695" s="34">
        <v>125667</v>
      </c>
      <c r="D3695" s="39" t="s">
        <v>3832</v>
      </c>
      <c r="E3695" s="40">
        <v>4320</v>
      </c>
      <c r="F3695" s="41" t="s">
        <v>4075</v>
      </c>
      <c r="G3695" s="40">
        <v>4320</v>
      </c>
      <c r="H3695" s="42">
        <f>Tabla1[[#This Row],[Importe]]-Tabla1[[#This Row],[Pagado]]</f>
        <v>0</v>
      </c>
      <c r="I3695" s="43" t="s">
        <v>4090</v>
      </c>
      <c r="N3695" s="38" t="s">
        <v>16</v>
      </c>
      <c r="O3695" s="36" t="s">
        <v>3674</v>
      </c>
      <c r="P3695" s="34">
        <v>125667</v>
      </c>
      <c r="Q3695" s="39" t="s">
        <v>3832</v>
      </c>
      <c r="R3695" s="40">
        <v>4320</v>
      </c>
      <c r="S3695" s="41" t="s">
        <v>4075</v>
      </c>
      <c r="T3695" s="40">
        <v>4320</v>
      </c>
      <c r="U3695" s="42">
        <f>Tabla1[[#This Row],[Importe]]-Tabla1[[#This Row],[Pagado]]</f>
        <v>0</v>
      </c>
      <c r="V3695" s="43" t="s">
        <v>4090</v>
      </c>
    </row>
    <row r="3696" spans="1:22" x14ac:dyDescent="0.25">
      <c r="A3696" s="38">
        <v>42978</v>
      </c>
      <c r="B3696" s="35" t="s">
        <v>3675</v>
      </c>
      <c r="C3696" s="33">
        <v>125668</v>
      </c>
      <c r="D3696" s="45" t="s">
        <v>3845</v>
      </c>
      <c r="E3696" s="46">
        <v>52083</v>
      </c>
      <c r="F3696" s="47" t="s">
        <v>4086</v>
      </c>
      <c r="G3696" s="46">
        <v>52083</v>
      </c>
      <c r="H3696" s="48">
        <f>Tabla1[[#This Row],[Importe]]-Tabla1[[#This Row],[Pagado]]</f>
        <v>0</v>
      </c>
      <c r="I3696" s="49" t="s">
        <v>4090</v>
      </c>
      <c r="N3696" s="44" t="s">
        <v>16</v>
      </c>
      <c r="O3696" s="35" t="s">
        <v>3675</v>
      </c>
      <c r="P3696" s="33">
        <v>125668</v>
      </c>
      <c r="Q3696" s="45" t="s">
        <v>3845</v>
      </c>
      <c r="R3696" s="46">
        <v>52083</v>
      </c>
      <c r="S3696" s="47" t="s">
        <v>4086</v>
      </c>
      <c r="T3696" s="46">
        <v>52083</v>
      </c>
      <c r="U3696" s="48">
        <f>Tabla1[[#This Row],[Importe]]-Tabla1[[#This Row],[Pagado]]</f>
        <v>0</v>
      </c>
      <c r="V3696" s="49" t="s">
        <v>4090</v>
      </c>
    </row>
    <row r="3697" spans="1:22" x14ac:dyDescent="0.25">
      <c r="A3697" s="71">
        <v>42978</v>
      </c>
      <c r="B3697" s="36" t="s">
        <v>3676</v>
      </c>
      <c r="C3697" s="34">
        <v>125669</v>
      </c>
      <c r="D3697" s="39" t="s">
        <v>3819</v>
      </c>
      <c r="E3697" s="40">
        <v>18949.2</v>
      </c>
      <c r="F3697" s="47">
        <v>42978</v>
      </c>
      <c r="G3697" s="40">
        <v>18949.2</v>
      </c>
      <c r="H3697" s="42">
        <f>Tabla1[[#This Row],[Importe]]-Tabla1[[#This Row],[Pagado]]</f>
        <v>0</v>
      </c>
      <c r="I3697" s="43" t="s">
        <v>4090</v>
      </c>
      <c r="N3697" s="38" t="s">
        <v>16</v>
      </c>
      <c r="O3697" s="36" t="s">
        <v>3676</v>
      </c>
      <c r="P3697" s="34">
        <v>125669</v>
      </c>
      <c r="Q3697" s="39" t="s">
        <v>3819</v>
      </c>
      <c r="R3697" s="40">
        <v>18949.2</v>
      </c>
      <c r="S3697" s="41" t="s">
        <v>16</v>
      </c>
      <c r="T3697" s="40">
        <v>18949.2</v>
      </c>
      <c r="U3697" s="42">
        <f>Tabla1[[#This Row],[Importe]]-Tabla1[[#This Row],[Pagado]]</f>
        <v>0</v>
      </c>
      <c r="V3697" s="43" t="s">
        <v>4090</v>
      </c>
    </row>
    <row r="3698" spans="1:22" x14ac:dyDescent="0.25">
      <c r="A3698" s="38">
        <v>42978</v>
      </c>
      <c r="B3698" s="36" t="s">
        <v>3678</v>
      </c>
      <c r="C3698" s="34">
        <v>125670</v>
      </c>
      <c r="D3698" s="39" t="s">
        <v>3829</v>
      </c>
      <c r="E3698" s="40">
        <v>7268</v>
      </c>
      <c r="F3698" s="41" t="s">
        <v>4073</v>
      </c>
      <c r="G3698" s="40">
        <v>7268</v>
      </c>
      <c r="H3698" s="42">
        <f>Tabla1[[#This Row],[Importe]]-Tabla1[[#This Row],[Pagado]]</f>
        <v>0</v>
      </c>
      <c r="I3698" s="43" t="s">
        <v>4090</v>
      </c>
      <c r="N3698" s="38" t="s">
        <v>16</v>
      </c>
      <c r="O3698" s="36" t="s">
        <v>3678</v>
      </c>
      <c r="P3698" s="34">
        <v>125670</v>
      </c>
      <c r="Q3698" s="39" t="s">
        <v>3829</v>
      </c>
      <c r="R3698" s="40">
        <v>7268</v>
      </c>
      <c r="S3698" s="41" t="s">
        <v>4073</v>
      </c>
      <c r="T3698" s="40">
        <v>7268</v>
      </c>
      <c r="U3698" s="42">
        <f>Tabla1[[#This Row],[Importe]]-Tabla1[[#This Row],[Pagado]]</f>
        <v>0</v>
      </c>
      <c r="V3698" s="43" t="s">
        <v>4090</v>
      </c>
    </row>
    <row r="3699" spans="1:22" x14ac:dyDescent="0.25">
      <c r="A3699" s="71">
        <v>42978</v>
      </c>
      <c r="B3699" s="35" t="s">
        <v>3679</v>
      </c>
      <c r="C3699" s="33">
        <v>125671</v>
      </c>
      <c r="D3699" s="45" t="s">
        <v>3814</v>
      </c>
      <c r="E3699" s="46">
        <v>19877.599999999999</v>
      </c>
      <c r="F3699" s="47" t="s">
        <v>4068</v>
      </c>
      <c r="G3699" s="46">
        <v>19877.599999999999</v>
      </c>
      <c r="H3699" s="48">
        <f>Tabla1[[#This Row],[Importe]]-Tabla1[[#This Row],[Pagado]]</f>
        <v>0</v>
      </c>
      <c r="I3699" s="49" t="s">
        <v>4090</v>
      </c>
      <c r="N3699" s="44" t="s">
        <v>16</v>
      </c>
      <c r="O3699" s="35" t="s">
        <v>3679</v>
      </c>
      <c r="P3699" s="33">
        <v>125671</v>
      </c>
      <c r="Q3699" s="45" t="s">
        <v>3814</v>
      </c>
      <c r="R3699" s="46">
        <v>19877.599999999999</v>
      </c>
      <c r="S3699" s="47" t="s">
        <v>4068</v>
      </c>
      <c r="T3699" s="46">
        <v>19877.599999999999</v>
      </c>
      <c r="U3699" s="48">
        <f>Tabla1[[#This Row],[Importe]]-Tabla1[[#This Row],[Pagado]]</f>
        <v>0</v>
      </c>
      <c r="V3699" s="49" t="s">
        <v>4090</v>
      </c>
    </row>
    <row r="3700" spans="1:22" x14ac:dyDescent="0.25">
      <c r="A3700" s="38">
        <v>42978</v>
      </c>
      <c r="B3700" s="36" t="s">
        <v>3680</v>
      </c>
      <c r="C3700" s="34">
        <v>125672</v>
      </c>
      <c r="D3700" s="39" t="s">
        <v>3834</v>
      </c>
      <c r="E3700" s="40">
        <v>10641.6</v>
      </c>
      <c r="F3700" s="41" t="s">
        <v>4085</v>
      </c>
      <c r="G3700" s="40">
        <v>10641.6</v>
      </c>
      <c r="H3700" s="42">
        <f>Tabla1[[#This Row],[Importe]]-Tabla1[[#This Row],[Pagado]]</f>
        <v>0</v>
      </c>
      <c r="I3700" s="43" t="s">
        <v>4090</v>
      </c>
      <c r="N3700" s="38" t="s">
        <v>16</v>
      </c>
      <c r="O3700" s="36" t="s">
        <v>3680</v>
      </c>
      <c r="P3700" s="34">
        <v>125672</v>
      </c>
      <c r="Q3700" s="39" t="s">
        <v>3834</v>
      </c>
      <c r="R3700" s="40">
        <v>10641.6</v>
      </c>
      <c r="S3700" s="41" t="s">
        <v>4085</v>
      </c>
      <c r="T3700" s="40">
        <v>10641.6</v>
      </c>
      <c r="U3700" s="42">
        <f>Tabla1[[#This Row],[Importe]]-Tabla1[[#This Row],[Pagado]]</f>
        <v>0</v>
      </c>
      <c r="V3700" s="43" t="s">
        <v>4090</v>
      </c>
    </row>
    <row r="3701" spans="1:22" ht="15.75" x14ac:dyDescent="0.25">
      <c r="A3701" s="71">
        <v>42978</v>
      </c>
      <c r="B3701" s="35" t="s">
        <v>3681</v>
      </c>
      <c r="C3701" s="33">
        <v>125673</v>
      </c>
      <c r="D3701" s="56" t="s">
        <v>4091</v>
      </c>
      <c r="E3701" s="46">
        <v>0</v>
      </c>
      <c r="F3701" s="55" t="s">
        <v>4091</v>
      </c>
      <c r="G3701" s="46">
        <v>0</v>
      </c>
      <c r="H3701" s="48">
        <f>Tabla1[[#This Row],[Importe]]-Tabla1[[#This Row],[Pagado]]</f>
        <v>0</v>
      </c>
      <c r="I3701" s="49" t="s">
        <v>4091</v>
      </c>
      <c r="N3701" s="44" t="s">
        <v>16</v>
      </c>
      <c r="O3701" s="35" t="s">
        <v>3681</v>
      </c>
      <c r="P3701" s="33">
        <v>125673</v>
      </c>
      <c r="Q3701" s="45" t="s">
        <v>4011</v>
      </c>
      <c r="R3701" s="46">
        <v>2337.3000000000002</v>
      </c>
      <c r="S3701" s="47" t="s">
        <v>4067</v>
      </c>
      <c r="T3701" s="46">
        <v>0</v>
      </c>
      <c r="U3701" s="48">
        <f>Tabla1[[#This Row],[Importe]]-Tabla1[[#This Row],[Pagado]]</f>
        <v>0</v>
      </c>
      <c r="V3701" s="49" t="s">
        <v>4091</v>
      </c>
    </row>
    <row r="3702" spans="1:22" x14ac:dyDescent="0.25">
      <c r="A3702" s="38">
        <v>42978</v>
      </c>
      <c r="B3702" s="36" t="s">
        <v>3682</v>
      </c>
      <c r="C3702" s="34">
        <v>125674</v>
      </c>
      <c r="D3702" s="39" t="s">
        <v>3822</v>
      </c>
      <c r="E3702" s="40">
        <v>2337.3000000000002</v>
      </c>
      <c r="F3702" s="41" t="s">
        <v>4085</v>
      </c>
      <c r="G3702" s="40">
        <v>2337.3000000000002</v>
      </c>
      <c r="H3702" s="42">
        <f>Tabla1[[#This Row],[Importe]]-Tabla1[[#This Row],[Pagado]]</f>
        <v>0</v>
      </c>
      <c r="I3702" s="43" t="s">
        <v>4090</v>
      </c>
      <c r="N3702" s="38" t="s">
        <v>16</v>
      </c>
      <c r="O3702" s="36" t="s">
        <v>3682</v>
      </c>
      <c r="P3702" s="34">
        <v>125674</v>
      </c>
      <c r="Q3702" s="39" t="s">
        <v>3822</v>
      </c>
      <c r="R3702" s="40">
        <v>2337.3000000000002</v>
      </c>
      <c r="S3702" s="41" t="s">
        <v>4085</v>
      </c>
      <c r="T3702" s="40">
        <v>2337.3000000000002</v>
      </c>
      <c r="U3702" s="42">
        <f>Tabla1[[#This Row],[Importe]]-Tabla1[[#This Row],[Pagado]]</f>
        <v>0</v>
      </c>
      <c r="V3702" s="43" t="s">
        <v>4090</v>
      </c>
    </row>
    <row r="3703" spans="1:22" x14ac:dyDescent="0.25">
      <c r="A3703" s="71">
        <v>42978</v>
      </c>
      <c r="B3703" s="35" t="s">
        <v>3683</v>
      </c>
      <c r="C3703" s="33">
        <v>125675</v>
      </c>
      <c r="D3703" s="45" t="s">
        <v>3898</v>
      </c>
      <c r="E3703" s="46">
        <v>7495.2</v>
      </c>
      <c r="F3703" s="47">
        <v>42978</v>
      </c>
      <c r="G3703" s="46">
        <v>7495.2</v>
      </c>
      <c r="H3703" s="48">
        <f>Tabla1[[#This Row],[Importe]]-Tabla1[[#This Row],[Pagado]]</f>
        <v>0</v>
      </c>
      <c r="I3703" s="49" t="s">
        <v>4090</v>
      </c>
      <c r="N3703" s="44" t="s">
        <v>16</v>
      </c>
      <c r="O3703" s="35" t="s">
        <v>3683</v>
      </c>
      <c r="P3703" s="33">
        <v>125675</v>
      </c>
      <c r="Q3703" s="45" t="s">
        <v>3898</v>
      </c>
      <c r="R3703" s="46">
        <v>7495.2</v>
      </c>
      <c r="S3703" s="47" t="s">
        <v>16</v>
      </c>
      <c r="T3703" s="46">
        <v>7495.2</v>
      </c>
      <c r="U3703" s="48">
        <f>Tabla1[[#This Row],[Importe]]-Tabla1[[#This Row],[Pagado]]</f>
        <v>0</v>
      </c>
      <c r="V3703" s="49" t="s">
        <v>4090</v>
      </c>
    </row>
    <row r="3704" spans="1:22" x14ac:dyDescent="0.25">
      <c r="A3704" s="38">
        <v>42978</v>
      </c>
      <c r="B3704" s="36" t="s">
        <v>3684</v>
      </c>
      <c r="C3704" s="34">
        <v>125676</v>
      </c>
      <c r="D3704" s="39" t="s">
        <v>3821</v>
      </c>
      <c r="E3704" s="40">
        <v>4828</v>
      </c>
      <c r="F3704" s="41" t="s">
        <v>4069</v>
      </c>
      <c r="G3704" s="40">
        <v>4828</v>
      </c>
      <c r="H3704" s="42">
        <f>Tabla1[[#This Row],[Importe]]-Tabla1[[#This Row],[Pagado]]</f>
        <v>0</v>
      </c>
      <c r="I3704" s="43" t="s">
        <v>4090</v>
      </c>
      <c r="N3704" s="38" t="s">
        <v>16</v>
      </c>
      <c r="O3704" s="36" t="s">
        <v>3684</v>
      </c>
      <c r="P3704" s="34">
        <v>125676</v>
      </c>
      <c r="Q3704" s="39" t="s">
        <v>3821</v>
      </c>
      <c r="R3704" s="40">
        <v>4828</v>
      </c>
      <c r="S3704" s="41" t="s">
        <v>4069</v>
      </c>
      <c r="T3704" s="40">
        <v>4828</v>
      </c>
      <c r="U3704" s="42">
        <f>Tabla1[[#This Row],[Importe]]-Tabla1[[#This Row],[Pagado]]</f>
        <v>0</v>
      </c>
      <c r="V3704" s="43" t="s">
        <v>4090</v>
      </c>
    </row>
    <row r="3705" spans="1:22" x14ac:dyDescent="0.25">
      <c r="A3705" s="71">
        <v>42978</v>
      </c>
      <c r="B3705" s="35" t="s">
        <v>3685</v>
      </c>
      <c r="C3705" s="33">
        <v>125677</v>
      </c>
      <c r="D3705" s="45" t="s">
        <v>3818</v>
      </c>
      <c r="E3705" s="46">
        <v>4466.8</v>
      </c>
      <c r="F3705" s="47" t="s">
        <v>4085</v>
      </c>
      <c r="G3705" s="46">
        <v>4466.8</v>
      </c>
      <c r="H3705" s="48">
        <f>Tabla1[[#This Row],[Importe]]-Tabla1[[#This Row],[Pagado]]</f>
        <v>0</v>
      </c>
      <c r="I3705" s="49" t="s">
        <v>4090</v>
      </c>
      <c r="N3705" s="44" t="s">
        <v>16</v>
      </c>
      <c r="O3705" s="35" t="s">
        <v>3685</v>
      </c>
      <c r="P3705" s="33">
        <v>125677</v>
      </c>
      <c r="Q3705" s="45" t="s">
        <v>3818</v>
      </c>
      <c r="R3705" s="46">
        <v>4466.8</v>
      </c>
      <c r="S3705" s="47" t="s">
        <v>4085</v>
      </c>
      <c r="T3705" s="46">
        <v>4466.8</v>
      </c>
      <c r="U3705" s="48">
        <f>Tabla1[[#This Row],[Importe]]-Tabla1[[#This Row],[Pagado]]</f>
        <v>0</v>
      </c>
      <c r="V3705" s="49" t="s">
        <v>4090</v>
      </c>
    </row>
    <row r="3706" spans="1:22" x14ac:dyDescent="0.25">
      <c r="A3706" s="38">
        <v>42978</v>
      </c>
      <c r="B3706" s="36" t="s">
        <v>3686</v>
      </c>
      <c r="C3706" s="34">
        <v>125678</v>
      </c>
      <c r="D3706" s="39" t="s">
        <v>3889</v>
      </c>
      <c r="E3706" s="40">
        <v>6153.6</v>
      </c>
      <c r="F3706" s="47">
        <v>42978</v>
      </c>
      <c r="G3706" s="40">
        <v>6153.6</v>
      </c>
      <c r="H3706" s="42">
        <f>Tabla1[[#This Row],[Importe]]-Tabla1[[#This Row],[Pagado]]</f>
        <v>0</v>
      </c>
      <c r="I3706" s="43" t="s">
        <v>4090</v>
      </c>
      <c r="N3706" s="38" t="s">
        <v>16</v>
      </c>
      <c r="O3706" s="36" t="s">
        <v>3686</v>
      </c>
      <c r="P3706" s="34">
        <v>125678</v>
      </c>
      <c r="Q3706" s="39" t="s">
        <v>3889</v>
      </c>
      <c r="R3706" s="40">
        <v>6153.6</v>
      </c>
      <c r="S3706" s="41" t="s">
        <v>16</v>
      </c>
      <c r="T3706" s="40">
        <v>6153.6</v>
      </c>
      <c r="U3706" s="42">
        <f>Tabla1[[#This Row],[Importe]]-Tabla1[[#This Row],[Pagado]]</f>
        <v>0</v>
      </c>
      <c r="V3706" s="43" t="s">
        <v>4090</v>
      </c>
    </row>
    <row r="3707" spans="1:22" x14ac:dyDescent="0.25">
      <c r="A3707" s="71">
        <v>42978</v>
      </c>
      <c r="B3707" s="35" t="s">
        <v>3687</v>
      </c>
      <c r="C3707" s="33">
        <v>125679</v>
      </c>
      <c r="D3707" s="45" t="s">
        <v>3868</v>
      </c>
      <c r="E3707" s="46">
        <v>33672.1</v>
      </c>
      <c r="F3707" s="47" t="s">
        <v>4089</v>
      </c>
      <c r="G3707" s="46">
        <v>33672.1</v>
      </c>
      <c r="H3707" s="48">
        <f>Tabla1[[#This Row],[Importe]]-Tabla1[[#This Row],[Pagado]]</f>
        <v>0</v>
      </c>
      <c r="I3707" s="49" t="s">
        <v>4090</v>
      </c>
      <c r="N3707" s="44" t="s">
        <v>16</v>
      </c>
      <c r="O3707" s="35" t="s">
        <v>3687</v>
      </c>
      <c r="P3707" s="33">
        <v>125679</v>
      </c>
      <c r="Q3707" s="45" t="s">
        <v>3868</v>
      </c>
      <c r="R3707" s="46">
        <v>33672.1</v>
      </c>
      <c r="S3707" s="47" t="s">
        <v>4089</v>
      </c>
      <c r="T3707" s="46">
        <v>33672.1</v>
      </c>
      <c r="U3707" s="48">
        <f>Tabla1[[#This Row],[Importe]]-Tabla1[[#This Row],[Pagado]]</f>
        <v>0</v>
      </c>
      <c r="V3707" s="49" t="s">
        <v>4090</v>
      </c>
    </row>
    <row r="3708" spans="1:22" x14ac:dyDescent="0.25">
      <c r="A3708" s="38">
        <v>42978</v>
      </c>
      <c r="B3708" s="35" t="s">
        <v>3689</v>
      </c>
      <c r="C3708" s="33">
        <v>125680</v>
      </c>
      <c r="D3708" s="45" t="s">
        <v>3943</v>
      </c>
      <c r="E3708" s="46">
        <v>1920</v>
      </c>
      <c r="F3708" s="47">
        <v>42978</v>
      </c>
      <c r="G3708" s="46">
        <v>1920</v>
      </c>
      <c r="H3708" s="48">
        <f>Tabla1[[#This Row],[Importe]]-Tabla1[[#This Row],[Pagado]]</f>
        <v>0</v>
      </c>
      <c r="I3708" s="49" t="s">
        <v>4090</v>
      </c>
      <c r="N3708" s="44" t="s">
        <v>16</v>
      </c>
      <c r="O3708" s="35" t="s">
        <v>3689</v>
      </c>
      <c r="P3708" s="33">
        <v>125680</v>
      </c>
      <c r="Q3708" s="45" t="s">
        <v>3943</v>
      </c>
      <c r="R3708" s="46">
        <v>1920</v>
      </c>
      <c r="S3708" s="47" t="s">
        <v>16</v>
      </c>
      <c r="T3708" s="46">
        <v>1920</v>
      </c>
      <c r="U3708" s="48">
        <f>Tabla1[[#This Row],[Importe]]-Tabla1[[#This Row],[Pagado]]</f>
        <v>0</v>
      </c>
      <c r="V3708" s="49" t="s">
        <v>4090</v>
      </c>
    </row>
    <row r="3709" spans="1:22" x14ac:dyDescent="0.25">
      <c r="A3709" s="71">
        <v>42978</v>
      </c>
      <c r="B3709" s="36" t="s">
        <v>3690</v>
      </c>
      <c r="C3709" s="34">
        <v>125681</v>
      </c>
      <c r="D3709" s="39" t="s">
        <v>3828</v>
      </c>
      <c r="E3709" s="40">
        <v>1800</v>
      </c>
      <c r="F3709" s="47">
        <v>42978</v>
      </c>
      <c r="G3709" s="40">
        <v>1800</v>
      </c>
      <c r="H3709" s="42">
        <f>Tabla1[[#This Row],[Importe]]-Tabla1[[#This Row],[Pagado]]</f>
        <v>0</v>
      </c>
      <c r="I3709" s="43" t="s">
        <v>4090</v>
      </c>
      <c r="N3709" s="38" t="s">
        <v>16</v>
      </c>
      <c r="O3709" s="36" t="s">
        <v>3690</v>
      </c>
      <c r="P3709" s="34">
        <v>125681</v>
      </c>
      <c r="Q3709" s="39" t="s">
        <v>3828</v>
      </c>
      <c r="R3709" s="40">
        <v>1800</v>
      </c>
      <c r="S3709" s="41" t="s">
        <v>16</v>
      </c>
      <c r="T3709" s="40">
        <v>1800</v>
      </c>
      <c r="U3709" s="42">
        <f>Tabla1[[#This Row],[Importe]]-Tabla1[[#This Row],[Pagado]]</f>
        <v>0</v>
      </c>
      <c r="V3709" s="43" t="s">
        <v>4090</v>
      </c>
    </row>
    <row r="3710" spans="1:22" x14ac:dyDescent="0.25">
      <c r="A3710" s="38">
        <v>42978</v>
      </c>
      <c r="B3710" s="35" t="s">
        <v>3691</v>
      </c>
      <c r="C3710" s="33">
        <v>125682</v>
      </c>
      <c r="D3710" s="45" t="s">
        <v>3847</v>
      </c>
      <c r="E3710" s="46">
        <v>32799.199999999997</v>
      </c>
      <c r="F3710" s="47" t="s">
        <v>4083</v>
      </c>
      <c r="G3710" s="46">
        <v>32799.199999999997</v>
      </c>
      <c r="H3710" s="48">
        <f>Tabla1[[#This Row],[Importe]]-Tabla1[[#This Row],[Pagado]]</f>
        <v>0</v>
      </c>
      <c r="I3710" s="49" t="s">
        <v>4090</v>
      </c>
      <c r="N3710" s="44" t="s">
        <v>16</v>
      </c>
      <c r="O3710" s="35" t="s">
        <v>3691</v>
      </c>
      <c r="P3710" s="33">
        <v>125682</v>
      </c>
      <c r="Q3710" s="45" t="s">
        <v>3847</v>
      </c>
      <c r="R3710" s="46">
        <v>32799.199999999997</v>
      </c>
      <c r="S3710" s="47" t="s">
        <v>4083</v>
      </c>
      <c r="T3710" s="46">
        <v>32799.199999999997</v>
      </c>
      <c r="U3710" s="48">
        <f>Tabla1[[#This Row],[Importe]]-Tabla1[[#This Row],[Pagado]]</f>
        <v>0</v>
      </c>
      <c r="V3710" s="49" t="s">
        <v>4090</v>
      </c>
    </row>
    <row r="3711" spans="1:22" x14ac:dyDescent="0.25">
      <c r="A3711" s="71">
        <v>42978</v>
      </c>
      <c r="B3711" s="36" t="s">
        <v>3692</v>
      </c>
      <c r="C3711" s="34">
        <v>125683</v>
      </c>
      <c r="D3711" s="39" t="s">
        <v>3842</v>
      </c>
      <c r="E3711" s="40">
        <v>1226.8</v>
      </c>
      <c r="F3711" s="41">
        <v>42978</v>
      </c>
      <c r="G3711" s="40">
        <v>1226.8</v>
      </c>
      <c r="H3711" s="42">
        <f>Tabla1[[#This Row],[Importe]]-Tabla1[[#This Row],[Pagado]]</f>
        <v>0</v>
      </c>
      <c r="I3711" s="43" t="s">
        <v>4090</v>
      </c>
      <c r="N3711" s="38" t="s">
        <v>16</v>
      </c>
      <c r="O3711" s="36" t="s">
        <v>3692</v>
      </c>
      <c r="P3711" s="34">
        <v>125683</v>
      </c>
      <c r="Q3711" s="39" t="s">
        <v>3842</v>
      </c>
      <c r="R3711" s="40">
        <v>1226.8</v>
      </c>
      <c r="S3711" s="41" t="s">
        <v>16</v>
      </c>
      <c r="T3711" s="40">
        <v>1226.8</v>
      </c>
      <c r="U3711" s="42">
        <f>Tabla1[[#This Row],[Importe]]-Tabla1[[#This Row],[Pagado]]</f>
        <v>0</v>
      </c>
      <c r="V3711" s="43" t="s">
        <v>4090</v>
      </c>
    </row>
    <row r="3712" spans="1:22" x14ac:dyDescent="0.25">
      <c r="A3712" s="38">
        <v>42978</v>
      </c>
      <c r="B3712" s="35" t="s">
        <v>3693</v>
      </c>
      <c r="C3712" s="33">
        <v>125684</v>
      </c>
      <c r="D3712" s="45" t="s">
        <v>3926</v>
      </c>
      <c r="E3712" s="46">
        <v>25653.200000000001</v>
      </c>
      <c r="F3712" s="47" t="s">
        <v>4087</v>
      </c>
      <c r="G3712" s="46">
        <v>25653.200000000001</v>
      </c>
      <c r="H3712" s="48">
        <f>Tabla1[[#This Row],[Importe]]-Tabla1[[#This Row],[Pagado]]</f>
        <v>0</v>
      </c>
      <c r="I3712" s="49" t="s">
        <v>4090</v>
      </c>
      <c r="N3712" s="44" t="s">
        <v>16</v>
      </c>
      <c r="O3712" s="35" t="s">
        <v>3693</v>
      </c>
      <c r="P3712" s="33">
        <v>125684</v>
      </c>
      <c r="Q3712" s="45" t="s">
        <v>3926</v>
      </c>
      <c r="R3712" s="46">
        <v>25653.200000000001</v>
      </c>
      <c r="S3712" s="47" t="s">
        <v>4087</v>
      </c>
      <c r="T3712" s="46">
        <v>25653.200000000001</v>
      </c>
      <c r="U3712" s="48">
        <f>Tabla1[[#This Row],[Importe]]-Tabla1[[#This Row],[Pagado]]</f>
        <v>0</v>
      </c>
      <c r="V3712" s="49" t="s">
        <v>4090</v>
      </c>
    </row>
    <row r="3713" spans="1:22" ht="15.75" x14ac:dyDescent="0.25">
      <c r="A3713" s="71">
        <v>42978</v>
      </c>
      <c r="B3713" s="36" t="s">
        <v>3694</v>
      </c>
      <c r="C3713" s="34">
        <v>125685</v>
      </c>
      <c r="D3713" s="50" t="s">
        <v>4091</v>
      </c>
      <c r="E3713" s="40">
        <v>0</v>
      </c>
      <c r="F3713" s="51" t="s">
        <v>4091</v>
      </c>
      <c r="G3713" s="40">
        <v>0</v>
      </c>
      <c r="H3713" s="42">
        <f>Tabla1[[#This Row],[Importe]]-Tabla1[[#This Row],[Pagado]]</f>
        <v>0</v>
      </c>
      <c r="I3713" s="43" t="s">
        <v>4091</v>
      </c>
      <c r="N3713" s="38" t="s">
        <v>16</v>
      </c>
      <c r="O3713" s="36" t="s">
        <v>3694</v>
      </c>
      <c r="P3713" s="34">
        <v>125685</v>
      </c>
      <c r="Q3713" s="39" t="s">
        <v>3860</v>
      </c>
      <c r="R3713" s="40">
        <v>1900</v>
      </c>
      <c r="S3713" s="41" t="s">
        <v>4067</v>
      </c>
      <c r="T3713" s="40">
        <v>0</v>
      </c>
      <c r="U3713" s="42">
        <f>Tabla1[[#This Row],[Importe]]-Tabla1[[#This Row],[Pagado]]</f>
        <v>0</v>
      </c>
      <c r="V3713" s="43" t="s">
        <v>4091</v>
      </c>
    </row>
    <row r="3714" spans="1:22" x14ac:dyDescent="0.25">
      <c r="A3714" s="38">
        <v>42978</v>
      </c>
      <c r="B3714" s="35" t="s">
        <v>3695</v>
      </c>
      <c r="C3714" s="33">
        <v>125686</v>
      </c>
      <c r="D3714" s="45" t="s">
        <v>3866</v>
      </c>
      <c r="E3714" s="46">
        <v>3305</v>
      </c>
      <c r="F3714" s="47">
        <v>42978</v>
      </c>
      <c r="G3714" s="46">
        <v>3305</v>
      </c>
      <c r="H3714" s="48">
        <f>Tabla1[[#This Row],[Importe]]-Tabla1[[#This Row],[Pagado]]</f>
        <v>0</v>
      </c>
      <c r="I3714" s="49" t="s">
        <v>4090</v>
      </c>
      <c r="N3714" s="44" t="s">
        <v>16</v>
      </c>
      <c r="O3714" s="35" t="s">
        <v>3695</v>
      </c>
      <c r="P3714" s="33">
        <v>125686</v>
      </c>
      <c r="Q3714" s="45" t="s">
        <v>3866</v>
      </c>
      <c r="R3714" s="46">
        <v>3305</v>
      </c>
      <c r="S3714" s="47" t="s">
        <v>16</v>
      </c>
      <c r="T3714" s="46">
        <v>3305</v>
      </c>
      <c r="U3714" s="48">
        <f>Tabla1[[#This Row],[Importe]]-Tabla1[[#This Row],[Pagado]]</f>
        <v>0</v>
      </c>
      <c r="V3714" s="49" t="s">
        <v>4090</v>
      </c>
    </row>
    <row r="3715" spans="1:22" x14ac:dyDescent="0.25">
      <c r="A3715" s="71">
        <v>42978</v>
      </c>
      <c r="B3715" s="36" t="s">
        <v>3696</v>
      </c>
      <c r="C3715" s="34">
        <v>125687</v>
      </c>
      <c r="D3715" s="39" t="s">
        <v>3810</v>
      </c>
      <c r="E3715" s="40">
        <v>9486.08</v>
      </c>
      <c r="F3715" s="41" t="s">
        <v>4083</v>
      </c>
      <c r="G3715" s="40">
        <v>9486.08</v>
      </c>
      <c r="H3715" s="42">
        <f>Tabla1[[#This Row],[Importe]]-Tabla1[[#This Row],[Pagado]]</f>
        <v>0</v>
      </c>
      <c r="I3715" s="43" t="s">
        <v>4090</v>
      </c>
      <c r="N3715" s="38" t="s">
        <v>16</v>
      </c>
      <c r="O3715" s="36" t="s">
        <v>3696</v>
      </c>
      <c r="P3715" s="34">
        <v>125687</v>
      </c>
      <c r="Q3715" s="39" t="s">
        <v>3810</v>
      </c>
      <c r="R3715" s="40">
        <v>9486.08</v>
      </c>
      <c r="S3715" s="41" t="s">
        <v>4083</v>
      </c>
      <c r="T3715" s="40">
        <v>9486.08</v>
      </c>
      <c r="U3715" s="42">
        <f>Tabla1[[#This Row],[Importe]]-Tabla1[[#This Row],[Pagado]]</f>
        <v>0</v>
      </c>
      <c r="V3715" s="43" t="s">
        <v>4090</v>
      </c>
    </row>
    <row r="3716" spans="1:22" x14ac:dyDescent="0.25">
      <c r="A3716" s="38">
        <v>42978</v>
      </c>
      <c r="B3716" s="35" t="s">
        <v>3697</v>
      </c>
      <c r="C3716" s="33">
        <v>125688</v>
      </c>
      <c r="D3716" s="45" t="s">
        <v>3959</v>
      </c>
      <c r="E3716" s="46">
        <v>283.2</v>
      </c>
      <c r="F3716" s="47">
        <v>42978</v>
      </c>
      <c r="G3716" s="46">
        <v>283.2</v>
      </c>
      <c r="H3716" s="48">
        <f>Tabla1[[#This Row],[Importe]]-Tabla1[[#This Row],[Pagado]]</f>
        <v>0</v>
      </c>
      <c r="I3716" s="49" t="s">
        <v>4090</v>
      </c>
      <c r="N3716" s="44" t="s">
        <v>16</v>
      </c>
      <c r="O3716" s="35" t="s">
        <v>3697</v>
      </c>
      <c r="P3716" s="33">
        <v>125688</v>
      </c>
      <c r="Q3716" s="45" t="s">
        <v>3959</v>
      </c>
      <c r="R3716" s="46">
        <v>283.2</v>
      </c>
      <c r="S3716" s="47" t="s">
        <v>16</v>
      </c>
      <c r="T3716" s="46">
        <v>283.2</v>
      </c>
      <c r="U3716" s="48">
        <f>Tabla1[[#This Row],[Importe]]-Tabla1[[#This Row],[Pagado]]</f>
        <v>0</v>
      </c>
      <c r="V3716" s="49" t="s">
        <v>4090</v>
      </c>
    </row>
    <row r="3717" spans="1:22" x14ac:dyDescent="0.25">
      <c r="A3717" s="71">
        <v>42978</v>
      </c>
      <c r="B3717" s="36" t="s">
        <v>3698</v>
      </c>
      <c r="C3717" s="34">
        <v>125689</v>
      </c>
      <c r="D3717" s="39" t="s">
        <v>3825</v>
      </c>
      <c r="E3717" s="40">
        <v>2521.1999999999998</v>
      </c>
      <c r="F3717" s="47">
        <v>42978</v>
      </c>
      <c r="G3717" s="40">
        <v>2521.1999999999998</v>
      </c>
      <c r="H3717" s="42">
        <f>Tabla1[[#This Row],[Importe]]-Tabla1[[#This Row],[Pagado]]</f>
        <v>0</v>
      </c>
      <c r="I3717" s="43" t="s">
        <v>4090</v>
      </c>
      <c r="N3717" s="38" t="s">
        <v>16</v>
      </c>
      <c r="O3717" s="36" t="s">
        <v>3698</v>
      </c>
      <c r="P3717" s="34">
        <v>125689</v>
      </c>
      <c r="Q3717" s="39" t="s">
        <v>3825</v>
      </c>
      <c r="R3717" s="40">
        <v>2521.1999999999998</v>
      </c>
      <c r="S3717" s="41" t="s">
        <v>16</v>
      </c>
      <c r="T3717" s="40">
        <v>2521.1999999999998</v>
      </c>
      <c r="U3717" s="42">
        <f>Tabla1[[#This Row],[Importe]]-Tabla1[[#This Row],[Pagado]]</f>
        <v>0</v>
      </c>
      <c r="V3717" s="43" t="s">
        <v>4090</v>
      </c>
    </row>
    <row r="3718" spans="1:22" x14ac:dyDescent="0.25">
      <c r="A3718" s="38">
        <v>42978</v>
      </c>
      <c r="B3718" s="36" t="s">
        <v>3700</v>
      </c>
      <c r="C3718" s="34">
        <v>125690</v>
      </c>
      <c r="D3718" s="39" t="s">
        <v>3846</v>
      </c>
      <c r="E3718" s="40">
        <v>2284</v>
      </c>
      <c r="F3718" s="47">
        <v>42978</v>
      </c>
      <c r="G3718" s="40">
        <v>2284</v>
      </c>
      <c r="H3718" s="42">
        <f>Tabla1[[#This Row],[Importe]]-Tabla1[[#This Row],[Pagado]]</f>
        <v>0</v>
      </c>
      <c r="I3718" s="43" t="s">
        <v>4090</v>
      </c>
      <c r="N3718" s="38" t="s">
        <v>16</v>
      </c>
      <c r="O3718" s="36" t="s">
        <v>3700</v>
      </c>
      <c r="P3718" s="34">
        <v>125690</v>
      </c>
      <c r="Q3718" s="39" t="s">
        <v>3846</v>
      </c>
      <c r="R3718" s="40">
        <v>2284</v>
      </c>
      <c r="S3718" s="41" t="s">
        <v>16</v>
      </c>
      <c r="T3718" s="40">
        <v>2284</v>
      </c>
      <c r="U3718" s="42">
        <f>Tabla1[[#This Row],[Importe]]-Tabla1[[#This Row],[Pagado]]</f>
        <v>0</v>
      </c>
      <c r="V3718" s="43" t="s">
        <v>4090</v>
      </c>
    </row>
    <row r="3719" spans="1:22" x14ac:dyDescent="0.25">
      <c r="A3719" s="71">
        <v>42978</v>
      </c>
      <c r="B3719" s="35" t="s">
        <v>3701</v>
      </c>
      <c r="C3719" s="33">
        <v>125691</v>
      </c>
      <c r="D3719" s="45" t="s">
        <v>3892</v>
      </c>
      <c r="E3719" s="46">
        <v>4685.28</v>
      </c>
      <c r="F3719" s="47">
        <v>42978</v>
      </c>
      <c r="G3719" s="46">
        <v>4685.28</v>
      </c>
      <c r="H3719" s="48">
        <f>Tabla1[[#This Row],[Importe]]-Tabla1[[#This Row],[Pagado]]</f>
        <v>0</v>
      </c>
      <c r="I3719" s="49" t="s">
        <v>4090</v>
      </c>
      <c r="N3719" s="44" t="s">
        <v>16</v>
      </c>
      <c r="O3719" s="35" t="s">
        <v>3701</v>
      </c>
      <c r="P3719" s="33">
        <v>125691</v>
      </c>
      <c r="Q3719" s="45" t="s">
        <v>3892</v>
      </c>
      <c r="R3719" s="46">
        <v>4685.28</v>
      </c>
      <c r="S3719" s="47" t="s">
        <v>16</v>
      </c>
      <c r="T3719" s="46">
        <v>4685.28</v>
      </c>
      <c r="U3719" s="48">
        <f>Tabla1[[#This Row],[Importe]]-Tabla1[[#This Row],[Pagado]]</f>
        <v>0</v>
      </c>
      <c r="V3719" s="49" t="s">
        <v>4090</v>
      </c>
    </row>
    <row r="3720" spans="1:22" x14ac:dyDescent="0.25">
      <c r="A3720" s="38">
        <v>42978</v>
      </c>
      <c r="B3720" s="36" t="s">
        <v>3702</v>
      </c>
      <c r="C3720" s="34">
        <v>125692</v>
      </c>
      <c r="D3720" s="39" t="s">
        <v>3947</v>
      </c>
      <c r="E3720" s="40">
        <v>3307.3</v>
      </c>
      <c r="F3720" s="47">
        <v>42978</v>
      </c>
      <c r="G3720" s="40">
        <v>3307.3</v>
      </c>
      <c r="H3720" s="42">
        <f>Tabla1[[#This Row],[Importe]]-Tabla1[[#This Row],[Pagado]]</f>
        <v>0</v>
      </c>
      <c r="I3720" s="43" t="s">
        <v>4090</v>
      </c>
      <c r="N3720" s="38" t="s">
        <v>16</v>
      </c>
      <c r="O3720" s="36" t="s">
        <v>3702</v>
      </c>
      <c r="P3720" s="34">
        <v>125692</v>
      </c>
      <c r="Q3720" s="39" t="s">
        <v>3947</v>
      </c>
      <c r="R3720" s="40">
        <v>3307.3</v>
      </c>
      <c r="S3720" s="41" t="s">
        <v>16</v>
      </c>
      <c r="T3720" s="40">
        <v>3307.3</v>
      </c>
      <c r="U3720" s="42">
        <f>Tabla1[[#This Row],[Importe]]-Tabla1[[#This Row],[Pagado]]</f>
        <v>0</v>
      </c>
      <c r="V3720" s="43" t="s">
        <v>4090</v>
      </c>
    </row>
    <row r="3721" spans="1:22" x14ac:dyDescent="0.25">
      <c r="A3721" s="71">
        <v>42978</v>
      </c>
      <c r="B3721" s="35" t="s">
        <v>3703</v>
      </c>
      <c r="C3721" s="33">
        <v>125693</v>
      </c>
      <c r="D3721" s="45" t="s">
        <v>3883</v>
      </c>
      <c r="E3721" s="46">
        <v>264</v>
      </c>
      <c r="F3721" s="47">
        <v>42978</v>
      </c>
      <c r="G3721" s="46">
        <v>264</v>
      </c>
      <c r="H3721" s="48">
        <f>Tabla1[[#This Row],[Importe]]-Tabla1[[#This Row],[Pagado]]</f>
        <v>0</v>
      </c>
      <c r="I3721" s="49" t="s">
        <v>4090</v>
      </c>
      <c r="N3721" s="44" t="s">
        <v>16</v>
      </c>
      <c r="O3721" s="35" t="s">
        <v>3703</v>
      </c>
      <c r="P3721" s="33">
        <v>125693</v>
      </c>
      <c r="Q3721" s="45" t="s">
        <v>3883</v>
      </c>
      <c r="R3721" s="46">
        <v>264</v>
      </c>
      <c r="S3721" s="47" t="s">
        <v>16</v>
      </c>
      <c r="T3721" s="46">
        <v>264</v>
      </c>
      <c r="U3721" s="48">
        <f>Tabla1[[#This Row],[Importe]]-Tabla1[[#This Row],[Pagado]]</f>
        <v>0</v>
      </c>
      <c r="V3721" s="49" t="s">
        <v>4090</v>
      </c>
    </row>
    <row r="3722" spans="1:22" x14ac:dyDescent="0.25">
      <c r="A3722" s="38">
        <v>42978</v>
      </c>
      <c r="B3722" s="36" t="s">
        <v>3704</v>
      </c>
      <c r="C3722" s="34">
        <v>125694</v>
      </c>
      <c r="D3722" s="39" t="s">
        <v>3827</v>
      </c>
      <c r="E3722" s="40">
        <v>1203.2</v>
      </c>
      <c r="F3722" s="47">
        <v>42978</v>
      </c>
      <c r="G3722" s="40">
        <v>1203.2</v>
      </c>
      <c r="H3722" s="42">
        <f>Tabla1[[#This Row],[Importe]]-Tabla1[[#This Row],[Pagado]]</f>
        <v>0</v>
      </c>
      <c r="I3722" s="43" t="s">
        <v>4090</v>
      </c>
      <c r="N3722" s="38" t="s">
        <v>16</v>
      </c>
      <c r="O3722" s="36" t="s">
        <v>3704</v>
      </c>
      <c r="P3722" s="34">
        <v>125694</v>
      </c>
      <c r="Q3722" s="39" t="s">
        <v>3827</v>
      </c>
      <c r="R3722" s="40">
        <v>1203.2</v>
      </c>
      <c r="S3722" s="41" t="s">
        <v>16</v>
      </c>
      <c r="T3722" s="40">
        <v>1203.2</v>
      </c>
      <c r="U3722" s="42">
        <f>Tabla1[[#This Row],[Importe]]-Tabla1[[#This Row],[Pagado]]</f>
        <v>0</v>
      </c>
      <c r="V3722" s="43" t="s">
        <v>4090</v>
      </c>
    </row>
    <row r="3723" spans="1:22" x14ac:dyDescent="0.25">
      <c r="A3723" s="71">
        <v>42978</v>
      </c>
      <c r="B3723" s="35" t="s">
        <v>3705</v>
      </c>
      <c r="C3723" s="33">
        <v>125695</v>
      </c>
      <c r="D3723" s="45" t="s">
        <v>3949</v>
      </c>
      <c r="E3723" s="46">
        <v>1069.2</v>
      </c>
      <c r="F3723" s="47">
        <v>42978</v>
      </c>
      <c r="G3723" s="46">
        <v>1069.2</v>
      </c>
      <c r="H3723" s="48">
        <f>Tabla1[[#This Row],[Importe]]-Tabla1[[#This Row],[Pagado]]</f>
        <v>0</v>
      </c>
      <c r="I3723" s="49" t="s">
        <v>4090</v>
      </c>
      <c r="N3723" s="44" t="s">
        <v>16</v>
      </c>
      <c r="O3723" s="35" t="s">
        <v>3705</v>
      </c>
      <c r="P3723" s="33">
        <v>125695</v>
      </c>
      <c r="Q3723" s="45" t="s">
        <v>3949</v>
      </c>
      <c r="R3723" s="46">
        <v>1069.2</v>
      </c>
      <c r="S3723" s="47" t="s">
        <v>16</v>
      </c>
      <c r="T3723" s="46">
        <v>1069.2</v>
      </c>
      <c r="U3723" s="48">
        <f>Tabla1[[#This Row],[Importe]]-Tabla1[[#This Row],[Pagado]]</f>
        <v>0</v>
      </c>
      <c r="V3723" s="49" t="s">
        <v>4090</v>
      </c>
    </row>
    <row r="3724" spans="1:22" x14ac:dyDescent="0.25">
      <c r="A3724" s="38">
        <v>42978</v>
      </c>
      <c r="B3724" s="36" t="s">
        <v>3706</v>
      </c>
      <c r="C3724" s="34">
        <v>125696</v>
      </c>
      <c r="D3724" s="39" t="s">
        <v>3896</v>
      </c>
      <c r="E3724" s="40">
        <v>1222</v>
      </c>
      <c r="F3724" s="47">
        <v>42978</v>
      </c>
      <c r="G3724" s="40">
        <v>1222</v>
      </c>
      <c r="H3724" s="42">
        <f>Tabla1[[#This Row],[Importe]]-Tabla1[[#This Row],[Pagado]]</f>
        <v>0</v>
      </c>
      <c r="I3724" s="43" t="s">
        <v>4090</v>
      </c>
      <c r="N3724" s="38" t="s">
        <v>16</v>
      </c>
      <c r="O3724" s="36" t="s">
        <v>3706</v>
      </c>
      <c r="P3724" s="34">
        <v>125696</v>
      </c>
      <c r="Q3724" s="39" t="s">
        <v>3896</v>
      </c>
      <c r="R3724" s="40">
        <v>1222</v>
      </c>
      <c r="S3724" s="41" t="s">
        <v>16</v>
      </c>
      <c r="T3724" s="40">
        <v>1222</v>
      </c>
      <c r="U3724" s="42">
        <f>Tabla1[[#This Row],[Importe]]-Tabla1[[#This Row],[Pagado]]</f>
        <v>0</v>
      </c>
      <c r="V3724" s="43" t="s">
        <v>4090</v>
      </c>
    </row>
    <row r="3725" spans="1:22" x14ac:dyDescent="0.25">
      <c r="A3725" s="71">
        <v>42978</v>
      </c>
      <c r="B3725" s="35" t="s">
        <v>3707</v>
      </c>
      <c r="C3725" s="33">
        <v>125697</v>
      </c>
      <c r="D3725" s="45" t="s">
        <v>3824</v>
      </c>
      <c r="E3725" s="46">
        <v>4295.2</v>
      </c>
      <c r="F3725" s="47">
        <v>42978</v>
      </c>
      <c r="G3725" s="46">
        <v>4295.2</v>
      </c>
      <c r="H3725" s="48">
        <f>Tabla1[[#This Row],[Importe]]-Tabla1[[#This Row],[Pagado]]</f>
        <v>0</v>
      </c>
      <c r="I3725" s="49" t="s">
        <v>4090</v>
      </c>
      <c r="N3725" s="44" t="s">
        <v>16</v>
      </c>
      <c r="O3725" s="35" t="s">
        <v>3707</v>
      </c>
      <c r="P3725" s="33">
        <v>125697</v>
      </c>
      <c r="Q3725" s="45" t="s">
        <v>3824</v>
      </c>
      <c r="R3725" s="46">
        <v>4295.2</v>
      </c>
      <c r="S3725" s="47" t="s">
        <v>16</v>
      </c>
      <c r="T3725" s="46">
        <v>4295.2</v>
      </c>
      <c r="U3725" s="48">
        <f>Tabla1[[#This Row],[Importe]]-Tabla1[[#This Row],[Pagado]]</f>
        <v>0</v>
      </c>
      <c r="V3725" s="49" t="s">
        <v>4090</v>
      </c>
    </row>
    <row r="3726" spans="1:22" x14ac:dyDescent="0.25">
      <c r="A3726" s="38">
        <v>42978</v>
      </c>
      <c r="B3726" s="36" t="s">
        <v>3708</v>
      </c>
      <c r="C3726" s="34">
        <v>125698</v>
      </c>
      <c r="D3726" s="39" t="s">
        <v>3823</v>
      </c>
      <c r="E3726" s="40">
        <v>7490.2</v>
      </c>
      <c r="F3726" s="47">
        <v>42978</v>
      </c>
      <c r="G3726" s="40">
        <v>7490.2</v>
      </c>
      <c r="H3726" s="42">
        <f>Tabla1[[#This Row],[Importe]]-Tabla1[[#This Row],[Pagado]]</f>
        <v>0</v>
      </c>
      <c r="I3726" s="43" t="s">
        <v>4090</v>
      </c>
      <c r="N3726" s="38" t="s">
        <v>16</v>
      </c>
      <c r="O3726" s="36" t="s">
        <v>3708</v>
      </c>
      <c r="P3726" s="34">
        <v>125698</v>
      </c>
      <c r="Q3726" s="39" t="s">
        <v>3823</v>
      </c>
      <c r="R3726" s="40">
        <v>7490.2</v>
      </c>
      <c r="S3726" s="41" t="s">
        <v>16</v>
      </c>
      <c r="T3726" s="40">
        <v>7490.2</v>
      </c>
      <c r="U3726" s="42">
        <f>Tabla1[[#This Row],[Importe]]-Tabla1[[#This Row],[Pagado]]</f>
        <v>0</v>
      </c>
      <c r="V3726" s="43" t="s">
        <v>4090</v>
      </c>
    </row>
    <row r="3727" spans="1:22" x14ac:dyDescent="0.25">
      <c r="A3727" s="71">
        <v>42978</v>
      </c>
      <c r="B3727" s="35" t="s">
        <v>3709</v>
      </c>
      <c r="C3727" s="33">
        <v>125699</v>
      </c>
      <c r="D3727" s="45" t="s">
        <v>3919</v>
      </c>
      <c r="E3727" s="46">
        <v>31862.25</v>
      </c>
      <c r="F3727" s="47" t="s">
        <v>4087</v>
      </c>
      <c r="G3727" s="46">
        <v>31862.25</v>
      </c>
      <c r="H3727" s="48">
        <f>Tabla1[[#This Row],[Importe]]-Tabla1[[#This Row],[Pagado]]</f>
        <v>0</v>
      </c>
      <c r="I3727" s="49" t="s">
        <v>4090</v>
      </c>
      <c r="N3727" s="44" t="s">
        <v>16</v>
      </c>
      <c r="O3727" s="35" t="s">
        <v>3709</v>
      </c>
      <c r="P3727" s="33">
        <v>125699</v>
      </c>
      <c r="Q3727" s="45" t="s">
        <v>3919</v>
      </c>
      <c r="R3727" s="46">
        <v>31862.25</v>
      </c>
      <c r="S3727" s="47" t="s">
        <v>4087</v>
      </c>
      <c r="T3727" s="46">
        <v>31862.25</v>
      </c>
      <c r="U3727" s="48">
        <f>Tabla1[[#This Row],[Importe]]-Tabla1[[#This Row],[Pagado]]</f>
        <v>0</v>
      </c>
      <c r="V3727" s="49" t="s">
        <v>4090</v>
      </c>
    </row>
    <row r="3728" spans="1:22" x14ac:dyDescent="0.25">
      <c r="A3728" s="38">
        <v>42978</v>
      </c>
      <c r="B3728" s="36" t="s">
        <v>3712</v>
      </c>
      <c r="C3728" s="34">
        <v>125700</v>
      </c>
      <c r="D3728" s="39" t="s">
        <v>3844</v>
      </c>
      <c r="E3728" s="40">
        <v>1998.8</v>
      </c>
      <c r="F3728" s="47">
        <v>42978</v>
      </c>
      <c r="G3728" s="40">
        <v>1998.8</v>
      </c>
      <c r="H3728" s="42">
        <f>Tabla1[[#This Row],[Importe]]-Tabla1[[#This Row],[Pagado]]</f>
        <v>0</v>
      </c>
      <c r="I3728" s="43" t="s">
        <v>4090</v>
      </c>
      <c r="N3728" s="38" t="s">
        <v>16</v>
      </c>
      <c r="O3728" s="36" t="s">
        <v>3712</v>
      </c>
      <c r="P3728" s="34">
        <v>125700</v>
      </c>
      <c r="Q3728" s="39" t="s">
        <v>3844</v>
      </c>
      <c r="R3728" s="40">
        <v>1998.8</v>
      </c>
      <c r="S3728" s="41" t="s">
        <v>16</v>
      </c>
      <c r="T3728" s="40">
        <v>1998.8</v>
      </c>
      <c r="U3728" s="42">
        <f>Tabla1[[#This Row],[Importe]]-Tabla1[[#This Row],[Pagado]]</f>
        <v>0</v>
      </c>
      <c r="V3728" s="43" t="s">
        <v>4090</v>
      </c>
    </row>
    <row r="3729" spans="1:22" x14ac:dyDescent="0.25">
      <c r="A3729" s="71">
        <v>42978</v>
      </c>
      <c r="B3729" s="35" t="s">
        <v>3713</v>
      </c>
      <c r="C3729" s="33">
        <v>125701</v>
      </c>
      <c r="D3729" s="45" t="s">
        <v>3831</v>
      </c>
      <c r="E3729" s="46">
        <v>3871.5</v>
      </c>
      <c r="F3729" s="47">
        <v>42978</v>
      </c>
      <c r="G3729" s="46">
        <v>3871.5</v>
      </c>
      <c r="H3729" s="48">
        <f>Tabla1[[#This Row],[Importe]]-Tabla1[[#This Row],[Pagado]]</f>
        <v>0</v>
      </c>
      <c r="I3729" s="49" t="s">
        <v>4090</v>
      </c>
      <c r="N3729" s="44" t="s">
        <v>16</v>
      </c>
      <c r="O3729" s="35" t="s">
        <v>3713</v>
      </c>
      <c r="P3729" s="33">
        <v>125701</v>
      </c>
      <c r="Q3729" s="45" t="s">
        <v>3831</v>
      </c>
      <c r="R3729" s="46">
        <v>3871.5</v>
      </c>
      <c r="S3729" s="47" t="s">
        <v>16</v>
      </c>
      <c r="T3729" s="46">
        <v>3871.5</v>
      </c>
      <c r="U3729" s="48">
        <f>Tabla1[[#This Row],[Importe]]-Tabla1[[#This Row],[Pagado]]</f>
        <v>0</v>
      </c>
      <c r="V3729" s="49" t="s">
        <v>4090</v>
      </c>
    </row>
    <row r="3730" spans="1:22" x14ac:dyDescent="0.25">
      <c r="A3730" s="38">
        <v>42978</v>
      </c>
      <c r="B3730" s="36" t="s">
        <v>3714</v>
      </c>
      <c r="C3730" s="34">
        <v>125702</v>
      </c>
      <c r="D3730" s="39" t="s">
        <v>3908</v>
      </c>
      <c r="E3730" s="40">
        <v>2606.8000000000002</v>
      </c>
      <c r="F3730" s="41" t="s">
        <v>4068</v>
      </c>
      <c r="G3730" s="40">
        <v>2606.8000000000002</v>
      </c>
      <c r="H3730" s="42">
        <f>Tabla1[[#This Row],[Importe]]-Tabla1[[#This Row],[Pagado]]</f>
        <v>0</v>
      </c>
      <c r="I3730" s="43" t="s">
        <v>4090</v>
      </c>
      <c r="N3730" s="38" t="s">
        <v>16</v>
      </c>
      <c r="O3730" s="36" t="s">
        <v>3714</v>
      </c>
      <c r="P3730" s="34">
        <v>125702</v>
      </c>
      <c r="Q3730" s="39" t="s">
        <v>3908</v>
      </c>
      <c r="R3730" s="40">
        <v>2606.8000000000002</v>
      </c>
      <c r="S3730" s="41" t="s">
        <v>4068</v>
      </c>
      <c r="T3730" s="40">
        <v>2606.8000000000002</v>
      </c>
      <c r="U3730" s="42">
        <f>Tabla1[[#This Row],[Importe]]-Tabla1[[#This Row],[Pagado]]</f>
        <v>0</v>
      </c>
      <c r="V3730" s="43" t="s">
        <v>4090</v>
      </c>
    </row>
    <row r="3731" spans="1:22" x14ac:dyDescent="0.25">
      <c r="A3731" s="71">
        <v>42978</v>
      </c>
      <c r="B3731" s="35" t="s">
        <v>3715</v>
      </c>
      <c r="C3731" s="33">
        <v>125703</v>
      </c>
      <c r="D3731" s="45" t="s">
        <v>3910</v>
      </c>
      <c r="E3731" s="46">
        <v>5158.8999999999996</v>
      </c>
      <c r="F3731" s="47">
        <v>42978</v>
      </c>
      <c r="G3731" s="46">
        <v>5158.8999999999996</v>
      </c>
      <c r="H3731" s="48">
        <f>Tabla1[[#This Row],[Importe]]-Tabla1[[#This Row],[Pagado]]</f>
        <v>0</v>
      </c>
      <c r="I3731" s="49" t="s">
        <v>4090</v>
      </c>
      <c r="N3731" s="44" t="s">
        <v>16</v>
      </c>
      <c r="O3731" s="35" t="s">
        <v>3715</v>
      </c>
      <c r="P3731" s="33">
        <v>125703</v>
      </c>
      <c r="Q3731" s="45" t="s">
        <v>3910</v>
      </c>
      <c r="R3731" s="46">
        <v>5158.8999999999996</v>
      </c>
      <c r="S3731" s="47" t="s">
        <v>16</v>
      </c>
      <c r="T3731" s="46">
        <v>5158.8999999999996</v>
      </c>
      <c r="U3731" s="48">
        <f>Tabla1[[#This Row],[Importe]]-Tabla1[[#This Row],[Pagado]]</f>
        <v>0</v>
      </c>
      <c r="V3731" s="49" t="s">
        <v>4090</v>
      </c>
    </row>
    <row r="3732" spans="1:22" x14ac:dyDescent="0.25">
      <c r="A3732" s="38">
        <v>42978</v>
      </c>
      <c r="B3732" s="36" t="s">
        <v>3716</v>
      </c>
      <c r="C3732" s="34">
        <v>125704</v>
      </c>
      <c r="D3732" s="39" t="s">
        <v>3901</v>
      </c>
      <c r="E3732" s="40">
        <v>3733.8</v>
      </c>
      <c r="F3732" s="41" t="s">
        <v>4069</v>
      </c>
      <c r="G3732" s="40">
        <v>3733.8</v>
      </c>
      <c r="H3732" s="42">
        <f>Tabla1[[#This Row],[Importe]]-Tabla1[[#This Row],[Pagado]]</f>
        <v>0</v>
      </c>
      <c r="I3732" s="43" t="s">
        <v>4090</v>
      </c>
      <c r="N3732" s="38" t="s">
        <v>16</v>
      </c>
      <c r="O3732" s="36" t="s">
        <v>3716</v>
      </c>
      <c r="P3732" s="34">
        <v>125704</v>
      </c>
      <c r="Q3732" s="39" t="s">
        <v>3901</v>
      </c>
      <c r="R3732" s="40">
        <v>3733.8</v>
      </c>
      <c r="S3732" s="41" t="s">
        <v>4069</v>
      </c>
      <c r="T3732" s="40">
        <v>3733.8</v>
      </c>
      <c r="U3732" s="42">
        <f>Tabla1[[#This Row],[Importe]]-Tabla1[[#This Row],[Pagado]]</f>
        <v>0</v>
      </c>
      <c r="V3732" s="43" t="s">
        <v>4090</v>
      </c>
    </row>
    <row r="3733" spans="1:22" x14ac:dyDescent="0.25">
      <c r="A3733" s="71">
        <v>42978</v>
      </c>
      <c r="B3733" s="35" t="s">
        <v>3717</v>
      </c>
      <c r="C3733" s="33">
        <v>125705</v>
      </c>
      <c r="D3733" s="45" t="s">
        <v>3840</v>
      </c>
      <c r="E3733" s="46">
        <v>5229</v>
      </c>
      <c r="F3733" s="47">
        <v>42978</v>
      </c>
      <c r="G3733" s="46">
        <v>5229</v>
      </c>
      <c r="H3733" s="48">
        <f>Tabla1[[#This Row],[Importe]]-Tabla1[[#This Row],[Pagado]]</f>
        <v>0</v>
      </c>
      <c r="I3733" s="49" t="s">
        <v>4090</v>
      </c>
      <c r="N3733" s="44" t="s">
        <v>16</v>
      </c>
      <c r="O3733" s="35" t="s">
        <v>3717</v>
      </c>
      <c r="P3733" s="33">
        <v>125705</v>
      </c>
      <c r="Q3733" s="45" t="s">
        <v>3840</v>
      </c>
      <c r="R3733" s="46">
        <v>5229</v>
      </c>
      <c r="S3733" s="47" t="s">
        <v>16</v>
      </c>
      <c r="T3733" s="46">
        <v>5229</v>
      </c>
      <c r="U3733" s="48">
        <f>Tabla1[[#This Row],[Importe]]-Tabla1[[#This Row],[Pagado]]</f>
        <v>0</v>
      </c>
      <c r="V3733" s="49" t="s">
        <v>4090</v>
      </c>
    </row>
    <row r="3734" spans="1:22" x14ac:dyDescent="0.25">
      <c r="A3734" s="38">
        <v>42978</v>
      </c>
      <c r="B3734" s="36" t="s">
        <v>3718</v>
      </c>
      <c r="C3734" s="34">
        <v>125706</v>
      </c>
      <c r="D3734" s="39" t="s">
        <v>3881</v>
      </c>
      <c r="E3734" s="40">
        <v>1816.8</v>
      </c>
      <c r="F3734" s="47">
        <v>42978</v>
      </c>
      <c r="G3734" s="40">
        <v>1816.8</v>
      </c>
      <c r="H3734" s="42">
        <f>Tabla1[[#This Row],[Importe]]-Tabla1[[#This Row],[Pagado]]</f>
        <v>0</v>
      </c>
      <c r="I3734" s="43" t="s">
        <v>4090</v>
      </c>
      <c r="N3734" s="38" t="s">
        <v>16</v>
      </c>
      <c r="O3734" s="36" t="s">
        <v>3718</v>
      </c>
      <c r="P3734" s="34">
        <v>125706</v>
      </c>
      <c r="Q3734" s="39" t="s">
        <v>3881</v>
      </c>
      <c r="R3734" s="40">
        <v>1816.8</v>
      </c>
      <c r="S3734" s="41" t="s">
        <v>16</v>
      </c>
      <c r="T3734" s="40">
        <v>1816.8</v>
      </c>
      <c r="U3734" s="42">
        <f>Tabla1[[#This Row],[Importe]]-Tabla1[[#This Row],[Pagado]]</f>
        <v>0</v>
      </c>
      <c r="V3734" s="43" t="s">
        <v>4090</v>
      </c>
    </row>
    <row r="3735" spans="1:22" x14ac:dyDescent="0.25">
      <c r="A3735" s="71">
        <v>42978</v>
      </c>
      <c r="B3735" s="35" t="s">
        <v>3719</v>
      </c>
      <c r="C3735" s="33">
        <v>125707</v>
      </c>
      <c r="D3735" s="45" t="s">
        <v>3877</v>
      </c>
      <c r="E3735" s="46">
        <v>144.9</v>
      </c>
      <c r="F3735" s="47">
        <v>42978</v>
      </c>
      <c r="G3735" s="46">
        <v>144.9</v>
      </c>
      <c r="H3735" s="48">
        <f>Tabla1[[#This Row],[Importe]]-Tabla1[[#This Row],[Pagado]]</f>
        <v>0</v>
      </c>
      <c r="I3735" s="49" t="s">
        <v>4090</v>
      </c>
      <c r="N3735" s="44" t="s">
        <v>16</v>
      </c>
      <c r="O3735" s="35" t="s">
        <v>3719</v>
      </c>
      <c r="P3735" s="33">
        <v>125707</v>
      </c>
      <c r="Q3735" s="45" t="s">
        <v>3877</v>
      </c>
      <c r="R3735" s="46">
        <v>144.9</v>
      </c>
      <c r="S3735" s="47" t="s">
        <v>16</v>
      </c>
      <c r="T3735" s="46">
        <v>144.9</v>
      </c>
      <c r="U3735" s="48">
        <f>Tabla1[[#This Row],[Importe]]-Tabla1[[#This Row],[Pagado]]</f>
        <v>0</v>
      </c>
      <c r="V3735" s="49" t="s">
        <v>4090</v>
      </c>
    </row>
    <row r="3736" spans="1:22" x14ac:dyDescent="0.25">
      <c r="A3736" s="38">
        <v>42978</v>
      </c>
      <c r="B3736" s="36" t="s">
        <v>3720</v>
      </c>
      <c r="C3736" s="34">
        <v>125708</v>
      </c>
      <c r="D3736" s="39" t="s">
        <v>3901</v>
      </c>
      <c r="E3736" s="40">
        <v>1615.2</v>
      </c>
      <c r="F3736" s="47">
        <v>42978</v>
      </c>
      <c r="G3736" s="40">
        <v>1615.2</v>
      </c>
      <c r="H3736" s="42">
        <f>Tabla1[[#This Row],[Importe]]-Tabla1[[#This Row],[Pagado]]</f>
        <v>0</v>
      </c>
      <c r="I3736" s="43" t="s">
        <v>4090</v>
      </c>
      <c r="N3736" s="38" t="s">
        <v>16</v>
      </c>
      <c r="O3736" s="36" t="s">
        <v>3720</v>
      </c>
      <c r="P3736" s="34">
        <v>125708</v>
      </c>
      <c r="Q3736" s="39" t="s">
        <v>3901</v>
      </c>
      <c r="R3736" s="40">
        <v>1615.2</v>
      </c>
      <c r="S3736" s="41" t="s">
        <v>16</v>
      </c>
      <c r="T3736" s="40">
        <v>1615.2</v>
      </c>
      <c r="U3736" s="42">
        <f>Tabla1[[#This Row],[Importe]]-Tabla1[[#This Row],[Pagado]]</f>
        <v>0</v>
      </c>
      <c r="V3736" s="43" t="s">
        <v>4090</v>
      </c>
    </row>
    <row r="3737" spans="1:22" x14ac:dyDescent="0.25">
      <c r="A3737" s="71">
        <v>42978</v>
      </c>
      <c r="B3737" s="35" t="s">
        <v>3721</v>
      </c>
      <c r="C3737" s="33">
        <v>125709</v>
      </c>
      <c r="D3737" s="45" t="s">
        <v>3835</v>
      </c>
      <c r="E3737" s="46">
        <v>8789.5</v>
      </c>
      <c r="F3737" s="47" t="s">
        <v>4085</v>
      </c>
      <c r="G3737" s="46">
        <v>8789.5</v>
      </c>
      <c r="H3737" s="48">
        <f>Tabla1[[#This Row],[Importe]]-Tabla1[[#This Row],[Pagado]]</f>
        <v>0</v>
      </c>
      <c r="I3737" s="49" t="s">
        <v>4090</v>
      </c>
      <c r="N3737" s="44" t="s">
        <v>16</v>
      </c>
      <c r="O3737" s="35" t="s">
        <v>3721</v>
      </c>
      <c r="P3737" s="33">
        <v>125709</v>
      </c>
      <c r="Q3737" s="45" t="s">
        <v>3835</v>
      </c>
      <c r="R3737" s="46">
        <v>8789.5</v>
      </c>
      <c r="S3737" s="47" t="s">
        <v>4085</v>
      </c>
      <c r="T3737" s="46">
        <v>8789.5</v>
      </c>
      <c r="U3737" s="48">
        <f>Tabla1[[#This Row],[Importe]]-Tabla1[[#This Row],[Pagado]]</f>
        <v>0</v>
      </c>
      <c r="V3737" s="49" t="s">
        <v>4090</v>
      </c>
    </row>
    <row r="3738" spans="1:22" x14ac:dyDescent="0.25">
      <c r="A3738" s="38">
        <v>42978</v>
      </c>
      <c r="B3738" s="35" t="s">
        <v>3723</v>
      </c>
      <c r="C3738" s="33">
        <v>125710</v>
      </c>
      <c r="D3738" s="45" t="s">
        <v>3837</v>
      </c>
      <c r="E3738" s="46">
        <v>5449.8</v>
      </c>
      <c r="F3738" s="47" t="s">
        <v>4085</v>
      </c>
      <c r="G3738" s="46">
        <v>5449.8</v>
      </c>
      <c r="H3738" s="48">
        <f>Tabla1[[#This Row],[Importe]]-Tabla1[[#This Row],[Pagado]]</f>
        <v>0</v>
      </c>
      <c r="I3738" s="49" t="s">
        <v>4090</v>
      </c>
      <c r="N3738" s="44" t="s">
        <v>16</v>
      </c>
      <c r="O3738" s="35" t="s">
        <v>3723</v>
      </c>
      <c r="P3738" s="33">
        <v>125710</v>
      </c>
      <c r="Q3738" s="45" t="s">
        <v>3837</v>
      </c>
      <c r="R3738" s="46">
        <v>5449.8</v>
      </c>
      <c r="S3738" s="47" t="s">
        <v>4085</v>
      </c>
      <c r="T3738" s="46">
        <v>5449.8</v>
      </c>
      <c r="U3738" s="48">
        <f>Tabla1[[#This Row],[Importe]]-Tabla1[[#This Row],[Pagado]]</f>
        <v>0</v>
      </c>
      <c r="V3738" s="49" t="s">
        <v>4090</v>
      </c>
    </row>
    <row r="3739" spans="1:22" x14ac:dyDescent="0.25">
      <c r="A3739" s="71">
        <v>42978</v>
      </c>
      <c r="B3739" s="36" t="s">
        <v>3724</v>
      </c>
      <c r="C3739" s="34">
        <v>125711</v>
      </c>
      <c r="D3739" s="39" t="s">
        <v>3847</v>
      </c>
      <c r="E3739" s="40">
        <v>44833.63</v>
      </c>
      <c r="F3739" s="41" t="s">
        <v>4083</v>
      </c>
      <c r="G3739" s="40">
        <v>44833.63</v>
      </c>
      <c r="H3739" s="42">
        <f>Tabla1[[#This Row],[Importe]]-Tabla1[[#This Row],[Pagado]]</f>
        <v>0</v>
      </c>
      <c r="I3739" s="43" t="s">
        <v>4090</v>
      </c>
      <c r="N3739" s="38" t="s">
        <v>16</v>
      </c>
      <c r="O3739" s="36" t="s">
        <v>3724</v>
      </c>
      <c r="P3739" s="34">
        <v>125711</v>
      </c>
      <c r="Q3739" s="39" t="s">
        <v>3847</v>
      </c>
      <c r="R3739" s="40">
        <v>44833.63</v>
      </c>
      <c r="S3739" s="41" t="s">
        <v>4083</v>
      </c>
      <c r="T3739" s="40">
        <v>44833.63</v>
      </c>
      <c r="U3739" s="42">
        <f>Tabla1[[#This Row],[Importe]]-Tabla1[[#This Row],[Pagado]]</f>
        <v>0</v>
      </c>
      <c r="V3739" s="43" t="s">
        <v>4090</v>
      </c>
    </row>
    <row r="3740" spans="1:22" x14ac:dyDescent="0.25">
      <c r="A3740" s="38">
        <v>42978</v>
      </c>
      <c r="B3740" s="35" t="s">
        <v>3725</v>
      </c>
      <c r="C3740" s="33">
        <v>125712</v>
      </c>
      <c r="D3740" s="45" t="s">
        <v>4065</v>
      </c>
      <c r="E3740" s="46">
        <v>33720.050000000003</v>
      </c>
      <c r="F3740" s="47">
        <v>42978</v>
      </c>
      <c r="G3740" s="46">
        <v>33720.050000000003</v>
      </c>
      <c r="H3740" s="48">
        <f>Tabla1[[#This Row],[Importe]]-Tabla1[[#This Row],[Pagado]]</f>
        <v>0</v>
      </c>
      <c r="I3740" s="49" t="s">
        <v>4090</v>
      </c>
      <c r="N3740" s="44" t="s">
        <v>16</v>
      </c>
      <c r="O3740" s="35" t="s">
        <v>3725</v>
      </c>
      <c r="P3740" s="33">
        <v>125712</v>
      </c>
      <c r="Q3740" s="45" t="s">
        <v>4065</v>
      </c>
      <c r="R3740" s="46">
        <v>33720.050000000003</v>
      </c>
      <c r="S3740" s="47" t="s">
        <v>16</v>
      </c>
      <c r="T3740" s="46">
        <v>33720.050000000003</v>
      </c>
      <c r="U3740" s="48">
        <f>Tabla1[[#This Row],[Importe]]-Tabla1[[#This Row],[Pagado]]</f>
        <v>0</v>
      </c>
      <c r="V3740" s="49" t="s">
        <v>4090</v>
      </c>
    </row>
    <row r="3741" spans="1:22" x14ac:dyDescent="0.25">
      <c r="A3741" s="71">
        <v>42978</v>
      </c>
      <c r="B3741" s="36" t="s">
        <v>3726</v>
      </c>
      <c r="C3741" s="34">
        <v>125713</v>
      </c>
      <c r="D3741" s="39" t="s">
        <v>4045</v>
      </c>
      <c r="E3741" s="40">
        <v>3960</v>
      </c>
      <c r="F3741" s="47">
        <v>42978</v>
      </c>
      <c r="G3741" s="40">
        <v>3960</v>
      </c>
      <c r="H3741" s="42">
        <f>Tabla1[[#This Row],[Importe]]-Tabla1[[#This Row],[Pagado]]</f>
        <v>0</v>
      </c>
      <c r="I3741" s="43" t="s">
        <v>4090</v>
      </c>
      <c r="N3741" s="38" t="s">
        <v>16</v>
      </c>
      <c r="O3741" s="36" t="s">
        <v>3726</v>
      </c>
      <c r="P3741" s="34">
        <v>125713</v>
      </c>
      <c r="Q3741" s="39" t="s">
        <v>4045</v>
      </c>
      <c r="R3741" s="40">
        <v>3960</v>
      </c>
      <c r="S3741" s="41" t="s">
        <v>16</v>
      </c>
      <c r="T3741" s="40">
        <v>3960</v>
      </c>
      <c r="U3741" s="42">
        <f>Tabla1[[#This Row],[Importe]]-Tabla1[[#This Row],[Pagado]]</f>
        <v>0</v>
      </c>
      <c r="V3741" s="43" t="s">
        <v>4090</v>
      </c>
    </row>
    <row r="3742" spans="1:22" x14ac:dyDescent="0.25">
      <c r="A3742" s="38">
        <v>42978</v>
      </c>
      <c r="B3742" s="35" t="s">
        <v>3727</v>
      </c>
      <c r="C3742" s="33">
        <v>125714</v>
      </c>
      <c r="D3742" s="45" t="s">
        <v>3835</v>
      </c>
      <c r="E3742" s="46">
        <v>6289.8</v>
      </c>
      <c r="F3742" s="47">
        <v>42978</v>
      </c>
      <c r="G3742" s="46">
        <v>6289.8</v>
      </c>
      <c r="H3742" s="48">
        <f>Tabla1[[#This Row],[Importe]]-Tabla1[[#This Row],[Pagado]]</f>
        <v>0</v>
      </c>
      <c r="I3742" s="49" t="s">
        <v>4090</v>
      </c>
      <c r="N3742" s="44" t="s">
        <v>16</v>
      </c>
      <c r="O3742" s="35" t="s">
        <v>3727</v>
      </c>
      <c r="P3742" s="33">
        <v>125714</v>
      </c>
      <c r="Q3742" s="45" t="s">
        <v>3835</v>
      </c>
      <c r="R3742" s="46">
        <v>6289.8</v>
      </c>
      <c r="S3742" s="47" t="s">
        <v>16</v>
      </c>
      <c r="T3742" s="46">
        <v>6289.8</v>
      </c>
      <c r="U3742" s="48">
        <f>Tabla1[[#This Row],[Importe]]-Tabla1[[#This Row],[Pagado]]</f>
        <v>0</v>
      </c>
      <c r="V3742" s="49" t="s">
        <v>4090</v>
      </c>
    </row>
    <row r="3743" spans="1:22" x14ac:dyDescent="0.25">
      <c r="A3743" s="71">
        <v>42978</v>
      </c>
      <c r="B3743" s="36" t="s">
        <v>3728</v>
      </c>
      <c r="C3743" s="34">
        <v>125715</v>
      </c>
      <c r="D3743" s="39" t="s">
        <v>3954</v>
      </c>
      <c r="E3743" s="40">
        <v>3410</v>
      </c>
      <c r="F3743" s="47">
        <v>42978</v>
      </c>
      <c r="G3743" s="40">
        <v>3410</v>
      </c>
      <c r="H3743" s="42">
        <f>Tabla1[[#This Row],[Importe]]-Tabla1[[#This Row],[Pagado]]</f>
        <v>0</v>
      </c>
      <c r="I3743" s="43" t="s">
        <v>4090</v>
      </c>
      <c r="N3743" s="38" t="s">
        <v>16</v>
      </c>
      <c r="O3743" s="36" t="s">
        <v>3728</v>
      </c>
      <c r="P3743" s="34">
        <v>125715</v>
      </c>
      <c r="Q3743" s="39" t="s">
        <v>3954</v>
      </c>
      <c r="R3743" s="40">
        <v>3410</v>
      </c>
      <c r="S3743" s="41" t="s">
        <v>16</v>
      </c>
      <c r="T3743" s="40">
        <v>3410</v>
      </c>
      <c r="U3743" s="42">
        <f>Tabla1[[#This Row],[Importe]]-Tabla1[[#This Row],[Pagado]]</f>
        <v>0</v>
      </c>
      <c r="V3743" s="43" t="s">
        <v>4090</v>
      </c>
    </row>
    <row r="3744" spans="1:22" x14ac:dyDescent="0.25">
      <c r="A3744" s="38">
        <v>42978</v>
      </c>
      <c r="B3744" s="35" t="s">
        <v>3729</v>
      </c>
      <c r="C3744" s="33">
        <v>125716</v>
      </c>
      <c r="D3744" s="45" t="s">
        <v>3952</v>
      </c>
      <c r="E3744" s="46">
        <v>3891.4</v>
      </c>
      <c r="F3744" s="47">
        <v>42978</v>
      </c>
      <c r="G3744" s="46">
        <v>3891.4</v>
      </c>
      <c r="H3744" s="48">
        <f>Tabla1[[#This Row],[Importe]]-Tabla1[[#This Row],[Pagado]]</f>
        <v>0</v>
      </c>
      <c r="I3744" s="49" t="s">
        <v>4090</v>
      </c>
      <c r="N3744" s="44" t="s">
        <v>16</v>
      </c>
      <c r="O3744" s="35" t="s">
        <v>3729</v>
      </c>
      <c r="P3744" s="33">
        <v>125716</v>
      </c>
      <c r="Q3744" s="45" t="s">
        <v>3952</v>
      </c>
      <c r="R3744" s="46">
        <v>3891.4</v>
      </c>
      <c r="S3744" s="47" t="s">
        <v>16</v>
      </c>
      <c r="T3744" s="46">
        <v>3891.4</v>
      </c>
      <c r="U3744" s="48">
        <f>Tabla1[[#This Row],[Importe]]-Tabla1[[#This Row],[Pagado]]</f>
        <v>0</v>
      </c>
      <c r="V3744" s="49" t="s">
        <v>4090</v>
      </c>
    </row>
    <row r="3745" spans="1:22" x14ac:dyDescent="0.25">
      <c r="A3745" s="71">
        <v>42978</v>
      </c>
      <c r="B3745" s="36" t="s">
        <v>3730</v>
      </c>
      <c r="C3745" s="34">
        <v>125717</v>
      </c>
      <c r="D3745" s="39" t="s">
        <v>3860</v>
      </c>
      <c r="E3745" s="40">
        <v>958.8</v>
      </c>
      <c r="F3745" s="47">
        <v>42978</v>
      </c>
      <c r="G3745" s="40">
        <v>958.8</v>
      </c>
      <c r="H3745" s="42">
        <f>Tabla1[[#This Row],[Importe]]-Tabla1[[#This Row],[Pagado]]</f>
        <v>0</v>
      </c>
      <c r="I3745" s="43" t="s">
        <v>4090</v>
      </c>
      <c r="N3745" s="38" t="s">
        <v>16</v>
      </c>
      <c r="O3745" s="36" t="s">
        <v>3730</v>
      </c>
      <c r="P3745" s="34">
        <v>125717</v>
      </c>
      <c r="Q3745" s="39" t="s">
        <v>3860</v>
      </c>
      <c r="R3745" s="40">
        <v>958.8</v>
      </c>
      <c r="S3745" s="41" t="s">
        <v>16</v>
      </c>
      <c r="T3745" s="40">
        <v>958.8</v>
      </c>
      <c r="U3745" s="42">
        <f>Tabla1[[#This Row],[Importe]]-Tabla1[[#This Row],[Pagado]]</f>
        <v>0</v>
      </c>
      <c r="V3745" s="43" t="s">
        <v>4090</v>
      </c>
    </row>
    <row r="3746" spans="1:22" x14ac:dyDescent="0.25">
      <c r="A3746" s="38">
        <v>42978</v>
      </c>
      <c r="B3746" s="35" t="s">
        <v>3731</v>
      </c>
      <c r="C3746" s="33">
        <v>125718</v>
      </c>
      <c r="D3746" s="45" t="s">
        <v>4058</v>
      </c>
      <c r="E3746" s="46">
        <v>12978.2</v>
      </c>
      <c r="F3746" s="47">
        <v>42978</v>
      </c>
      <c r="G3746" s="46">
        <v>12978.2</v>
      </c>
      <c r="H3746" s="48">
        <f>Tabla1[[#This Row],[Importe]]-Tabla1[[#This Row],[Pagado]]</f>
        <v>0</v>
      </c>
      <c r="I3746" s="49" t="s">
        <v>4090</v>
      </c>
      <c r="N3746" s="44" t="s">
        <v>16</v>
      </c>
      <c r="O3746" s="35" t="s">
        <v>3731</v>
      </c>
      <c r="P3746" s="33">
        <v>125718</v>
      </c>
      <c r="Q3746" s="45" t="s">
        <v>4058</v>
      </c>
      <c r="R3746" s="46">
        <v>12978.2</v>
      </c>
      <c r="S3746" s="47" t="s">
        <v>16</v>
      </c>
      <c r="T3746" s="46">
        <v>12978.2</v>
      </c>
      <c r="U3746" s="48">
        <f>Tabla1[[#This Row],[Importe]]-Tabla1[[#This Row],[Pagado]]</f>
        <v>0</v>
      </c>
      <c r="V3746" s="49" t="s">
        <v>4090</v>
      </c>
    </row>
    <row r="3747" spans="1:22" x14ac:dyDescent="0.25">
      <c r="A3747" s="71">
        <v>42978</v>
      </c>
      <c r="B3747" s="36" t="s">
        <v>3732</v>
      </c>
      <c r="C3747" s="34">
        <v>125719</v>
      </c>
      <c r="D3747" s="39" t="s">
        <v>3856</v>
      </c>
      <c r="E3747" s="40">
        <v>3616</v>
      </c>
      <c r="F3747" s="41" t="s">
        <v>4069</v>
      </c>
      <c r="G3747" s="40">
        <v>3616</v>
      </c>
      <c r="H3747" s="42">
        <f>Tabla1[[#This Row],[Importe]]-Tabla1[[#This Row],[Pagado]]</f>
        <v>0</v>
      </c>
      <c r="I3747" s="43" t="s">
        <v>4090</v>
      </c>
      <c r="N3747" s="38" t="s">
        <v>16</v>
      </c>
      <c r="O3747" s="36" t="s">
        <v>3732</v>
      </c>
      <c r="P3747" s="34">
        <v>125719</v>
      </c>
      <c r="Q3747" s="39" t="s">
        <v>3856</v>
      </c>
      <c r="R3747" s="40">
        <v>3616</v>
      </c>
      <c r="S3747" s="41" t="s">
        <v>4069</v>
      </c>
      <c r="T3747" s="40">
        <v>3616</v>
      </c>
      <c r="U3747" s="42">
        <f>Tabla1[[#This Row],[Importe]]-Tabla1[[#This Row],[Pagado]]</f>
        <v>0</v>
      </c>
      <c r="V3747" s="43" t="s">
        <v>4090</v>
      </c>
    </row>
    <row r="3748" spans="1:22" x14ac:dyDescent="0.25">
      <c r="A3748" s="38">
        <v>42978</v>
      </c>
      <c r="B3748" s="36" t="s">
        <v>3734</v>
      </c>
      <c r="C3748" s="34">
        <v>125720</v>
      </c>
      <c r="D3748" s="39" t="s">
        <v>3882</v>
      </c>
      <c r="E3748" s="40">
        <v>784.8</v>
      </c>
      <c r="F3748" s="47">
        <v>42978</v>
      </c>
      <c r="G3748" s="40">
        <v>784.8</v>
      </c>
      <c r="H3748" s="42">
        <f>Tabla1[[#This Row],[Importe]]-Tabla1[[#This Row],[Pagado]]</f>
        <v>0</v>
      </c>
      <c r="I3748" s="43" t="s">
        <v>4090</v>
      </c>
      <c r="N3748" s="38" t="s">
        <v>16</v>
      </c>
      <c r="O3748" s="36" t="s">
        <v>3734</v>
      </c>
      <c r="P3748" s="34">
        <v>125720</v>
      </c>
      <c r="Q3748" s="39" t="s">
        <v>3882</v>
      </c>
      <c r="R3748" s="40">
        <v>784.8</v>
      </c>
      <c r="S3748" s="41" t="s">
        <v>16</v>
      </c>
      <c r="T3748" s="40">
        <v>784.8</v>
      </c>
      <c r="U3748" s="42">
        <f>Tabla1[[#This Row],[Importe]]-Tabla1[[#This Row],[Pagado]]</f>
        <v>0</v>
      </c>
      <c r="V3748" s="43" t="s">
        <v>4090</v>
      </c>
    </row>
    <row r="3749" spans="1:22" x14ac:dyDescent="0.25">
      <c r="A3749" s="71">
        <v>42978</v>
      </c>
      <c r="B3749" s="35" t="s">
        <v>3735</v>
      </c>
      <c r="C3749" s="33">
        <v>125721</v>
      </c>
      <c r="D3749" s="45" t="s">
        <v>3858</v>
      </c>
      <c r="E3749" s="46">
        <v>12484</v>
      </c>
      <c r="F3749" s="47" t="s">
        <v>4075</v>
      </c>
      <c r="G3749" s="46">
        <v>12484</v>
      </c>
      <c r="H3749" s="48">
        <f>Tabla1[[#This Row],[Importe]]-Tabla1[[#This Row],[Pagado]]</f>
        <v>0</v>
      </c>
      <c r="I3749" s="49" t="s">
        <v>4090</v>
      </c>
      <c r="N3749" s="44" t="s">
        <v>16</v>
      </c>
      <c r="O3749" s="35" t="s">
        <v>3735</v>
      </c>
      <c r="P3749" s="33">
        <v>125721</v>
      </c>
      <c r="Q3749" s="45" t="s">
        <v>3858</v>
      </c>
      <c r="R3749" s="46">
        <v>12484</v>
      </c>
      <c r="S3749" s="47" t="s">
        <v>4075</v>
      </c>
      <c r="T3749" s="46">
        <v>12484</v>
      </c>
      <c r="U3749" s="48">
        <f>Tabla1[[#This Row],[Importe]]-Tabla1[[#This Row],[Pagado]]</f>
        <v>0</v>
      </c>
      <c r="V3749" s="49" t="s">
        <v>4090</v>
      </c>
    </row>
    <row r="3750" spans="1:22" x14ac:dyDescent="0.25">
      <c r="A3750" s="38">
        <v>42978</v>
      </c>
      <c r="B3750" s="36" t="s">
        <v>3736</v>
      </c>
      <c r="C3750" s="34">
        <v>125722</v>
      </c>
      <c r="D3750" s="39" t="s">
        <v>3847</v>
      </c>
      <c r="E3750" s="40">
        <v>722.4</v>
      </c>
      <c r="F3750" s="41" t="s">
        <v>4083</v>
      </c>
      <c r="G3750" s="40">
        <v>722.4</v>
      </c>
      <c r="H3750" s="42">
        <f>Tabla1[[#This Row],[Importe]]-Tabla1[[#This Row],[Pagado]]</f>
        <v>0</v>
      </c>
      <c r="I3750" s="43" t="s">
        <v>4090</v>
      </c>
      <c r="N3750" s="38" t="s">
        <v>16</v>
      </c>
      <c r="O3750" s="36" t="s">
        <v>3736</v>
      </c>
      <c r="P3750" s="34">
        <v>125722</v>
      </c>
      <c r="Q3750" s="39" t="s">
        <v>3847</v>
      </c>
      <c r="R3750" s="40">
        <v>722.4</v>
      </c>
      <c r="S3750" s="41" t="s">
        <v>4083</v>
      </c>
      <c r="T3750" s="40">
        <v>722.4</v>
      </c>
      <c r="U3750" s="42">
        <f>Tabla1[[#This Row],[Importe]]-Tabla1[[#This Row],[Pagado]]</f>
        <v>0</v>
      </c>
      <c r="V3750" s="43" t="s">
        <v>4090</v>
      </c>
    </row>
    <row r="3751" spans="1:22" x14ac:dyDescent="0.25">
      <c r="A3751" s="71">
        <v>42978</v>
      </c>
      <c r="B3751" s="35" t="s">
        <v>3737</v>
      </c>
      <c r="C3751" s="33">
        <v>125723</v>
      </c>
      <c r="D3751" s="45" t="s">
        <v>3976</v>
      </c>
      <c r="E3751" s="46">
        <v>6376.1</v>
      </c>
      <c r="F3751" s="47">
        <v>42978</v>
      </c>
      <c r="G3751" s="46">
        <v>6376.1</v>
      </c>
      <c r="H3751" s="48">
        <f>Tabla1[[#This Row],[Importe]]-Tabla1[[#This Row],[Pagado]]</f>
        <v>0</v>
      </c>
      <c r="I3751" s="49" t="s">
        <v>4090</v>
      </c>
      <c r="N3751" s="44" t="s">
        <v>16</v>
      </c>
      <c r="O3751" s="35" t="s">
        <v>3737</v>
      </c>
      <c r="P3751" s="33">
        <v>125723</v>
      </c>
      <c r="Q3751" s="45" t="s">
        <v>3976</v>
      </c>
      <c r="R3751" s="46">
        <v>6376.1</v>
      </c>
      <c r="S3751" s="47" t="s">
        <v>16</v>
      </c>
      <c r="T3751" s="46">
        <v>6376.1</v>
      </c>
      <c r="U3751" s="48">
        <f>Tabla1[[#This Row],[Importe]]-Tabla1[[#This Row],[Pagado]]</f>
        <v>0</v>
      </c>
      <c r="V3751" s="49" t="s">
        <v>4090</v>
      </c>
    </row>
    <row r="3752" spans="1:22" x14ac:dyDescent="0.25">
      <c r="A3752" s="38">
        <v>42978</v>
      </c>
      <c r="B3752" s="36" t="s">
        <v>3738</v>
      </c>
      <c r="C3752" s="34">
        <v>125724</v>
      </c>
      <c r="D3752" s="39" t="s">
        <v>3917</v>
      </c>
      <c r="E3752" s="40">
        <v>960</v>
      </c>
      <c r="F3752" s="47">
        <v>42978</v>
      </c>
      <c r="G3752" s="40">
        <v>960</v>
      </c>
      <c r="H3752" s="42">
        <f>Tabla1[[#This Row],[Importe]]-Tabla1[[#This Row],[Pagado]]</f>
        <v>0</v>
      </c>
      <c r="I3752" s="43" t="s">
        <v>4090</v>
      </c>
      <c r="N3752" s="38" t="s">
        <v>16</v>
      </c>
      <c r="O3752" s="36" t="s">
        <v>3738</v>
      </c>
      <c r="P3752" s="34">
        <v>125724</v>
      </c>
      <c r="Q3752" s="39" t="s">
        <v>3917</v>
      </c>
      <c r="R3752" s="40">
        <v>960</v>
      </c>
      <c r="S3752" s="41" t="s">
        <v>16</v>
      </c>
      <c r="T3752" s="40">
        <v>960</v>
      </c>
      <c r="U3752" s="42">
        <f>Tabla1[[#This Row],[Importe]]-Tabla1[[#This Row],[Pagado]]</f>
        <v>0</v>
      </c>
      <c r="V3752" s="43" t="s">
        <v>4090</v>
      </c>
    </row>
    <row r="3753" spans="1:22" x14ac:dyDescent="0.25">
      <c r="A3753" s="71">
        <v>42978</v>
      </c>
      <c r="B3753" s="35" t="s">
        <v>3739</v>
      </c>
      <c r="C3753" s="33">
        <v>125725</v>
      </c>
      <c r="D3753" s="45" t="s">
        <v>3916</v>
      </c>
      <c r="E3753" s="46">
        <v>3709.9</v>
      </c>
      <c r="F3753" s="47">
        <v>42978</v>
      </c>
      <c r="G3753" s="46">
        <v>3709.9</v>
      </c>
      <c r="H3753" s="48">
        <f>Tabla1[[#This Row],[Importe]]-Tabla1[[#This Row],[Pagado]]</f>
        <v>0</v>
      </c>
      <c r="I3753" s="49" t="s">
        <v>4090</v>
      </c>
      <c r="N3753" s="44" t="s">
        <v>16</v>
      </c>
      <c r="O3753" s="35" t="s">
        <v>3739</v>
      </c>
      <c r="P3753" s="33">
        <v>125725</v>
      </c>
      <c r="Q3753" s="45" t="s">
        <v>3916</v>
      </c>
      <c r="R3753" s="46">
        <v>3709.9</v>
      </c>
      <c r="S3753" s="47" t="s">
        <v>16</v>
      </c>
      <c r="T3753" s="46">
        <v>3709.9</v>
      </c>
      <c r="U3753" s="48">
        <f>Tabla1[[#This Row],[Importe]]-Tabla1[[#This Row],[Pagado]]</f>
        <v>0</v>
      </c>
      <c r="V3753" s="49" t="s">
        <v>4090</v>
      </c>
    </row>
    <row r="3754" spans="1:22" x14ac:dyDescent="0.25">
      <c r="A3754" s="38">
        <v>42978</v>
      </c>
      <c r="B3754" s="36" t="s">
        <v>3740</v>
      </c>
      <c r="C3754" s="34">
        <v>125726</v>
      </c>
      <c r="D3754" s="39" t="s">
        <v>3955</v>
      </c>
      <c r="E3754" s="40">
        <v>14780</v>
      </c>
      <c r="F3754" s="47">
        <v>42978</v>
      </c>
      <c r="G3754" s="40">
        <v>14780</v>
      </c>
      <c r="H3754" s="42">
        <f>Tabla1[[#This Row],[Importe]]-Tabla1[[#This Row],[Pagado]]</f>
        <v>0</v>
      </c>
      <c r="I3754" s="43" t="s">
        <v>4090</v>
      </c>
      <c r="N3754" s="38" t="s">
        <v>16</v>
      </c>
      <c r="O3754" s="36" t="s">
        <v>3740</v>
      </c>
      <c r="P3754" s="34">
        <v>125726</v>
      </c>
      <c r="Q3754" s="39" t="s">
        <v>3955</v>
      </c>
      <c r="R3754" s="40">
        <v>14780</v>
      </c>
      <c r="S3754" s="41" t="s">
        <v>16</v>
      </c>
      <c r="T3754" s="40">
        <v>14780</v>
      </c>
      <c r="U3754" s="42">
        <f>Tabla1[[#This Row],[Importe]]-Tabla1[[#This Row],[Pagado]]</f>
        <v>0</v>
      </c>
      <c r="V3754" s="43" t="s">
        <v>4090</v>
      </c>
    </row>
    <row r="3755" spans="1:22" x14ac:dyDescent="0.25">
      <c r="A3755" s="71">
        <v>42978</v>
      </c>
      <c r="B3755" s="35" t="s">
        <v>3741</v>
      </c>
      <c r="C3755" s="33">
        <v>125727</v>
      </c>
      <c r="D3755" s="45" t="s">
        <v>4000</v>
      </c>
      <c r="E3755" s="46">
        <v>3270.48</v>
      </c>
      <c r="F3755" s="47">
        <v>42978</v>
      </c>
      <c r="G3755" s="46">
        <v>3270.48</v>
      </c>
      <c r="H3755" s="48">
        <f>Tabla1[[#This Row],[Importe]]-Tabla1[[#This Row],[Pagado]]</f>
        <v>0</v>
      </c>
      <c r="I3755" s="49" t="s">
        <v>4090</v>
      </c>
      <c r="N3755" s="44" t="s">
        <v>16</v>
      </c>
      <c r="O3755" s="35" t="s">
        <v>3741</v>
      </c>
      <c r="P3755" s="33">
        <v>125727</v>
      </c>
      <c r="Q3755" s="45" t="s">
        <v>4000</v>
      </c>
      <c r="R3755" s="46">
        <v>3270.48</v>
      </c>
      <c r="S3755" s="47" t="s">
        <v>16</v>
      </c>
      <c r="T3755" s="46">
        <v>3270.48</v>
      </c>
      <c r="U3755" s="48">
        <f>Tabla1[[#This Row],[Importe]]-Tabla1[[#This Row],[Pagado]]</f>
        <v>0</v>
      </c>
      <c r="V3755" s="49" t="s">
        <v>4090</v>
      </c>
    </row>
    <row r="3756" spans="1:22" x14ac:dyDescent="0.25">
      <c r="A3756" s="38">
        <v>42978</v>
      </c>
      <c r="B3756" s="36" t="s">
        <v>3742</v>
      </c>
      <c r="C3756" s="34">
        <v>125728</v>
      </c>
      <c r="D3756" s="39" t="s">
        <v>3857</v>
      </c>
      <c r="E3756" s="40">
        <v>11303.6</v>
      </c>
      <c r="F3756" s="41" t="s">
        <v>4075</v>
      </c>
      <c r="G3756" s="40">
        <v>11303.6</v>
      </c>
      <c r="H3756" s="42">
        <f>Tabla1[[#This Row],[Importe]]-Tabla1[[#This Row],[Pagado]]</f>
        <v>0</v>
      </c>
      <c r="I3756" s="43" t="s">
        <v>4090</v>
      </c>
      <c r="N3756" s="38" t="s">
        <v>16</v>
      </c>
      <c r="O3756" s="36" t="s">
        <v>3742</v>
      </c>
      <c r="P3756" s="34">
        <v>125728</v>
      </c>
      <c r="Q3756" s="39" t="s">
        <v>3857</v>
      </c>
      <c r="R3756" s="40">
        <v>11303.6</v>
      </c>
      <c r="S3756" s="41" t="s">
        <v>4075</v>
      </c>
      <c r="T3756" s="40">
        <v>11303.6</v>
      </c>
      <c r="U3756" s="42">
        <f>Tabla1[[#This Row],[Importe]]-Tabla1[[#This Row],[Pagado]]</f>
        <v>0</v>
      </c>
      <c r="V3756" s="43" t="s">
        <v>4090</v>
      </c>
    </row>
    <row r="3757" spans="1:22" x14ac:dyDescent="0.25">
      <c r="A3757" s="71">
        <v>42978</v>
      </c>
      <c r="B3757" s="35" t="s">
        <v>3743</v>
      </c>
      <c r="C3757" s="33">
        <v>125729</v>
      </c>
      <c r="D3757" s="45" t="s">
        <v>3854</v>
      </c>
      <c r="E3757" s="46">
        <v>1420</v>
      </c>
      <c r="F3757" s="47">
        <v>42978</v>
      </c>
      <c r="G3757" s="46">
        <v>1420</v>
      </c>
      <c r="H3757" s="48">
        <f>Tabla1[[#This Row],[Importe]]-Tabla1[[#This Row],[Pagado]]</f>
        <v>0</v>
      </c>
      <c r="I3757" s="49" t="s">
        <v>4090</v>
      </c>
      <c r="N3757" s="44" t="s">
        <v>16</v>
      </c>
      <c r="O3757" s="35" t="s">
        <v>3743</v>
      </c>
      <c r="P3757" s="33">
        <v>125729</v>
      </c>
      <c r="Q3757" s="45" t="s">
        <v>3854</v>
      </c>
      <c r="R3757" s="46">
        <v>1420</v>
      </c>
      <c r="S3757" s="47" t="s">
        <v>16</v>
      </c>
      <c r="T3757" s="46">
        <v>1420</v>
      </c>
      <c r="U3757" s="48">
        <f>Tabla1[[#This Row],[Importe]]-Tabla1[[#This Row],[Pagado]]</f>
        <v>0</v>
      </c>
      <c r="V3757" s="49" t="s">
        <v>4090</v>
      </c>
    </row>
    <row r="3758" spans="1:22" x14ac:dyDescent="0.25">
      <c r="A3758" s="38">
        <v>42978</v>
      </c>
      <c r="B3758" s="35" t="s">
        <v>3745</v>
      </c>
      <c r="C3758" s="33">
        <v>125730</v>
      </c>
      <c r="D3758" s="45" t="s">
        <v>3860</v>
      </c>
      <c r="E3758" s="46">
        <v>4214</v>
      </c>
      <c r="F3758" s="47" t="s">
        <v>4069</v>
      </c>
      <c r="G3758" s="46">
        <v>4214</v>
      </c>
      <c r="H3758" s="48">
        <f>Tabla1[[#This Row],[Importe]]-Tabla1[[#This Row],[Pagado]]</f>
        <v>0</v>
      </c>
      <c r="I3758" s="49" t="s">
        <v>4090</v>
      </c>
      <c r="N3758" s="44" t="s">
        <v>16</v>
      </c>
      <c r="O3758" s="35" t="s">
        <v>3745</v>
      </c>
      <c r="P3758" s="33">
        <v>125730</v>
      </c>
      <c r="Q3758" s="45" t="s">
        <v>3860</v>
      </c>
      <c r="R3758" s="46">
        <v>4214</v>
      </c>
      <c r="S3758" s="47" t="s">
        <v>4069</v>
      </c>
      <c r="T3758" s="46">
        <v>4214</v>
      </c>
      <c r="U3758" s="48">
        <f>Tabla1[[#This Row],[Importe]]-Tabla1[[#This Row],[Pagado]]</f>
        <v>0</v>
      </c>
      <c r="V3758" s="49" t="s">
        <v>4090</v>
      </c>
    </row>
    <row r="3759" spans="1:22" x14ac:dyDescent="0.25">
      <c r="A3759" s="71">
        <v>42978</v>
      </c>
      <c r="B3759" s="36" t="s">
        <v>3746</v>
      </c>
      <c r="C3759" s="34">
        <v>125731</v>
      </c>
      <c r="D3759" s="39" t="s">
        <v>3859</v>
      </c>
      <c r="E3759" s="40">
        <v>4419.1499999999996</v>
      </c>
      <c r="F3759" s="41" t="s">
        <v>4075</v>
      </c>
      <c r="G3759" s="40">
        <v>4419.1499999999996</v>
      </c>
      <c r="H3759" s="42">
        <f>Tabla1[[#This Row],[Importe]]-Tabla1[[#This Row],[Pagado]]</f>
        <v>0</v>
      </c>
      <c r="I3759" s="43" t="s">
        <v>4090</v>
      </c>
      <c r="N3759" s="38" t="s">
        <v>16</v>
      </c>
      <c r="O3759" s="36" t="s">
        <v>3746</v>
      </c>
      <c r="P3759" s="34">
        <v>125731</v>
      </c>
      <c r="Q3759" s="39" t="s">
        <v>3859</v>
      </c>
      <c r="R3759" s="40">
        <v>4419.1499999999996</v>
      </c>
      <c r="S3759" s="41" t="s">
        <v>4075</v>
      </c>
      <c r="T3759" s="40">
        <v>4419.1499999999996</v>
      </c>
      <c r="U3759" s="42">
        <f>Tabla1[[#This Row],[Importe]]-Tabla1[[#This Row],[Pagado]]</f>
        <v>0</v>
      </c>
      <c r="V3759" s="43" t="s">
        <v>4090</v>
      </c>
    </row>
    <row r="3760" spans="1:22" x14ac:dyDescent="0.25">
      <c r="A3760" s="38">
        <v>42978</v>
      </c>
      <c r="B3760" s="35" t="s">
        <v>3747</v>
      </c>
      <c r="C3760" s="33">
        <v>125732</v>
      </c>
      <c r="D3760" s="45" t="s">
        <v>3860</v>
      </c>
      <c r="E3760" s="46">
        <v>6675</v>
      </c>
      <c r="F3760" s="47" t="s">
        <v>4075</v>
      </c>
      <c r="G3760" s="46">
        <v>6675</v>
      </c>
      <c r="H3760" s="48">
        <f>Tabla1[[#This Row],[Importe]]-Tabla1[[#This Row],[Pagado]]</f>
        <v>0</v>
      </c>
      <c r="I3760" s="49" t="s">
        <v>4090</v>
      </c>
      <c r="N3760" s="44" t="s">
        <v>16</v>
      </c>
      <c r="O3760" s="35" t="s">
        <v>3747</v>
      </c>
      <c r="P3760" s="33">
        <v>125732</v>
      </c>
      <c r="Q3760" s="45" t="s">
        <v>3860</v>
      </c>
      <c r="R3760" s="46">
        <v>6675</v>
      </c>
      <c r="S3760" s="47" t="s">
        <v>4075</v>
      </c>
      <c r="T3760" s="46">
        <v>6675</v>
      </c>
      <c r="U3760" s="48">
        <f>Tabla1[[#This Row],[Importe]]-Tabla1[[#This Row],[Pagado]]</f>
        <v>0</v>
      </c>
      <c r="V3760" s="49" t="s">
        <v>4090</v>
      </c>
    </row>
    <row r="3761" spans="1:22" x14ac:dyDescent="0.25">
      <c r="A3761" s="71">
        <v>42978</v>
      </c>
      <c r="B3761" s="36" t="s">
        <v>3748</v>
      </c>
      <c r="C3761" s="34">
        <v>125733</v>
      </c>
      <c r="D3761" s="39" t="s">
        <v>3852</v>
      </c>
      <c r="E3761" s="40">
        <v>1700.4</v>
      </c>
      <c r="F3761" s="47">
        <v>42978</v>
      </c>
      <c r="G3761" s="40">
        <v>1700.4</v>
      </c>
      <c r="H3761" s="42">
        <f>Tabla1[[#This Row],[Importe]]-Tabla1[[#This Row],[Pagado]]</f>
        <v>0</v>
      </c>
      <c r="I3761" s="43" t="s">
        <v>4090</v>
      </c>
      <c r="N3761" s="38" t="s">
        <v>16</v>
      </c>
      <c r="O3761" s="36" t="s">
        <v>3748</v>
      </c>
      <c r="P3761" s="34">
        <v>125733</v>
      </c>
      <c r="Q3761" s="39" t="s">
        <v>3852</v>
      </c>
      <c r="R3761" s="40">
        <v>1700.4</v>
      </c>
      <c r="S3761" s="41" t="s">
        <v>16</v>
      </c>
      <c r="T3761" s="40">
        <v>1700.4</v>
      </c>
      <c r="U3761" s="42">
        <f>Tabla1[[#This Row],[Importe]]-Tabla1[[#This Row],[Pagado]]</f>
        <v>0</v>
      </c>
      <c r="V3761" s="43" t="s">
        <v>4090</v>
      </c>
    </row>
    <row r="3762" spans="1:22" x14ac:dyDescent="0.25">
      <c r="A3762" s="38">
        <v>42978</v>
      </c>
      <c r="B3762" s="35" t="s">
        <v>3749</v>
      </c>
      <c r="C3762" s="33">
        <v>125734</v>
      </c>
      <c r="D3762" s="45" t="s">
        <v>3869</v>
      </c>
      <c r="E3762" s="46">
        <v>8200.7999999999993</v>
      </c>
      <c r="F3762" s="47" t="s">
        <v>4068</v>
      </c>
      <c r="G3762" s="46">
        <v>8200.7999999999993</v>
      </c>
      <c r="H3762" s="48">
        <f>Tabla1[[#This Row],[Importe]]-Tabla1[[#This Row],[Pagado]]</f>
        <v>0</v>
      </c>
      <c r="I3762" s="49" t="s">
        <v>4090</v>
      </c>
      <c r="N3762" s="44" t="s">
        <v>16</v>
      </c>
      <c r="O3762" s="35" t="s">
        <v>3749</v>
      </c>
      <c r="P3762" s="33">
        <v>125734</v>
      </c>
      <c r="Q3762" s="45" t="s">
        <v>3869</v>
      </c>
      <c r="R3762" s="46">
        <v>8200.7999999999993</v>
      </c>
      <c r="S3762" s="47" t="s">
        <v>4068</v>
      </c>
      <c r="T3762" s="46">
        <v>8200.7999999999993</v>
      </c>
      <c r="U3762" s="48">
        <f>Tabla1[[#This Row],[Importe]]-Tabla1[[#This Row],[Pagado]]</f>
        <v>0</v>
      </c>
      <c r="V3762" s="49" t="s">
        <v>4090</v>
      </c>
    </row>
    <row r="3763" spans="1:22" x14ac:dyDescent="0.25">
      <c r="A3763" s="71">
        <v>42978</v>
      </c>
      <c r="B3763" s="36" t="s">
        <v>3750</v>
      </c>
      <c r="C3763" s="34">
        <v>125735</v>
      </c>
      <c r="D3763" s="39" t="s">
        <v>3878</v>
      </c>
      <c r="E3763" s="40">
        <v>1440</v>
      </c>
      <c r="F3763" s="47">
        <v>42978</v>
      </c>
      <c r="G3763" s="40">
        <v>1440</v>
      </c>
      <c r="H3763" s="42">
        <f>Tabla1[[#This Row],[Importe]]-Tabla1[[#This Row],[Pagado]]</f>
        <v>0</v>
      </c>
      <c r="I3763" s="43" t="s">
        <v>4090</v>
      </c>
      <c r="N3763" s="38" t="s">
        <v>16</v>
      </c>
      <c r="O3763" s="36" t="s">
        <v>3750</v>
      </c>
      <c r="P3763" s="34">
        <v>125735</v>
      </c>
      <c r="Q3763" s="39" t="s">
        <v>3878</v>
      </c>
      <c r="R3763" s="40">
        <v>1440</v>
      </c>
      <c r="S3763" s="41" t="s">
        <v>16</v>
      </c>
      <c r="T3763" s="40">
        <v>1440</v>
      </c>
      <c r="U3763" s="42">
        <f>Tabla1[[#This Row],[Importe]]-Tabla1[[#This Row],[Pagado]]</f>
        <v>0</v>
      </c>
      <c r="V3763" s="43" t="s">
        <v>4090</v>
      </c>
    </row>
    <row r="3764" spans="1:22" x14ac:dyDescent="0.25">
      <c r="A3764" s="38">
        <v>42978</v>
      </c>
      <c r="B3764" s="35" t="s">
        <v>3751</v>
      </c>
      <c r="C3764" s="33">
        <v>125736</v>
      </c>
      <c r="D3764" s="45" t="s">
        <v>3875</v>
      </c>
      <c r="E3764" s="46">
        <v>10216.6</v>
      </c>
      <c r="F3764" s="47" t="s">
        <v>4073</v>
      </c>
      <c r="G3764" s="46">
        <v>10216.6</v>
      </c>
      <c r="H3764" s="48">
        <f>Tabla1[[#This Row],[Importe]]-Tabla1[[#This Row],[Pagado]]</f>
        <v>0</v>
      </c>
      <c r="I3764" s="49" t="s">
        <v>4090</v>
      </c>
      <c r="N3764" s="44" t="s">
        <v>16</v>
      </c>
      <c r="O3764" s="35" t="s">
        <v>3751</v>
      </c>
      <c r="P3764" s="33">
        <v>125736</v>
      </c>
      <c r="Q3764" s="45" t="s">
        <v>3875</v>
      </c>
      <c r="R3764" s="46">
        <v>10216.6</v>
      </c>
      <c r="S3764" s="47" t="s">
        <v>4073</v>
      </c>
      <c r="T3764" s="46">
        <v>10216.6</v>
      </c>
      <c r="U3764" s="48">
        <f>Tabla1[[#This Row],[Importe]]-Tabla1[[#This Row],[Pagado]]</f>
        <v>0</v>
      </c>
      <c r="V3764" s="49" t="s">
        <v>4090</v>
      </c>
    </row>
    <row r="3765" spans="1:22" x14ac:dyDescent="0.25">
      <c r="A3765" s="71">
        <v>42978</v>
      </c>
      <c r="B3765" s="36" t="s">
        <v>3752</v>
      </c>
      <c r="C3765" s="34">
        <v>125737</v>
      </c>
      <c r="D3765" s="39" t="s">
        <v>3928</v>
      </c>
      <c r="E3765" s="40">
        <v>3480</v>
      </c>
      <c r="F3765" s="41" t="s">
        <v>4069</v>
      </c>
      <c r="G3765" s="40">
        <v>3480</v>
      </c>
      <c r="H3765" s="42">
        <f>Tabla1[[#This Row],[Importe]]-Tabla1[[#This Row],[Pagado]]</f>
        <v>0</v>
      </c>
      <c r="I3765" s="43" t="s">
        <v>4090</v>
      </c>
      <c r="N3765" s="38" t="s">
        <v>16</v>
      </c>
      <c r="O3765" s="36" t="s">
        <v>3752</v>
      </c>
      <c r="P3765" s="34">
        <v>125737</v>
      </c>
      <c r="Q3765" s="39" t="s">
        <v>3928</v>
      </c>
      <c r="R3765" s="40">
        <v>3480</v>
      </c>
      <c r="S3765" s="41" t="s">
        <v>4069</v>
      </c>
      <c r="T3765" s="40">
        <v>3480</v>
      </c>
      <c r="U3765" s="42">
        <f>Tabla1[[#This Row],[Importe]]-Tabla1[[#This Row],[Pagado]]</f>
        <v>0</v>
      </c>
      <c r="V3765" s="43" t="s">
        <v>4090</v>
      </c>
    </row>
    <row r="3766" spans="1:22" x14ac:dyDescent="0.25">
      <c r="A3766" s="38">
        <v>42978</v>
      </c>
      <c r="B3766" s="35" t="s">
        <v>3753</v>
      </c>
      <c r="C3766" s="33">
        <v>125738</v>
      </c>
      <c r="D3766" s="45" t="s">
        <v>3997</v>
      </c>
      <c r="E3766" s="46">
        <v>5047.2</v>
      </c>
      <c r="F3766" s="47">
        <v>42978</v>
      </c>
      <c r="G3766" s="46">
        <v>5047.2</v>
      </c>
      <c r="H3766" s="48">
        <f>Tabla1[[#This Row],[Importe]]-Tabla1[[#This Row],[Pagado]]</f>
        <v>0</v>
      </c>
      <c r="I3766" s="49" t="s">
        <v>4090</v>
      </c>
      <c r="N3766" s="44" t="s">
        <v>16</v>
      </c>
      <c r="O3766" s="35" t="s">
        <v>3753</v>
      </c>
      <c r="P3766" s="33">
        <v>125738</v>
      </c>
      <c r="Q3766" s="45" t="s">
        <v>3997</v>
      </c>
      <c r="R3766" s="46">
        <v>5047.2</v>
      </c>
      <c r="S3766" s="47" t="s">
        <v>16</v>
      </c>
      <c r="T3766" s="46">
        <v>5047.2</v>
      </c>
      <c r="U3766" s="48">
        <f>Tabla1[[#This Row],[Importe]]-Tabla1[[#This Row],[Pagado]]</f>
        <v>0</v>
      </c>
      <c r="V3766" s="49" t="s">
        <v>4090</v>
      </c>
    </row>
    <row r="3767" spans="1:22" x14ac:dyDescent="0.25">
      <c r="A3767" s="71">
        <v>42978</v>
      </c>
      <c r="B3767" s="36" t="s">
        <v>3754</v>
      </c>
      <c r="C3767" s="34">
        <v>125739</v>
      </c>
      <c r="D3767" s="39" t="s">
        <v>3867</v>
      </c>
      <c r="E3767" s="40">
        <v>712.8</v>
      </c>
      <c r="F3767" s="41">
        <v>42978</v>
      </c>
      <c r="G3767" s="40">
        <v>712.8</v>
      </c>
      <c r="H3767" s="42">
        <f>Tabla1[[#This Row],[Importe]]-Tabla1[[#This Row],[Pagado]]</f>
        <v>0</v>
      </c>
      <c r="I3767" s="43" t="s">
        <v>4090</v>
      </c>
      <c r="N3767" s="38" t="s">
        <v>16</v>
      </c>
      <c r="O3767" s="36" t="s">
        <v>3754</v>
      </c>
      <c r="P3767" s="34">
        <v>125739</v>
      </c>
      <c r="Q3767" s="39" t="s">
        <v>3867</v>
      </c>
      <c r="R3767" s="40">
        <v>712.8</v>
      </c>
      <c r="S3767" s="41" t="s">
        <v>16</v>
      </c>
      <c r="T3767" s="40">
        <v>712.8</v>
      </c>
      <c r="U3767" s="42">
        <f>Tabla1[[#This Row],[Importe]]-Tabla1[[#This Row],[Pagado]]</f>
        <v>0</v>
      </c>
      <c r="V3767" s="43" t="s">
        <v>4090</v>
      </c>
    </row>
    <row r="3768" spans="1:22" x14ac:dyDescent="0.25">
      <c r="A3768" s="38">
        <v>42978</v>
      </c>
      <c r="B3768" s="36" t="s">
        <v>3756</v>
      </c>
      <c r="C3768" s="34">
        <v>125740</v>
      </c>
      <c r="D3768" s="39" t="s">
        <v>3961</v>
      </c>
      <c r="E3768" s="40">
        <v>1242.3</v>
      </c>
      <c r="F3768" s="41">
        <v>42978</v>
      </c>
      <c r="G3768" s="40">
        <v>1242.3</v>
      </c>
      <c r="H3768" s="42">
        <f>Tabla1[[#This Row],[Importe]]-Tabla1[[#This Row],[Pagado]]</f>
        <v>0</v>
      </c>
      <c r="I3768" s="43" t="s">
        <v>4090</v>
      </c>
      <c r="N3768" s="38" t="s">
        <v>16</v>
      </c>
      <c r="O3768" s="36" t="s">
        <v>3756</v>
      </c>
      <c r="P3768" s="34">
        <v>125740</v>
      </c>
      <c r="Q3768" s="39" t="s">
        <v>3961</v>
      </c>
      <c r="R3768" s="40">
        <v>1242.3</v>
      </c>
      <c r="S3768" s="41" t="s">
        <v>16</v>
      </c>
      <c r="T3768" s="40">
        <v>1242.3</v>
      </c>
      <c r="U3768" s="42">
        <f>Tabla1[[#This Row],[Importe]]-Tabla1[[#This Row],[Pagado]]</f>
        <v>0</v>
      </c>
      <c r="V3768" s="43" t="s">
        <v>4090</v>
      </c>
    </row>
    <row r="3769" spans="1:22" x14ac:dyDescent="0.25">
      <c r="A3769" s="71">
        <v>42978</v>
      </c>
      <c r="B3769" s="35" t="s">
        <v>3757</v>
      </c>
      <c r="C3769" s="33">
        <v>125741</v>
      </c>
      <c r="D3769" s="45" t="s">
        <v>3832</v>
      </c>
      <c r="E3769" s="46">
        <v>2954.8</v>
      </c>
      <c r="F3769" s="47" t="s">
        <v>4075</v>
      </c>
      <c r="G3769" s="46">
        <v>2954.8</v>
      </c>
      <c r="H3769" s="48">
        <f>Tabla1[[#This Row],[Importe]]-Tabla1[[#This Row],[Pagado]]</f>
        <v>0</v>
      </c>
      <c r="I3769" s="49" t="s">
        <v>4090</v>
      </c>
      <c r="N3769" s="44" t="s">
        <v>16</v>
      </c>
      <c r="O3769" s="35" t="s">
        <v>3757</v>
      </c>
      <c r="P3769" s="33">
        <v>125741</v>
      </c>
      <c r="Q3769" s="45" t="s">
        <v>3832</v>
      </c>
      <c r="R3769" s="46">
        <v>2954.8</v>
      </c>
      <c r="S3769" s="47" t="s">
        <v>4075</v>
      </c>
      <c r="T3769" s="46">
        <v>2954.8</v>
      </c>
      <c r="U3769" s="48">
        <f>Tabla1[[#This Row],[Importe]]-Tabla1[[#This Row],[Pagado]]</f>
        <v>0</v>
      </c>
      <c r="V3769" s="49" t="s">
        <v>4090</v>
      </c>
    </row>
    <row r="3770" spans="1:22" x14ac:dyDescent="0.25">
      <c r="A3770" s="38">
        <v>42978</v>
      </c>
      <c r="B3770" s="36" t="s">
        <v>3758</v>
      </c>
      <c r="C3770" s="34">
        <v>125742</v>
      </c>
      <c r="D3770" s="39" t="s">
        <v>3936</v>
      </c>
      <c r="E3770" s="40">
        <v>3070.2</v>
      </c>
      <c r="F3770" s="41">
        <v>42978</v>
      </c>
      <c r="G3770" s="40">
        <v>3070.2</v>
      </c>
      <c r="H3770" s="42">
        <f>Tabla1[[#This Row],[Importe]]-Tabla1[[#This Row],[Pagado]]</f>
        <v>0</v>
      </c>
      <c r="I3770" s="43" t="s">
        <v>4090</v>
      </c>
      <c r="N3770" s="38" t="s">
        <v>16</v>
      </c>
      <c r="O3770" s="36" t="s">
        <v>3758</v>
      </c>
      <c r="P3770" s="34">
        <v>125742</v>
      </c>
      <c r="Q3770" s="39" t="s">
        <v>3936</v>
      </c>
      <c r="R3770" s="40">
        <v>3070.2</v>
      </c>
      <c r="S3770" s="41" t="s">
        <v>16</v>
      </c>
      <c r="T3770" s="40">
        <v>3070.2</v>
      </c>
      <c r="U3770" s="42">
        <f>Tabla1[[#This Row],[Importe]]-Tabla1[[#This Row],[Pagado]]</f>
        <v>0</v>
      </c>
      <c r="V3770" s="43" t="s">
        <v>4090</v>
      </c>
    </row>
    <row r="3771" spans="1:22" x14ac:dyDescent="0.25">
      <c r="A3771" s="71">
        <v>42978</v>
      </c>
      <c r="B3771" s="35" t="s">
        <v>3759</v>
      </c>
      <c r="C3771" s="33">
        <v>125743</v>
      </c>
      <c r="D3771" s="45" t="s">
        <v>3839</v>
      </c>
      <c r="E3771" s="46">
        <v>4110.8999999999996</v>
      </c>
      <c r="F3771" s="41">
        <v>42978</v>
      </c>
      <c r="G3771" s="46">
        <v>4110.8999999999996</v>
      </c>
      <c r="H3771" s="48">
        <f>Tabla1[[#This Row],[Importe]]-Tabla1[[#This Row],[Pagado]]</f>
        <v>0</v>
      </c>
      <c r="I3771" s="49" t="s">
        <v>4090</v>
      </c>
      <c r="N3771" s="44" t="s">
        <v>16</v>
      </c>
      <c r="O3771" s="35" t="s">
        <v>3759</v>
      </c>
      <c r="P3771" s="33">
        <v>125743</v>
      </c>
      <c r="Q3771" s="45" t="s">
        <v>3839</v>
      </c>
      <c r="R3771" s="46">
        <v>4110.8999999999996</v>
      </c>
      <c r="S3771" s="47" t="s">
        <v>16</v>
      </c>
      <c r="T3771" s="46">
        <v>4110.8999999999996</v>
      </c>
      <c r="U3771" s="48">
        <f>Tabla1[[#This Row],[Importe]]-Tabla1[[#This Row],[Pagado]]</f>
        <v>0</v>
      </c>
      <c r="V3771" s="49" t="s">
        <v>4090</v>
      </c>
    </row>
    <row r="3772" spans="1:22" x14ac:dyDescent="0.25">
      <c r="A3772" s="38">
        <v>42978</v>
      </c>
      <c r="B3772" s="36" t="s">
        <v>3760</v>
      </c>
      <c r="C3772" s="34">
        <v>125744</v>
      </c>
      <c r="D3772" s="39" t="s">
        <v>3863</v>
      </c>
      <c r="E3772" s="40">
        <v>14611.2</v>
      </c>
      <c r="F3772" s="41">
        <v>42978</v>
      </c>
      <c r="G3772" s="40">
        <v>14611.2</v>
      </c>
      <c r="H3772" s="42">
        <f>Tabla1[[#This Row],[Importe]]-Tabla1[[#This Row],[Pagado]]</f>
        <v>0</v>
      </c>
      <c r="I3772" s="43" t="s">
        <v>4090</v>
      </c>
      <c r="N3772" s="38" t="s">
        <v>16</v>
      </c>
      <c r="O3772" s="36" t="s">
        <v>3760</v>
      </c>
      <c r="P3772" s="34">
        <v>125744</v>
      </c>
      <c r="Q3772" s="39" t="s">
        <v>3863</v>
      </c>
      <c r="R3772" s="40">
        <v>14611.2</v>
      </c>
      <c r="S3772" s="41" t="s">
        <v>16</v>
      </c>
      <c r="T3772" s="40">
        <v>14611.2</v>
      </c>
      <c r="U3772" s="42">
        <f>Tabla1[[#This Row],[Importe]]-Tabla1[[#This Row],[Pagado]]</f>
        <v>0</v>
      </c>
      <c r="V3772" s="43" t="s">
        <v>4090</v>
      </c>
    </row>
    <row r="3773" spans="1:22" x14ac:dyDescent="0.25">
      <c r="A3773" s="71">
        <v>42978</v>
      </c>
      <c r="B3773" s="35" t="s">
        <v>3761</v>
      </c>
      <c r="C3773" s="33">
        <v>125745</v>
      </c>
      <c r="D3773" s="45" t="s">
        <v>4023</v>
      </c>
      <c r="E3773" s="46">
        <v>10548</v>
      </c>
      <c r="F3773" s="41">
        <v>42978</v>
      </c>
      <c r="G3773" s="46">
        <v>10548</v>
      </c>
      <c r="H3773" s="48">
        <f>Tabla1[[#This Row],[Importe]]-Tabla1[[#This Row],[Pagado]]</f>
        <v>0</v>
      </c>
      <c r="I3773" s="49" t="s">
        <v>4090</v>
      </c>
      <c r="N3773" s="44" t="s">
        <v>16</v>
      </c>
      <c r="O3773" s="35" t="s">
        <v>3761</v>
      </c>
      <c r="P3773" s="33">
        <v>125745</v>
      </c>
      <c r="Q3773" s="45" t="s">
        <v>4023</v>
      </c>
      <c r="R3773" s="46">
        <v>10548</v>
      </c>
      <c r="S3773" s="47" t="s">
        <v>16</v>
      </c>
      <c r="T3773" s="46">
        <v>10548</v>
      </c>
      <c r="U3773" s="48">
        <f>Tabla1[[#This Row],[Importe]]-Tabla1[[#This Row],[Pagado]]</f>
        <v>0</v>
      </c>
      <c r="V3773" s="49" t="s">
        <v>4090</v>
      </c>
    </row>
    <row r="3774" spans="1:22" x14ac:dyDescent="0.25">
      <c r="A3774" s="38">
        <v>42978</v>
      </c>
      <c r="B3774" s="36" t="s">
        <v>3762</v>
      </c>
      <c r="C3774" s="34">
        <v>125746</v>
      </c>
      <c r="D3774" s="39" t="s">
        <v>3880</v>
      </c>
      <c r="E3774" s="40">
        <v>7209</v>
      </c>
      <c r="F3774" s="41">
        <v>42978</v>
      </c>
      <c r="G3774" s="40">
        <v>7209</v>
      </c>
      <c r="H3774" s="42">
        <f>Tabla1[[#This Row],[Importe]]-Tabla1[[#This Row],[Pagado]]</f>
        <v>0</v>
      </c>
      <c r="I3774" s="43" t="s">
        <v>4090</v>
      </c>
      <c r="N3774" s="38" t="s">
        <v>16</v>
      </c>
      <c r="O3774" s="36" t="s">
        <v>3762</v>
      </c>
      <c r="P3774" s="34">
        <v>125746</v>
      </c>
      <c r="Q3774" s="39" t="s">
        <v>3880</v>
      </c>
      <c r="R3774" s="40">
        <v>7209</v>
      </c>
      <c r="S3774" s="41" t="s">
        <v>16</v>
      </c>
      <c r="T3774" s="40">
        <v>7209</v>
      </c>
      <c r="U3774" s="42">
        <f>Tabla1[[#This Row],[Importe]]-Tabla1[[#This Row],[Pagado]]</f>
        <v>0</v>
      </c>
      <c r="V3774" s="43" t="s">
        <v>4090</v>
      </c>
    </row>
    <row r="3775" spans="1:22" x14ac:dyDescent="0.25">
      <c r="A3775" s="71">
        <v>42978</v>
      </c>
      <c r="B3775" s="35" t="s">
        <v>3763</v>
      </c>
      <c r="C3775" s="33">
        <v>125747</v>
      </c>
      <c r="D3775" s="45" t="s">
        <v>3860</v>
      </c>
      <c r="E3775" s="46">
        <v>345</v>
      </c>
      <c r="F3775" s="41">
        <v>42978</v>
      </c>
      <c r="G3775" s="46">
        <v>345</v>
      </c>
      <c r="H3775" s="48">
        <f>Tabla1[[#This Row],[Importe]]-Tabla1[[#This Row],[Pagado]]</f>
        <v>0</v>
      </c>
      <c r="I3775" s="49" t="s">
        <v>4090</v>
      </c>
      <c r="N3775" s="44" t="s">
        <v>16</v>
      </c>
      <c r="O3775" s="35" t="s">
        <v>3763</v>
      </c>
      <c r="P3775" s="33">
        <v>125747</v>
      </c>
      <c r="Q3775" s="45" t="s">
        <v>3860</v>
      </c>
      <c r="R3775" s="46">
        <v>345</v>
      </c>
      <c r="S3775" s="47" t="s">
        <v>16</v>
      </c>
      <c r="T3775" s="46">
        <v>345</v>
      </c>
      <c r="U3775" s="48">
        <f>Tabla1[[#This Row],[Importe]]-Tabla1[[#This Row],[Pagado]]</f>
        <v>0</v>
      </c>
      <c r="V3775" s="49" t="s">
        <v>4090</v>
      </c>
    </row>
    <row r="3776" spans="1:22" x14ac:dyDescent="0.25">
      <c r="A3776" s="38">
        <v>42978</v>
      </c>
      <c r="B3776" s="36" t="s">
        <v>3764</v>
      </c>
      <c r="C3776" s="34">
        <v>125748</v>
      </c>
      <c r="D3776" s="39" t="s">
        <v>3960</v>
      </c>
      <c r="E3776" s="40">
        <v>38781.599999999999</v>
      </c>
      <c r="F3776" s="41">
        <v>42978</v>
      </c>
      <c r="G3776" s="40">
        <v>38781.599999999999</v>
      </c>
      <c r="H3776" s="42">
        <f>Tabla1[[#This Row],[Importe]]-Tabla1[[#This Row],[Pagado]]</f>
        <v>0</v>
      </c>
      <c r="I3776" s="43" t="s">
        <v>4090</v>
      </c>
      <c r="N3776" s="38" t="s">
        <v>16</v>
      </c>
      <c r="O3776" s="36" t="s">
        <v>3764</v>
      </c>
      <c r="P3776" s="34">
        <v>125748</v>
      </c>
      <c r="Q3776" s="39" t="s">
        <v>3960</v>
      </c>
      <c r="R3776" s="40">
        <v>38781.599999999999</v>
      </c>
      <c r="S3776" s="41" t="s">
        <v>16</v>
      </c>
      <c r="T3776" s="40">
        <v>38781.599999999999</v>
      </c>
      <c r="U3776" s="42">
        <f>Tabla1[[#This Row],[Importe]]-Tabla1[[#This Row],[Pagado]]</f>
        <v>0</v>
      </c>
      <c r="V3776" s="43" t="s">
        <v>4090</v>
      </c>
    </row>
    <row r="3777" spans="1:22" x14ac:dyDescent="0.25">
      <c r="A3777" s="71">
        <v>42978</v>
      </c>
      <c r="B3777" s="35" t="s">
        <v>3765</v>
      </c>
      <c r="C3777" s="33">
        <v>125749</v>
      </c>
      <c r="D3777" s="45" t="s">
        <v>3998</v>
      </c>
      <c r="E3777" s="46">
        <v>1031.0999999999999</v>
      </c>
      <c r="F3777" s="41">
        <v>42978</v>
      </c>
      <c r="G3777" s="46">
        <v>1031.0999999999999</v>
      </c>
      <c r="H3777" s="48">
        <f>Tabla1[[#This Row],[Importe]]-Tabla1[[#This Row],[Pagado]]</f>
        <v>0</v>
      </c>
      <c r="I3777" s="49" t="s">
        <v>4090</v>
      </c>
      <c r="N3777" s="44" t="s">
        <v>16</v>
      </c>
      <c r="O3777" s="35" t="s">
        <v>3765</v>
      </c>
      <c r="P3777" s="33">
        <v>125749</v>
      </c>
      <c r="Q3777" s="45" t="s">
        <v>3998</v>
      </c>
      <c r="R3777" s="46">
        <v>1031.0999999999999</v>
      </c>
      <c r="S3777" s="47" t="s">
        <v>16</v>
      </c>
      <c r="T3777" s="46">
        <v>1031.0999999999999</v>
      </c>
      <c r="U3777" s="48">
        <f>Tabla1[[#This Row],[Importe]]-Tabla1[[#This Row],[Pagado]]</f>
        <v>0</v>
      </c>
      <c r="V3777" s="49" t="s">
        <v>4090</v>
      </c>
    </row>
    <row r="3778" spans="1:22" x14ac:dyDescent="0.25">
      <c r="A3778" s="38">
        <v>42978</v>
      </c>
      <c r="B3778" s="35" t="s">
        <v>3767</v>
      </c>
      <c r="C3778" s="33">
        <v>125750</v>
      </c>
      <c r="D3778" s="45" t="s">
        <v>3920</v>
      </c>
      <c r="E3778" s="46">
        <v>6212.24</v>
      </c>
      <c r="F3778" s="47" t="s">
        <v>4083</v>
      </c>
      <c r="G3778" s="46">
        <v>6212.24</v>
      </c>
      <c r="H3778" s="48">
        <f>Tabla1[[#This Row],[Importe]]-Tabla1[[#This Row],[Pagado]]</f>
        <v>0</v>
      </c>
      <c r="I3778" s="49" t="s">
        <v>4090</v>
      </c>
      <c r="N3778" s="44" t="s">
        <v>16</v>
      </c>
      <c r="O3778" s="35" t="s">
        <v>3767</v>
      </c>
      <c r="P3778" s="33">
        <v>125750</v>
      </c>
      <c r="Q3778" s="45" t="s">
        <v>3920</v>
      </c>
      <c r="R3778" s="46">
        <v>6212.24</v>
      </c>
      <c r="S3778" s="47" t="s">
        <v>4083</v>
      </c>
      <c r="T3778" s="46">
        <v>6212.24</v>
      </c>
      <c r="U3778" s="48">
        <f>Tabla1[[#This Row],[Importe]]-Tabla1[[#This Row],[Pagado]]</f>
        <v>0</v>
      </c>
      <c r="V3778" s="49" t="s">
        <v>4090</v>
      </c>
    </row>
    <row r="3779" spans="1:22" x14ac:dyDescent="0.25">
      <c r="A3779" s="71">
        <v>42978</v>
      </c>
      <c r="B3779" s="36" t="s">
        <v>3768</v>
      </c>
      <c r="C3779" s="34">
        <v>125751</v>
      </c>
      <c r="D3779" s="39" t="s">
        <v>3949</v>
      </c>
      <c r="E3779" s="40">
        <v>2894.4</v>
      </c>
      <c r="F3779" s="41">
        <v>42978</v>
      </c>
      <c r="G3779" s="40">
        <v>2894.4</v>
      </c>
      <c r="H3779" s="42">
        <f>Tabla1[[#This Row],[Importe]]-Tabla1[[#This Row],[Pagado]]</f>
        <v>0</v>
      </c>
      <c r="I3779" s="43" t="s">
        <v>4090</v>
      </c>
      <c r="N3779" s="38" t="s">
        <v>16</v>
      </c>
      <c r="O3779" s="36" t="s">
        <v>3768</v>
      </c>
      <c r="P3779" s="34">
        <v>125751</v>
      </c>
      <c r="Q3779" s="39" t="s">
        <v>3949</v>
      </c>
      <c r="R3779" s="40">
        <v>2894.4</v>
      </c>
      <c r="S3779" s="41" t="s">
        <v>16</v>
      </c>
      <c r="T3779" s="40">
        <v>2894.4</v>
      </c>
      <c r="U3779" s="42">
        <f>Tabla1[[#This Row],[Importe]]-Tabla1[[#This Row],[Pagado]]</f>
        <v>0</v>
      </c>
      <c r="V3779" s="43" t="s">
        <v>4090</v>
      </c>
    </row>
    <row r="3780" spans="1:22" x14ac:dyDescent="0.25">
      <c r="A3780" s="38">
        <v>42978</v>
      </c>
      <c r="B3780" s="35" t="s">
        <v>3769</v>
      </c>
      <c r="C3780" s="33">
        <v>125752</v>
      </c>
      <c r="D3780" s="45" t="s">
        <v>3850</v>
      </c>
      <c r="E3780" s="46">
        <v>3840</v>
      </c>
      <c r="F3780" s="47" t="s">
        <v>4069</v>
      </c>
      <c r="G3780" s="46">
        <v>3840</v>
      </c>
      <c r="H3780" s="48">
        <f>Tabla1[[#This Row],[Importe]]-Tabla1[[#This Row],[Pagado]]</f>
        <v>0</v>
      </c>
      <c r="I3780" s="49" t="s">
        <v>4090</v>
      </c>
      <c r="N3780" s="44" t="s">
        <v>16</v>
      </c>
      <c r="O3780" s="35" t="s">
        <v>3769</v>
      </c>
      <c r="P3780" s="33">
        <v>125752</v>
      </c>
      <c r="Q3780" s="45" t="s">
        <v>3850</v>
      </c>
      <c r="R3780" s="46">
        <v>3840</v>
      </c>
      <c r="S3780" s="47" t="s">
        <v>4069</v>
      </c>
      <c r="T3780" s="46">
        <v>3840</v>
      </c>
      <c r="U3780" s="48">
        <f>Tabla1[[#This Row],[Importe]]-Tabla1[[#This Row],[Pagado]]</f>
        <v>0</v>
      </c>
      <c r="V3780" s="49" t="s">
        <v>4090</v>
      </c>
    </row>
    <row r="3781" spans="1:22" x14ac:dyDescent="0.25">
      <c r="A3781" s="71">
        <v>42978</v>
      </c>
      <c r="B3781" s="36" t="s">
        <v>3770</v>
      </c>
      <c r="C3781" s="34">
        <v>125753</v>
      </c>
      <c r="D3781" s="39" t="s">
        <v>3968</v>
      </c>
      <c r="E3781" s="40">
        <v>2922.8</v>
      </c>
      <c r="F3781" s="41" t="s">
        <v>4069</v>
      </c>
      <c r="G3781" s="40">
        <v>2922.8</v>
      </c>
      <c r="H3781" s="42">
        <f>Tabla1[[#This Row],[Importe]]-Tabla1[[#This Row],[Pagado]]</f>
        <v>0</v>
      </c>
      <c r="I3781" s="43" t="s">
        <v>4090</v>
      </c>
      <c r="N3781" s="38" t="s">
        <v>16</v>
      </c>
      <c r="O3781" s="36" t="s">
        <v>3770</v>
      </c>
      <c r="P3781" s="34">
        <v>125753</v>
      </c>
      <c r="Q3781" s="39" t="s">
        <v>3968</v>
      </c>
      <c r="R3781" s="40">
        <v>2922.8</v>
      </c>
      <c r="S3781" s="41" t="s">
        <v>4069</v>
      </c>
      <c r="T3781" s="40">
        <v>2922.8</v>
      </c>
      <c r="U3781" s="42">
        <f>Tabla1[[#This Row],[Importe]]-Tabla1[[#This Row],[Pagado]]</f>
        <v>0</v>
      </c>
      <c r="V3781" s="43" t="s">
        <v>4090</v>
      </c>
    </row>
    <row r="3782" spans="1:22" x14ac:dyDescent="0.25">
      <c r="A3782" s="38">
        <v>42978</v>
      </c>
      <c r="B3782" s="35" t="s">
        <v>3771</v>
      </c>
      <c r="C3782" s="33">
        <v>125754</v>
      </c>
      <c r="D3782" s="45" t="s">
        <v>3832</v>
      </c>
      <c r="E3782" s="46">
        <v>303798.87</v>
      </c>
      <c r="F3782" s="47" t="s">
        <v>4075</v>
      </c>
      <c r="G3782" s="46">
        <v>303798.87</v>
      </c>
      <c r="H3782" s="48">
        <f>Tabla1[[#This Row],[Importe]]-Tabla1[[#This Row],[Pagado]]</f>
        <v>0</v>
      </c>
      <c r="I3782" s="49" t="s">
        <v>4090</v>
      </c>
      <c r="N3782" s="44" t="s">
        <v>16</v>
      </c>
      <c r="O3782" s="35" t="s">
        <v>3771</v>
      </c>
      <c r="P3782" s="33">
        <v>125754</v>
      </c>
      <c r="Q3782" s="45" t="s">
        <v>3832</v>
      </c>
      <c r="R3782" s="46">
        <v>303798.87</v>
      </c>
      <c r="S3782" s="47" t="s">
        <v>4075</v>
      </c>
      <c r="T3782" s="46">
        <v>303798.87</v>
      </c>
      <c r="U3782" s="48">
        <f>Tabla1[[#This Row],[Importe]]-Tabla1[[#This Row],[Pagado]]</f>
        <v>0</v>
      </c>
      <c r="V3782" s="49" t="s">
        <v>4090</v>
      </c>
    </row>
    <row r="3783" spans="1:22" x14ac:dyDescent="0.25">
      <c r="A3783" s="71">
        <v>42978</v>
      </c>
      <c r="B3783" s="36" t="s">
        <v>3772</v>
      </c>
      <c r="C3783" s="34">
        <v>125755</v>
      </c>
      <c r="D3783" s="39" t="s">
        <v>3886</v>
      </c>
      <c r="E3783" s="40">
        <v>2522.8000000000002</v>
      </c>
      <c r="F3783" s="41" t="s">
        <v>4069</v>
      </c>
      <c r="G3783" s="40">
        <v>2522.8000000000002</v>
      </c>
      <c r="H3783" s="42">
        <f>Tabla1[[#This Row],[Importe]]-Tabla1[[#This Row],[Pagado]]</f>
        <v>0</v>
      </c>
      <c r="I3783" s="43" t="s">
        <v>4090</v>
      </c>
      <c r="N3783" s="38" t="s">
        <v>16</v>
      </c>
      <c r="O3783" s="36" t="s">
        <v>3772</v>
      </c>
      <c r="P3783" s="34">
        <v>125755</v>
      </c>
      <c r="Q3783" s="39" t="s">
        <v>3886</v>
      </c>
      <c r="R3783" s="40">
        <v>2522.8000000000002</v>
      </c>
      <c r="S3783" s="41" t="s">
        <v>4069</v>
      </c>
      <c r="T3783" s="40">
        <v>2522.8000000000002</v>
      </c>
      <c r="U3783" s="42">
        <f>Tabla1[[#This Row],[Importe]]-Tabla1[[#This Row],[Pagado]]</f>
        <v>0</v>
      </c>
      <c r="V3783" s="43" t="s">
        <v>4090</v>
      </c>
    </row>
    <row r="3784" spans="1:22" x14ac:dyDescent="0.25">
      <c r="A3784" s="38">
        <v>42978</v>
      </c>
      <c r="B3784" s="35" t="s">
        <v>3773</v>
      </c>
      <c r="C3784" s="33">
        <v>125756</v>
      </c>
      <c r="D3784" s="45" t="s">
        <v>3832</v>
      </c>
      <c r="E3784" s="46">
        <v>61543.199999999997</v>
      </c>
      <c r="F3784" s="47" t="s">
        <v>4075</v>
      </c>
      <c r="G3784" s="46">
        <v>61543.199999999997</v>
      </c>
      <c r="H3784" s="48">
        <f>Tabla1[[#This Row],[Importe]]-Tabla1[[#This Row],[Pagado]]</f>
        <v>0</v>
      </c>
      <c r="I3784" s="49" t="s">
        <v>4090</v>
      </c>
      <c r="N3784" s="44" t="s">
        <v>16</v>
      </c>
      <c r="O3784" s="35" t="s">
        <v>3773</v>
      </c>
      <c r="P3784" s="33">
        <v>125756</v>
      </c>
      <c r="Q3784" s="45" t="s">
        <v>3832</v>
      </c>
      <c r="R3784" s="46">
        <v>61543.199999999997</v>
      </c>
      <c r="S3784" s="47" t="s">
        <v>4075</v>
      </c>
      <c r="T3784" s="46">
        <v>61543.199999999997</v>
      </c>
      <c r="U3784" s="48">
        <f>Tabla1[[#This Row],[Importe]]-Tabla1[[#This Row],[Pagado]]</f>
        <v>0</v>
      </c>
      <c r="V3784" s="49" t="s">
        <v>4090</v>
      </c>
    </row>
    <row r="3785" spans="1:22" x14ac:dyDescent="0.25">
      <c r="A3785" s="71">
        <v>42978</v>
      </c>
      <c r="B3785" s="36" t="s">
        <v>3774</v>
      </c>
      <c r="C3785" s="34">
        <v>125757</v>
      </c>
      <c r="D3785" s="39" t="s">
        <v>3860</v>
      </c>
      <c r="E3785" s="40">
        <v>385.4</v>
      </c>
      <c r="F3785" s="41">
        <v>42978</v>
      </c>
      <c r="G3785" s="40">
        <v>385.4</v>
      </c>
      <c r="H3785" s="42">
        <f>Tabla1[[#This Row],[Importe]]-Tabla1[[#This Row],[Pagado]]</f>
        <v>0</v>
      </c>
      <c r="I3785" s="43" t="s">
        <v>4090</v>
      </c>
      <c r="N3785" s="38" t="s">
        <v>16</v>
      </c>
      <c r="O3785" s="36" t="s">
        <v>3774</v>
      </c>
      <c r="P3785" s="34">
        <v>125757</v>
      </c>
      <c r="Q3785" s="39" t="s">
        <v>3860</v>
      </c>
      <c r="R3785" s="40">
        <v>385.4</v>
      </c>
      <c r="S3785" s="41" t="s">
        <v>16</v>
      </c>
      <c r="T3785" s="40">
        <v>385.4</v>
      </c>
      <c r="U3785" s="42">
        <f>Tabla1[[#This Row],[Importe]]-Tabla1[[#This Row],[Pagado]]</f>
        <v>0</v>
      </c>
      <c r="V3785" s="43" t="s">
        <v>4090</v>
      </c>
    </row>
    <row r="3786" spans="1:22" x14ac:dyDescent="0.25">
      <c r="A3786" s="38">
        <v>42978</v>
      </c>
      <c r="B3786" s="35" t="s">
        <v>3775</v>
      </c>
      <c r="C3786" s="33">
        <v>125758</v>
      </c>
      <c r="D3786" s="45" t="s">
        <v>4066</v>
      </c>
      <c r="E3786" s="46">
        <v>4000</v>
      </c>
      <c r="F3786" s="47" t="s">
        <v>4075</v>
      </c>
      <c r="G3786" s="46">
        <v>4000</v>
      </c>
      <c r="H3786" s="48">
        <f>Tabla1[[#This Row],[Importe]]-Tabla1[[#This Row],[Pagado]]</f>
        <v>0</v>
      </c>
      <c r="I3786" s="49" t="s">
        <v>4090</v>
      </c>
      <c r="N3786" s="44" t="s">
        <v>16</v>
      </c>
      <c r="O3786" s="35" t="s">
        <v>3775</v>
      </c>
      <c r="P3786" s="33">
        <v>125758</v>
      </c>
      <c r="Q3786" s="45" t="s">
        <v>4066</v>
      </c>
      <c r="R3786" s="46">
        <v>4000</v>
      </c>
      <c r="S3786" s="47" t="s">
        <v>4075</v>
      </c>
      <c r="T3786" s="46">
        <v>4000</v>
      </c>
      <c r="U3786" s="48">
        <f>Tabla1[[#This Row],[Importe]]-Tabla1[[#This Row],[Pagado]]</f>
        <v>0</v>
      </c>
      <c r="V3786" s="49" t="s">
        <v>4090</v>
      </c>
    </row>
    <row r="3787" spans="1:22" x14ac:dyDescent="0.25">
      <c r="A3787" s="71">
        <v>42978</v>
      </c>
      <c r="B3787" s="36" t="s">
        <v>3776</v>
      </c>
      <c r="C3787" s="34">
        <v>125759</v>
      </c>
      <c r="D3787" s="39" t="s">
        <v>3884</v>
      </c>
      <c r="E3787" s="40">
        <v>3230</v>
      </c>
      <c r="F3787" s="41" t="s">
        <v>4069</v>
      </c>
      <c r="G3787" s="40">
        <v>3230</v>
      </c>
      <c r="H3787" s="42">
        <f>Tabla1[[#This Row],[Importe]]-Tabla1[[#This Row],[Pagado]]</f>
        <v>0</v>
      </c>
      <c r="I3787" s="43" t="s">
        <v>4090</v>
      </c>
      <c r="N3787" s="38" t="s">
        <v>16</v>
      </c>
      <c r="O3787" s="36" t="s">
        <v>3776</v>
      </c>
      <c r="P3787" s="34">
        <v>125759</v>
      </c>
      <c r="Q3787" s="39" t="s">
        <v>3884</v>
      </c>
      <c r="R3787" s="40">
        <v>3230</v>
      </c>
      <c r="S3787" s="41" t="s">
        <v>4069</v>
      </c>
      <c r="T3787" s="40">
        <v>3230</v>
      </c>
      <c r="U3787" s="42">
        <f>Tabla1[[#This Row],[Importe]]-Tabla1[[#This Row],[Pagado]]</f>
        <v>0</v>
      </c>
      <c r="V3787" s="43" t="s">
        <v>4090</v>
      </c>
    </row>
    <row r="3788" spans="1:22" x14ac:dyDescent="0.25">
      <c r="A3788" s="38">
        <v>42978</v>
      </c>
      <c r="B3788" s="36" t="s">
        <v>3778</v>
      </c>
      <c r="C3788" s="34">
        <v>125760</v>
      </c>
      <c r="D3788" s="39" t="s">
        <v>3891</v>
      </c>
      <c r="E3788" s="40">
        <v>5302.5</v>
      </c>
      <c r="F3788" s="41" t="s">
        <v>4069</v>
      </c>
      <c r="G3788" s="40">
        <v>5302.5</v>
      </c>
      <c r="H3788" s="42">
        <f>Tabla1[[#This Row],[Importe]]-Tabla1[[#This Row],[Pagado]]</f>
        <v>0</v>
      </c>
      <c r="I3788" s="43" t="s">
        <v>4090</v>
      </c>
      <c r="N3788" s="38" t="s">
        <v>16</v>
      </c>
      <c r="O3788" s="36" t="s">
        <v>3778</v>
      </c>
      <c r="P3788" s="34">
        <v>125760</v>
      </c>
      <c r="Q3788" s="39" t="s">
        <v>3891</v>
      </c>
      <c r="R3788" s="40">
        <v>5302.5</v>
      </c>
      <c r="S3788" s="41" t="s">
        <v>4069</v>
      </c>
      <c r="T3788" s="40">
        <v>5302.5</v>
      </c>
      <c r="U3788" s="42">
        <f>Tabla1[[#This Row],[Importe]]-Tabla1[[#This Row],[Pagado]]</f>
        <v>0</v>
      </c>
      <c r="V3788" s="43" t="s">
        <v>4090</v>
      </c>
    </row>
    <row r="3789" spans="1:22" x14ac:dyDescent="0.25">
      <c r="A3789" s="71">
        <v>42978</v>
      </c>
      <c r="B3789" s="35" t="s">
        <v>3779</v>
      </c>
      <c r="C3789" s="33">
        <v>125761</v>
      </c>
      <c r="D3789" s="45" t="s">
        <v>4024</v>
      </c>
      <c r="E3789" s="46">
        <v>815</v>
      </c>
      <c r="F3789" s="47" t="s">
        <v>4069</v>
      </c>
      <c r="G3789" s="46">
        <v>815</v>
      </c>
      <c r="H3789" s="48">
        <f>Tabla1[[#This Row],[Importe]]-Tabla1[[#This Row],[Pagado]]</f>
        <v>0</v>
      </c>
      <c r="I3789" s="49" t="s">
        <v>4090</v>
      </c>
      <c r="N3789" s="44" t="s">
        <v>16</v>
      </c>
      <c r="O3789" s="35" t="s">
        <v>3779</v>
      </c>
      <c r="P3789" s="33">
        <v>125761</v>
      </c>
      <c r="Q3789" s="45" t="s">
        <v>4024</v>
      </c>
      <c r="R3789" s="46">
        <v>815</v>
      </c>
      <c r="S3789" s="47" t="s">
        <v>4069</v>
      </c>
      <c r="T3789" s="46">
        <v>815</v>
      </c>
      <c r="U3789" s="48">
        <f>Tabla1[[#This Row],[Importe]]-Tabla1[[#This Row],[Pagado]]</f>
        <v>0</v>
      </c>
      <c r="V3789" s="49" t="s">
        <v>4090</v>
      </c>
    </row>
  </sheetData>
  <sortState xmlns:xlrd2="http://schemas.microsoft.com/office/spreadsheetml/2017/richdata2" ref="N3029:V3789">
    <sortCondition ref="P3029:P3789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2018-10-13T14:51:11Z</dcterms:created>
  <dcterms:modified xsi:type="dcterms:W3CDTF">2020-04-29T18:30:45Z</dcterms:modified>
</cp:coreProperties>
</file>