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SAN JUAN " sheetId="147" r:id="rId5"/>
    <sheet name="CONTRA EXCEL  " sheetId="129" r:id="rId6"/>
    <sheet name="CORBATA  SWIFT  " sheetId="142" r:id="rId7"/>
    <sheet name="BUCHE  SWIFT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LOMO DE CAÑA     " sheetId="117" r:id="rId21"/>
    <sheet name="PAVO ENTERO" sheetId="94" state="hidden" r:id="rId22"/>
    <sheet name="QUESOS GOUDA " sheetId="125" r:id="rId23"/>
    <sheet name="PAVOS   " sheetId="126" r:id="rId24"/>
    <sheet name="TARAS DE PLASTICO " sheetId="132" r:id="rId25"/>
    <sheet name="Hoja4" sheetId="133" r:id="rId26"/>
    <sheet name="Hoja5" sheetId="134" r:id="rId27"/>
    <sheet name="Hoja1" sheetId="148" r:id="rId28"/>
  </sheets>
  <calcPr calcId="152511"/>
  <fileRecoveryPr autoRecover="0"/>
</workbook>
</file>

<file path=xl/calcChain.xml><?xml version="1.0" encoding="utf-8"?>
<calcChain xmlns="http://schemas.openxmlformats.org/spreadsheetml/2006/main">
  <c r="Q116" i="38" l="1"/>
  <c r="Q28" i="38" l="1"/>
  <c r="Q27" i="38" l="1"/>
  <c r="T113" i="38" l="1"/>
  <c r="T112" i="38"/>
  <c r="S113" i="38"/>
  <c r="S114" i="38"/>
  <c r="Q24" i="38" l="1"/>
  <c r="S9" i="147" l="1"/>
  <c r="P15" i="147"/>
  <c r="P14" i="147"/>
  <c r="P13" i="147"/>
  <c r="P12" i="147"/>
  <c r="P11" i="147"/>
  <c r="P10" i="147"/>
  <c r="P9" i="147"/>
  <c r="F12" i="147"/>
  <c r="F11" i="147"/>
  <c r="F10" i="147"/>
  <c r="F9" i="147"/>
  <c r="D48" i="147"/>
  <c r="C48" i="147"/>
  <c r="F50" i="147" s="1"/>
  <c r="F46" i="147"/>
  <c r="F45" i="147"/>
  <c r="F44" i="147"/>
  <c r="F43" i="147"/>
  <c r="F42" i="147"/>
  <c r="F41" i="147"/>
  <c r="F40" i="147"/>
  <c r="F39" i="147"/>
  <c r="F38" i="147"/>
  <c r="F37" i="147"/>
  <c r="F36" i="147"/>
  <c r="F35" i="147"/>
  <c r="F34" i="147"/>
  <c r="F33" i="147"/>
  <c r="F32" i="147"/>
  <c r="F31" i="147"/>
  <c r="F30" i="147"/>
  <c r="F29" i="147"/>
  <c r="F28" i="147"/>
  <c r="F27" i="147"/>
  <c r="F26" i="147"/>
  <c r="F25" i="147"/>
  <c r="F24" i="147"/>
  <c r="F23" i="147"/>
  <c r="F22" i="147"/>
  <c r="F21" i="147"/>
  <c r="F20" i="147"/>
  <c r="F19" i="147"/>
  <c r="F18" i="147"/>
  <c r="F17" i="147"/>
  <c r="F16" i="147"/>
  <c r="F15" i="147"/>
  <c r="F14" i="147"/>
  <c r="F13" i="147"/>
  <c r="I9" i="147"/>
  <c r="I10" i="147" s="1"/>
  <c r="I11" i="147" s="1"/>
  <c r="I12" i="147" s="1"/>
  <c r="I13" i="147" s="1"/>
  <c r="I14" i="147" s="1"/>
  <c r="I15" i="147" s="1"/>
  <c r="I16" i="147" s="1"/>
  <c r="I17" i="147" s="1"/>
  <c r="I18" i="147" s="1"/>
  <c r="I19" i="147" s="1"/>
  <c r="I20" i="147" s="1"/>
  <c r="I21" i="147" s="1"/>
  <c r="I22" i="147" s="1"/>
  <c r="I23" i="147" s="1"/>
  <c r="I24" i="147" s="1"/>
  <c r="I25" i="147" s="1"/>
  <c r="I26" i="147" s="1"/>
  <c r="I27" i="147" s="1"/>
  <c r="I28" i="147" s="1"/>
  <c r="I29" i="147" s="1"/>
  <c r="I30" i="147" s="1"/>
  <c r="I31" i="147" s="1"/>
  <c r="I32" i="147" s="1"/>
  <c r="I33" i="147" s="1"/>
  <c r="I34" i="147" s="1"/>
  <c r="I35" i="147" s="1"/>
  <c r="I36" i="147" s="1"/>
  <c r="I37" i="147" s="1"/>
  <c r="I38" i="147" s="1"/>
  <c r="I39" i="147" s="1"/>
  <c r="I40" i="147" s="1"/>
  <c r="I41" i="147" s="1"/>
  <c r="I42" i="147" s="1"/>
  <c r="I43" i="147" s="1"/>
  <c r="I44" i="147" s="1"/>
  <c r="I45" i="147" s="1"/>
  <c r="I46" i="147" s="1"/>
  <c r="L9" i="147"/>
  <c r="L10" i="147" s="1"/>
  <c r="L11" i="147" s="1"/>
  <c r="L12" i="147" s="1"/>
  <c r="L13" i="147" s="1"/>
  <c r="L14" i="147" s="1"/>
  <c r="L15" i="147" s="1"/>
  <c r="L16" i="147" s="1"/>
  <c r="L17" i="147" s="1"/>
  <c r="L18" i="147" s="1"/>
  <c r="L19" i="147" s="1"/>
  <c r="L20" i="147" s="1"/>
  <c r="L21" i="147" s="1"/>
  <c r="L22" i="147" s="1"/>
  <c r="L23" i="147" s="1"/>
  <c r="L24" i="147" s="1"/>
  <c r="L25" i="147" s="1"/>
  <c r="L26" i="147" s="1"/>
  <c r="L27" i="147" s="1"/>
  <c r="L28" i="147" s="1"/>
  <c r="L29" i="147" s="1"/>
  <c r="L30" i="147" s="1"/>
  <c r="L31" i="147" s="1"/>
  <c r="L32" i="147" s="1"/>
  <c r="L33" i="147" s="1"/>
  <c r="L34" i="147" s="1"/>
  <c r="L35" i="147" s="1"/>
  <c r="L36" i="147" s="1"/>
  <c r="L37" i="147" s="1"/>
  <c r="L38" i="147" s="1"/>
  <c r="L39" i="147" s="1"/>
  <c r="L40" i="147" s="1"/>
  <c r="L41" i="147" s="1"/>
  <c r="L42" i="147" s="1"/>
  <c r="L43" i="147" s="1"/>
  <c r="L44" i="147" s="1"/>
  <c r="L45" i="147" s="1"/>
  <c r="L46" i="147" s="1"/>
  <c r="L47" i="147" s="1"/>
  <c r="L48" i="147" s="1"/>
  <c r="L49" i="147" s="1"/>
  <c r="L50" i="147" s="1"/>
  <c r="L51" i="147" s="1"/>
  <c r="L52" i="147" s="1"/>
  <c r="L53" i="147" s="1"/>
  <c r="N77" i="147"/>
  <c r="M77" i="147"/>
  <c r="O80" i="147" s="1"/>
  <c r="P75" i="147"/>
  <c r="P74" i="147"/>
  <c r="P73" i="147"/>
  <c r="P72" i="147"/>
  <c r="P71" i="147"/>
  <c r="P70" i="147"/>
  <c r="P69" i="147"/>
  <c r="P68" i="147"/>
  <c r="P67" i="147"/>
  <c r="P66" i="147"/>
  <c r="P65" i="147"/>
  <c r="P64" i="147"/>
  <c r="P63" i="147"/>
  <c r="P62" i="147"/>
  <c r="P61" i="147"/>
  <c r="P60" i="147"/>
  <c r="P59" i="147"/>
  <c r="P58" i="147"/>
  <c r="P57" i="147"/>
  <c r="P56" i="147"/>
  <c r="P55" i="147"/>
  <c r="P54" i="147"/>
  <c r="P53" i="147"/>
  <c r="P52" i="147"/>
  <c r="P51" i="147"/>
  <c r="P50" i="147"/>
  <c r="P49" i="147"/>
  <c r="P48" i="147"/>
  <c r="P47" i="147"/>
  <c r="P46" i="147"/>
  <c r="P45" i="147"/>
  <c r="P44" i="147"/>
  <c r="P43" i="147"/>
  <c r="P42" i="147"/>
  <c r="P41" i="147"/>
  <c r="P40" i="147"/>
  <c r="P39" i="147"/>
  <c r="P38" i="147"/>
  <c r="P37" i="147"/>
  <c r="P36" i="147"/>
  <c r="P35" i="147"/>
  <c r="P34" i="147"/>
  <c r="P33" i="147"/>
  <c r="P32" i="147"/>
  <c r="P31" i="147"/>
  <c r="P30" i="147"/>
  <c r="P29" i="147"/>
  <c r="P28" i="147"/>
  <c r="P27" i="147"/>
  <c r="P26" i="147"/>
  <c r="P25" i="147"/>
  <c r="P24" i="147"/>
  <c r="P23" i="147"/>
  <c r="P22" i="147"/>
  <c r="P21" i="147"/>
  <c r="P20" i="147"/>
  <c r="P19" i="147"/>
  <c r="P18" i="147"/>
  <c r="P17" i="147"/>
  <c r="P16" i="147"/>
  <c r="F48" i="147" l="1"/>
  <c r="G5" i="147" s="1"/>
  <c r="H5" i="147" s="1"/>
  <c r="F49" i="147" l="1"/>
  <c r="P9" i="125" l="1"/>
  <c r="N65" i="40" l="1"/>
  <c r="D24" i="139" l="1"/>
  <c r="F24" i="139" s="1"/>
  <c r="I9" i="139"/>
  <c r="C61" i="139"/>
  <c r="O9" i="139"/>
  <c r="Q9" i="139" s="1"/>
  <c r="O10" i="139"/>
  <c r="Q10" i="139" s="1"/>
  <c r="O11" i="139"/>
  <c r="Q11" i="139"/>
  <c r="O12" i="139"/>
  <c r="Q12" i="139" s="1"/>
  <c r="O13" i="139"/>
  <c r="Q13" i="139"/>
  <c r="Q13" i="129" l="1"/>
  <c r="Q12" i="129"/>
  <c r="Q11" i="129"/>
  <c r="Q10" i="129"/>
  <c r="Q9" i="129"/>
  <c r="F14" i="128" l="1"/>
  <c r="M10" i="40"/>
  <c r="O10" i="40" s="1"/>
  <c r="M11" i="40"/>
  <c r="O11" i="40" s="1"/>
  <c r="M8" i="40"/>
  <c r="O8" i="40" s="1"/>
  <c r="M22" i="40"/>
  <c r="O22" i="40" s="1"/>
  <c r="F14" i="129"/>
  <c r="F13" i="129"/>
  <c r="F12" i="129"/>
  <c r="F11" i="129"/>
  <c r="F10" i="129"/>
  <c r="F9" i="129"/>
  <c r="F13" i="146"/>
  <c r="F14" i="146"/>
  <c r="F15" i="146"/>
  <c r="F16" i="146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D42" i="146"/>
  <c r="F42" i="146" s="1"/>
  <c r="F41" i="146"/>
  <c r="D41" i="146"/>
  <c r="D40" i="146"/>
  <c r="F40" i="146" s="1"/>
  <c r="F39" i="146"/>
  <c r="D39" i="146"/>
  <c r="D38" i="146"/>
  <c r="F38" i="146" s="1"/>
  <c r="F37" i="146"/>
  <c r="D37" i="146"/>
  <c r="D36" i="146"/>
  <c r="F36" i="146" s="1"/>
  <c r="F35" i="146"/>
  <c r="D35" i="146"/>
  <c r="D34" i="146"/>
  <c r="F34" i="146" s="1"/>
  <c r="F33" i="146"/>
  <c r="D33" i="146"/>
  <c r="D43" i="146" s="1"/>
  <c r="D32" i="146"/>
  <c r="F32" i="146" s="1"/>
  <c r="F31" i="146"/>
  <c r="F30" i="146"/>
  <c r="F29" i="146"/>
  <c r="F28" i="146"/>
  <c r="F27" i="146"/>
  <c r="F26" i="146"/>
  <c r="F11" i="146"/>
  <c r="P77" i="147" l="1"/>
  <c r="O82" i="147" s="1"/>
  <c r="S10" i="147"/>
  <c r="S11" i="147" s="1"/>
  <c r="S12" i="147" s="1"/>
  <c r="S13" i="147" s="1"/>
  <c r="S14" i="147" s="1"/>
  <c r="S15" i="147" s="1"/>
  <c r="S16" i="147" s="1"/>
  <c r="S17" i="147" s="1"/>
  <c r="S18" i="147" s="1"/>
  <c r="S19" i="147" s="1"/>
  <c r="S20" i="147" s="1"/>
  <c r="S21" i="147" s="1"/>
  <c r="S22" i="147" s="1"/>
  <c r="S23" i="147" s="1"/>
  <c r="S24" i="147" s="1"/>
  <c r="S25" i="147" s="1"/>
  <c r="S26" i="147" s="1"/>
  <c r="S27" i="147" s="1"/>
  <c r="S28" i="147" s="1"/>
  <c r="S29" i="147" s="1"/>
  <c r="S30" i="147" s="1"/>
  <c r="S31" i="147" s="1"/>
  <c r="S32" i="147" s="1"/>
  <c r="S33" i="147" s="1"/>
  <c r="S34" i="147" s="1"/>
  <c r="S35" i="147" s="1"/>
  <c r="S36" i="147" s="1"/>
  <c r="S37" i="147" s="1"/>
  <c r="S38" i="147" s="1"/>
  <c r="S39" i="147" s="1"/>
  <c r="S40" i="147" s="1"/>
  <c r="S41" i="147" s="1"/>
  <c r="S42" i="147" s="1"/>
  <c r="S43" i="147" s="1"/>
  <c r="S44" i="147" s="1"/>
  <c r="S45" i="147" s="1"/>
  <c r="S46" i="147" s="1"/>
  <c r="S47" i="147" s="1"/>
  <c r="S48" i="147" s="1"/>
  <c r="S49" i="147" s="1"/>
  <c r="S50" i="147" s="1"/>
  <c r="S51" i="147" s="1"/>
  <c r="S52" i="147" s="1"/>
  <c r="S53" i="147" s="1"/>
  <c r="S54" i="147" s="1"/>
  <c r="S55" i="147" s="1"/>
  <c r="S56" i="147" s="1"/>
  <c r="S57" i="147" s="1"/>
  <c r="S58" i="147" s="1"/>
  <c r="S59" i="147" s="1"/>
  <c r="S60" i="147" s="1"/>
  <c r="S61" i="147" s="1"/>
  <c r="S62" i="147" s="1"/>
  <c r="S63" i="147" s="1"/>
  <c r="S64" i="147" s="1"/>
  <c r="S65" i="147" s="1"/>
  <c r="S66" i="147" s="1"/>
  <c r="S67" i="147" s="1"/>
  <c r="S68" i="147" s="1"/>
  <c r="S69" i="147" s="1"/>
  <c r="S70" i="147" s="1"/>
  <c r="S71" i="147" s="1"/>
  <c r="S72" i="147" s="1"/>
  <c r="S73" i="147" s="1"/>
  <c r="S74" i="147" s="1"/>
  <c r="S75" i="147" s="1"/>
  <c r="Q5" i="147"/>
  <c r="R6" i="147" s="1"/>
  <c r="F43" i="146"/>
  <c r="F45" i="146" l="1"/>
  <c r="G5" i="146"/>
  <c r="H5" i="146" s="1"/>
  <c r="D9" i="135" l="1"/>
  <c r="Q11" i="38" l="1"/>
  <c r="Q12" i="38"/>
  <c r="Q7" i="38"/>
  <c r="Q8" i="38" l="1"/>
  <c r="Q20" i="38" l="1"/>
  <c r="Q16" i="38"/>
  <c r="Q23" i="38"/>
  <c r="Q14" i="38"/>
  <c r="Q29" i="38" l="1"/>
  <c r="Q26" i="38"/>
  <c r="Q25" i="38"/>
  <c r="N54" i="54" l="1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54" i="54" l="1"/>
  <c r="O59" i="54" s="1"/>
  <c r="S8" i="54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Q15" i="38"/>
  <c r="Q9" i="38"/>
  <c r="Q6" i="38"/>
  <c r="Q5" i="54" l="1"/>
  <c r="R5" i="54" s="1"/>
  <c r="Q22" i="38"/>
  <c r="Q19" i="38"/>
  <c r="Q17" i="38"/>
  <c r="Q18" i="38"/>
  <c r="Q21" i="38" l="1"/>
  <c r="M29" i="130" l="1"/>
  <c r="P32" i="130" s="1"/>
  <c r="K29" i="130"/>
  <c r="P28" i="130"/>
  <c r="N28" i="130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P20" i="130"/>
  <c r="N20" i="130"/>
  <c r="N19" i="130"/>
  <c r="P19" i="130" s="1"/>
  <c r="N18" i="130"/>
  <c r="P18" i="130" s="1"/>
  <c r="N17" i="130"/>
  <c r="P17" i="130" s="1"/>
  <c r="N16" i="130"/>
  <c r="P16" i="130" s="1"/>
  <c r="N15" i="130"/>
  <c r="P15" i="130" s="1"/>
  <c r="P14" i="130"/>
  <c r="N14" i="130"/>
  <c r="N13" i="130"/>
  <c r="P13" i="130" s="1"/>
  <c r="N12" i="130"/>
  <c r="P12" i="130" s="1"/>
  <c r="N11" i="130"/>
  <c r="P11" i="130" s="1"/>
  <c r="N10" i="130"/>
  <c r="P10" i="130" s="1"/>
  <c r="N9" i="130"/>
  <c r="P9" i="130" s="1"/>
  <c r="N8" i="130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O18" i="8"/>
  <c r="M18" i="8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O10" i="8"/>
  <c r="M10" i="8"/>
  <c r="M9" i="8"/>
  <c r="O9" i="8" s="1"/>
  <c r="M8" i="8"/>
  <c r="O8" i="8" s="1"/>
  <c r="AC1" i="65"/>
  <c r="X52" i="65"/>
  <c r="Y54" i="65" s="1"/>
  <c r="Y51" i="65"/>
  <c r="AA51" i="65" s="1"/>
  <c r="Y50" i="65"/>
  <c r="AA50" i="65" s="1"/>
  <c r="Y49" i="65"/>
  <c r="AA49" i="65" s="1"/>
  <c r="Y48" i="65"/>
  <c r="AA48" i="65" s="1"/>
  <c r="Y47" i="65"/>
  <c r="AA47" i="65" s="1"/>
  <c r="Y46" i="65"/>
  <c r="AA46" i="65" s="1"/>
  <c r="Y45" i="65"/>
  <c r="AA45" i="65" s="1"/>
  <c r="Y44" i="65"/>
  <c r="AA44" i="65" s="1"/>
  <c r="Y43" i="65"/>
  <c r="AA43" i="65" s="1"/>
  <c r="Y42" i="65"/>
  <c r="AA42" i="65" s="1"/>
  <c r="Y41" i="65"/>
  <c r="AA41" i="65" s="1"/>
  <c r="AA40" i="65"/>
  <c r="Y40" i="65"/>
  <c r="Y39" i="65"/>
  <c r="AA39" i="65" s="1"/>
  <c r="Y38" i="65"/>
  <c r="AA38" i="65" s="1"/>
  <c r="Y37" i="65"/>
  <c r="AA37" i="65" s="1"/>
  <c r="Y36" i="65"/>
  <c r="AA36" i="65" s="1"/>
  <c r="Y35" i="65"/>
  <c r="AA35" i="65" s="1"/>
  <c r="Y34" i="65"/>
  <c r="AA34" i="65" s="1"/>
  <c r="Y33" i="65"/>
  <c r="AA33" i="65" s="1"/>
  <c r="Y32" i="65"/>
  <c r="AA32" i="65" s="1"/>
  <c r="Y31" i="65"/>
  <c r="AA31" i="65" s="1"/>
  <c r="Y30" i="65"/>
  <c r="AA30" i="65" s="1"/>
  <c r="Y29" i="65"/>
  <c r="AA29" i="65" s="1"/>
  <c r="AA28" i="65"/>
  <c r="Y28" i="65"/>
  <c r="Y27" i="65"/>
  <c r="AA27" i="65" s="1"/>
  <c r="Y26" i="65"/>
  <c r="AA26" i="65" s="1"/>
  <c r="AA25" i="65"/>
  <c r="Y25" i="65"/>
  <c r="Y24" i="65"/>
  <c r="AA24" i="65" s="1"/>
  <c r="Y23" i="65"/>
  <c r="AA23" i="65" s="1"/>
  <c r="Y22" i="65"/>
  <c r="AA22" i="65" s="1"/>
  <c r="Y21" i="65"/>
  <c r="AA21" i="65" s="1"/>
  <c r="AA20" i="65"/>
  <c r="Y20" i="65"/>
  <c r="Y19" i="65"/>
  <c r="AA19" i="65" s="1"/>
  <c r="Y18" i="65"/>
  <c r="AA18" i="65" s="1"/>
  <c r="AA17" i="65"/>
  <c r="Y17" i="65"/>
  <c r="Y16" i="65"/>
  <c r="AA16" i="65" s="1"/>
  <c r="Y15" i="65"/>
  <c r="AA15" i="65" s="1"/>
  <c r="Y14" i="65"/>
  <c r="AA14" i="65" s="1"/>
  <c r="Y13" i="65"/>
  <c r="AA13" i="65" s="1"/>
  <c r="AA12" i="65"/>
  <c r="Y12" i="65"/>
  <c r="Y11" i="65"/>
  <c r="AA11" i="65" s="1"/>
  <c r="Y10" i="65"/>
  <c r="AA10" i="65" s="1"/>
  <c r="Y9" i="65"/>
  <c r="AA9" i="65" s="1"/>
  <c r="AD9" i="65" s="1"/>
  <c r="AD10" i="65" s="1"/>
  <c r="AD11" i="65" s="1"/>
  <c r="AD12" i="65" s="1"/>
  <c r="AD13" i="65" s="1"/>
  <c r="AD14" i="65" s="1"/>
  <c r="AD15" i="65" s="1"/>
  <c r="AD16" i="65" s="1"/>
  <c r="AD17" i="65" s="1"/>
  <c r="AD18" i="65" s="1"/>
  <c r="AD19" i="65" s="1"/>
  <c r="AD20" i="65" s="1"/>
  <c r="AD21" i="65" s="1"/>
  <c r="AD22" i="65" s="1"/>
  <c r="AD23" i="65" s="1"/>
  <c r="M11" i="139"/>
  <c r="M12" i="139" s="1"/>
  <c r="N61" i="139"/>
  <c r="O63" i="139" s="1"/>
  <c r="T9" i="139"/>
  <c r="AD24" i="65" l="1"/>
  <c r="AD25" i="65" s="1"/>
  <c r="AD26" i="65" s="1"/>
  <c r="AD27" i="65" s="1"/>
  <c r="AD28" i="65" s="1"/>
  <c r="AD29" i="65" s="1"/>
  <c r="AD30" i="65" s="1"/>
  <c r="AD31" i="65" s="1"/>
  <c r="AD32" i="65" s="1"/>
  <c r="AD33" i="65" s="1"/>
  <c r="AD34" i="65" s="1"/>
  <c r="AD35" i="65" s="1"/>
  <c r="AD36" i="65" s="1"/>
  <c r="AD37" i="65" s="1"/>
  <c r="AD38" i="65" s="1"/>
  <c r="AD39" i="65" s="1"/>
  <c r="AD40" i="65" s="1"/>
  <c r="AD41" i="65" s="1"/>
  <c r="AD42" i="65" s="1"/>
  <c r="AD43" i="65" s="1"/>
  <c r="AD44" i="65" s="1"/>
  <c r="AD45" i="65" s="1"/>
  <c r="AD46" i="65" s="1"/>
  <c r="AD47" i="65" s="1"/>
  <c r="AD48" i="65" s="1"/>
  <c r="AD49" i="65" s="1"/>
  <c r="AD50" i="65" s="1"/>
  <c r="M13" i="139"/>
  <c r="Y52" i="65"/>
  <c r="N29" i="130"/>
  <c r="P8" i="130"/>
  <c r="O26" i="8"/>
  <c r="M26" i="8"/>
  <c r="AA52" i="65"/>
  <c r="T10" i="139"/>
  <c r="T11" i="139" s="1"/>
  <c r="T12" i="139" s="1"/>
  <c r="O77" i="129"/>
  <c r="N77" i="129"/>
  <c r="P80" i="129" s="1"/>
  <c r="Q75" i="129"/>
  <c r="Q74" i="129"/>
  <c r="Q73" i="129"/>
  <c r="Q72" i="129"/>
  <c r="Q71" i="129"/>
  <c r="Q70" i="129"/>
  <c r="Q69" i="129"/>
  <c r="Q68" i="129"/>
  <c r="Q67" i="129"/>
  <c r="Q66" i="129"/>
  <c r="Q65" i="129"/>
  <c r="Q64" i="129"/>
  <c r="Q63" i="129"/>
  <c r="Q62" i="129"/>
  <c r="Q61" i="129"/>
  <c r="Q60" i="129"/>
  <c r="Q59" i="129"/>
  <c r="Q58" i="129"/>
  <c r="Q57" i="129"/>
  <c r="Q56" i="129"/>
  <c r="Q55" i="129"/>
  <c r="Q54" i="129"/>
  <c r="Q53" i="129"/>
  <c r="Q52" i="129"/>
  <c r="Q51" i="129"/>
  <c r="Q50" i="129"/>
  <c r="Q49" i="129"/>
  <c r="Q48" i="129"/>
  <c r="Q47" i="129"/>
  <c r="Q46" i="129"/>
  <c r="Q45" i="129"/>
  <c r="Q44" i="129"/>
  <c r="Q43" i="129"/>
  <c r="Q42" i="129"/>
  <c r="Q41" i="129"/>
  <c r="Q40" i="129"/>
  <c r="Q39" i="129"/>
  <c r="Q38" i="129"/>
  <c r="Q37" i="129"/>
  <c r="Q36" i="129"/>
  <c r="Q35" i="129"/>
  <c r="Q34" i="129"/>
  <c r="Q33" i="129"/>
  <c r="Q32" i="129"/>
  <c r="Q31" i="129"/>
  <c r="Q30" i="129"/>
  <c r="Q29" i="129"/>
  <c r="Q28" i="129"/>
  <c r="Q27" i="129"/>
  <c r="Q26" i="129"/>
  <c r="Q25" i="129"/>
  <c r="Q24" i="129"/>
  <c r="Q23" i="129"/>
  <c r="Q22" i="129"/>
  <c r="Q21" i="129"/>
  <c r="Q20" i="129"/>
  <c r="Q19" i="129"/>
  <c r="Q18" i="129"/>
  <c r="Q17" i="129"/>
  <c r="Q16" i="129"/>
  <c r="Q15" i="129"/>
  <c r="Q77" i="129" s="1"/>
  <c r="P82" i="129" s="1"/>
  <c r="Q14" i="129"/>
  <c r="M9" i="129"/>
  <c r="M10" i="129" s="1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T13" i="139" l="1"/>
  <c r="M14" i="139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O28" i="8"/>
  <c r="P5" i="8"/>
  <c r="Q5" i="8" s="1"/>
  <c r="Z55" i="65"/>
  <c r="AB5" i="65"/>
  <c r="AC5" i="65" s="1"/>
  <c r="R5" i="129"/>
  <c r="S6" i="129" s="1"/>
  <c r="T9" i="129"/>
  <c r="T10" i="129" s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Q10" i="38"/>
  <c r="M15" i="139" l="1"/>
  <c r="O14" i="139"/>
  <c r="Q14" i="139" s="1"/>
  <c r="T14" i="139"/>
  <c r="Q5" i="130"/>
  <c r="R5" i="130" s="1"/>
  <c r="P31" i="130"/>
  <c r="Q13" i="38"/>
  <c r="F103" i="38"/>
  <c r="M16" i="139" l="1"/>
  <c r="O15" i="139"/>
  <c r="Q15" i="139" s="1"/>
  <c r="T15" i="139" s="1"/>
  <c r="O16" i="139" l="1"/>
  <c r="Q16" i="139" s="1"/>
  <c r="T16" i="139" s="1"/>
  <c r="M17" i="139"/>
  <c r="K1" i="125"/>
  <c r="J1" i="40"/>
  <c r="I9" i="129"/>
  <c r="I10" i="129" s="1"/>
  <c r="I11" i="129" s="1"/>
  <c r="I12" i="129" s="1"/>
  <c r="I13" i="129" s="1"/>
  <c r="I14" i="129" s="1"/>
  <c r="Y33" i="1"/>
  <c r="Y34" i="1" s="1"/>
  <c r="W33" i="1"/>
  <c r="AA5" i="1"/>
  <c r="P33" i="1"/>
  <c r="N33" i="1"/>
  <c r="R5" i="1"/>
  <c r="CC5" i="1"/>
  <c r="O17" i="139" l="1"/>
  <c r="Q17" i="139" s="1"/>
  <c r="T17" i="139" s="1"/>
  <c r="M18" i="139"/>
  <c r="P34" i="1"/>
  <c r="H6" i="142"/>
  <c r="O18" i="139" l="1"/>
  <c r="Q18" i="139" s="1"/>
  <c r="T18" i="139" s="1"/>
  <c r="M19" i="139"/>
  <c r="D8" i="141"/>
  <c r="F8" i="141" s="1"/>
  <c r="I8" i="141" s="1"/>
  <c r="F9" i="54"/>
  <c r="O19" i="139" l="1"/>
  <c r="Q19" i="139" s="1"/>
  <c r="T19" i="139" s="1"/>
  <c r="M20" i="139"/>
  <c r="D9" i="139"/>
  <c r="F9" i="139" s="1"/>
  <c r="O20" i="139" l="1"/>
  <c r="Q20" i="139" s="1"/>
  <c r="T20" i="139" s="1"/>
  <c r="M21" i="139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M22" i="139" l="1"/>
  <c r="O21" i="139"/>
  <c r="Q21" i="139" s="1"/>
  <c r="T21" i="139" s="1"/>
  <c r="F48" i="57"/>
  <c r="F49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113" i="38"/>
  <c r="O22" i="139" l="1"/>
  <c r="Q22" i="139" s="1"/>
  <c r="T22" i="139" s="1"/>
  <c r="M23" i="139"/>
  <c r="H5" i="57"/>
  <c r="M24" i="139" l="1"/>
  <c r="O23" i="139"/>
  <c r="Q23" i="139" s="1"/>
  <c r="T23" i="139" s="1"/>
  <c r="S112" i="38"/>
  <c r="I112" i="38"/>
  <c r="O24" i="139" l="1"/>
  <c r="Q24" i="139" s="1"/>
  <c r="T24" i="139" s="1"/>
  <c r="M25" i="139"/>
  <c r="S107" i="38"/>
  <c r="T107" i="38" s="1"/>
  <c r="S108" i="38"/>
  <c r="T108" i="38" s="1"/>
  <c r="S109" i="38"/>
  <c r="T109" i="38" s="1"/>
  <c r="S110" i="38"/>
  <c r="T110" i="38" s="1"/>
  <c r="S111" i="38"/>
  <c r="T111" i="38" s="1"/>
  <c r="T114" i="38"/>
  <c r="S115" i="38"/>
  <c r="T115" i="38" s="1"/>
  <c r="S116" i="38"/>
  <c r="T116" i="38" s="1"/>
  <c r="M26" i="139" l="1"/>
  <c r="O25" i="139"/>
  <c r="Q25" i="139" s="1"/>
  <c r="T25" i="139" s="1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D14" i="143"/>
  <c r="F14" i="143" s="1"/>
  <c r="D13" i="143"/>
  <c r="F13" i="143" s="1"/>
  <c r="D12" i="143"/>
  <c r="F12" i="143" s="1"/>
  <c r="D11" i="143"/>
  <c r="F11" i="143" s="1"/>
  <c r="D10" i="143"/>
  <c r="F10" i="143" s="1"/>
  <c r="F9" i="143"/>
  <c r="C43" i="136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F34" i="136"/>
  <c r="D34" i="136"/>
  <c r="D33" i="136"/>
  <c r="F33" i="136" s="1"/>
  <c r="D32" i="136"/>
  <c r="F32" i="136" s="1"/>
  <c r="D31" i="136"/>
  <c r="F31" i="136" s="1"/>
  <c r="F30" i="136"/>
  <c r="D30" i="136"/>
  <c r="D29" i="136"/>
  <c r="F29" i="136" s="1"/>
  <c r="F28" i="136"/>
  <c r="F27" i="136"/>
  <c r="D27" i="136"/>
  <c r="D26" i="136"/>
  <c r="F26" i="136" s="1"/>
  <c r="D25" i="136"/>
  <c r="F25" i="136" s="1"/>
  <c r="D24" i="136"/>
  <c r="F24" i="136" s="1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D54" i="54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8" i="54"/>
  <c r="I9" i="54" s="1"/>
  <c r="F8" i="54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S10" i="125" s="1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L62" i="40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O51" i="40"/>
  <c r="M51" i="40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O35" i="40"/>
  <c r="M35" i="40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9" i="40"/>
  <c r="O9" i="40" s="1"/>
  <c r="P63" i="125" l="1"/>
  <c r="O66" i="125" s="1"/>
  <c r="O26" i="139"/>
  <c r="Q26" i="139" s="1"/>
  <c r="T26" i="139" s="1"/>
  <c r="M27" i="13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M62" i="40"/>
  <c r="D29" i="143"/>
  <c r="F8" i="143"/>
  <c r="F43" i="136"/>
  <c r="G5" i="136" s="1"/>
  <c r="D43" i="136"/>
  <c r="F54" i="54"/>
  <c r="E59" i="54" s="1"/>
  <c r="Q6" i="125"/>
  <c r="R6" i="125" s="1"/>
  <c r="O62" i="40"/>
  <c r="L26" i="135"/>
  <c r="O29" i="135" s="1"/>
  <c r="J26" i="135"/>
  <c r="M25" i="135"/>
  <c r="O25" i="135" s="1"/>
  <c r="M24" i="135"/>
  <c r="O24" i="135" s="1"/>
  <c r="M23" i="135"/>
  <c r="O23" i="135" s="1"/>
  <c r="M22" i="135"/>
  <c r="O22" i="135" s="1"/>
  <c r="O21" i="135"/>
  <c r="M21" i="135"/>
  <c r="M20" i="135"/>
  <c r="O20" i="135" s="1"/>
  <c r="O19" i="135"/>
  <c r="M19" i="135"/>
  <c r="M18" i="135"/>
  <c r="O18" i="135" s="1"/>
  <c r="M17" i="135"/>
  <c r="O17" i="135" s="1"/>
  <c r="M16" i="135"/>
  <c r="O16" i="135" s="1"/>
  <c r="M15" i="135"/>
  <c r="O15" i="135" s="1"/>
  <c r="M14" i="135"/>
  <c r="O14" i="135" s="1"/>
  <c r="O13" i="135"/>
  <c r="M13" i="135"/>
  <c r="M12" i="135"/>
  <c r="O12" i="135" s="1"/>
  <c r="O11" i="135"/>
  <c r="M11" i="135"/>
  <c r="M10" i="135"/>
  <c r="O10" i="135" s="1"/>
  <c r="M9" i="135"/>
  <c r="O9" i="135" s="1"/>
  <c r="M8" i="135"/>
  <c r="O27" i="139" l="1"/>
  <c r="Q27" i="139" s="1"/>
  <c r="T27" i="139" s="1"/>
  <c r="M28" i="139"/>
  <c r="M26" i="135"/>
  <c r="I8" i="143"/>
  <c r="I9" i="143" s="1"/>
  <c r="I10" i="143" s="1"/>
  <c r="I11" i="143" s="1"/>
  <c r="I12" i="143" s="1"/>
  <c r="I13" i="143" s="1"/>
  <c r="I14" i="143" s="1"/>
  <c r="I15" i="143" s="1"/>
  <c r="I16" i="143" s="1"/>
  <c r="I17" i="143" s="1"/>
  <c r="F29" i="143"/>
  <c r="H5" i="136"/>
  <c r="F45" i="136"/>
  <c r="G5" i="54"/>
  <c r="H5" i="54" s="1"/>
  <c r="P5" i="40"/>
  <c r="Q5" i="40" s="1"/>
  <c r="N67" i="40"/>
  <c r="O8" i="135"/>
  <c r="O26" i="135" s="1"/>
  <c r="M29" i="139" l="1"/>
  <c r="O28" i="139"/>
  <c r="Q28" i="139" s="1"/>
  <c r="T28" i="139" s="1"/>
  <c r="F31" i="143"/>
  <c r="G5" i="143"/>
  <c r="H5" i="143" s="1"/>
  <c r="P5" i="135"/>
  <c r="Q5" i="135" s="1"/>
  <c r="O28" i="135"/>
  <c r="M30" i="139" l="1"/>
  <c r="O29" i="139"/>
  <c r="Q29" i="139" s="1"/>
  <c r="T29" i="139" s="1"/>
  <c r="C93" i="141"/>
  <c r="E94" i="141" s="1"/>
  <c r="D92" i="141"/>
  <c r="F92" i="141" s="1"/>
  <c r="D91" i="141"/>
  <c r="F91" i="141" s="1"/>
  <c r="D90" i="141"/>
  <c r="F90" i="141" s="1"/>
  <c r="F89" i="141"/>
  <c r="D89" i="14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M52" i="65"/>
  <c r="N54" i="65" s="1"/>
  <c r="N51" i="65"/>
  <c r="P51" i="65" s="1"/>
  <c r="N50" i="65"/>
  <c r="P50" i="65" s="1"/>
  <c r="N49" i="65"/>
  <c r="P49" i="65" s="1"/>
  <c r="P48" i="65"/>
  <c r="N48" i="65"/>
  <c r="N47" i="65"/>
  <c r="P47" i="65" s="1"/>
  <c r="N46" i="65"/>
  <c r="P46" i="65" s="1"/>
  <c r="P45" i="65"/>
  <c r="N45" i="65"/>
  <c r="N44" i="65"/>
  <c r="P44" i="65" s="1"/>
  <c r="N43" i="65"/>
  <c r="P43" i="65" s="1"/>
  <c r="N42" i="65"/>
  <c r="P42" i="65" s="1"/>
  <c r="N41" i="65"/>
  <c r="P41" i="65" s="1"/>
  <c r="P40" i="65"/>
  <c r="N40" i="65"/>
  <c r="N39" i="65"/>
  <c r="P39" i="65" s="1"/>
  <c r="N38" i="65"/>
  <c r="P38" i="65" s="1"/>
  <c r="P37" i="65"/>
  <c r="N37" i="65"/>
  <c r="N36" i="65"/>
  <c r="P36" i="65" s="1"/>
  <c r="N35" i="65"/>
  <c r="P35" i="65" s="1"/>
  <c r="N34" i="65"/>
  <c r="P34" i="65" s="1"/>
  <c r="N33" i="65"/>
  <c r="P33" i="65" s="1"/>
  <c r="P32" i="65"/>
  <c r="N32" i="65"/>
  <c r="N31" i="65"/>
  <c r="P31" i="65" s="1"/>
  <c r="N30" i="65"/>
  <c r="P30" i="65" s="1"/>
  <c r="P29" i="65"/>
  <c r="N29" i="65"/>
  <c r="N28" i="65"/>
  <c r="P28" i="65" s="1"/>
  <c r="N27" i="65"/>
  <c r="P27" i="65" s="1"/>
  <c r="N26" i="65"/>
  <c r="P26" i="65" s="1"/>
  <c r="N25" i="65"/>
  <c r="P25" i="65" s="1"/>
  <c r="P24" i="65"/>
  <c r="N24" i="65"/>
  <c r="N23" i="65"/>
  <c r="P23" i="65" s="1"/>
  <c r="N22" i="65"/>
  <c r="P22" i="65" s="1"/>
  <c r="P21" i="65"/>
  <c r="N21" i="65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F15" i="40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D63" i="139"/>
  <c r="D60" i="139"/>
  <c r="F60" i="139" s="1"/>
  <c r="D59" i="139"/>
  <c r="F59" i="139" s="1"/>
  <c r="F58" i="139"/>
  <c r="D58" i="139"/>
  <c r="D57" i="139"/>
  <c r="F57" i="139" s="1"/>
  <c r="D56" i="139"/>
  <c r="F56" i="139" s="1"/>
  <c r="F55" i="139"/>
  <c r="D55" i="139"/>
  <c r="D54" i="139"/>
  <c r="F54" i="139" s="1"/>
  <c r="D53" i="139"/>
  <c r="F53" i="139" s="1"/>
  <c r="D52" i="139"/>
  <c r="F52" i="139" s="1"/>
  <c r="D51" i="139"/>
  <c r="F51" i="139" s="1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F42" i="139"/>
  <c r="D42" i="139"/>
  <c r="D41" i="139"/>
  <c r="F41" i="139" s="1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D14" i="139"/>
  <c r="F14" i="139" s="1"/>
  <c r="D13" i="139"/>
  <c r="F13" i="139" s="1"/>
  <c r="D12" i="139"/>
  <c r="F12" i="139" s="1"/>
  <c r="D11" i="139"/>
  <c r="F11" i="139" s="1"/>
  <c r="D10" i="139"/>
  <c r="F10" i="139" s="1"/>
  <c r="M31" i="139" l="1"/>
  <c r="O30" i="139"/>
  <c r="Q30" i="139" s="1"/>
  <c r="T30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N52" i="65"/>
  <c r="P9" i="65"/>
  <c r="S9" i="65" s="1"/>
  <c r="P52" i="65"/>
  <c r="O55" i="65" s="1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F62" i="40"/>
  <c r="D62" i="40"/>
  <c r="F26" i="8"/>
  <c r="D26" i="8"/>
  <c r="I10" i="139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I54" i="139" s="1"/>
  <c r="I55" i="139" s="1"/>
  <c r="I56" i="139" s="1"/>
  <c r="I57" i="139" s="1"/>
  <c r="I58" i="139" s="1"/>
  <c r="I59" i="139" s="1"/>
  <c r="F61" i="139"/>
  <c r="D61" i="139"/>
  <c r="E64" i="139" l="1"/>
  <c r="G5" i="139"/>
  <c r="H5" i="139" s="1"/>
  <c r="M32" i="139"/>
  <c r="O31" i="139"/>
  <c r="Q31" i="139" s="1"/>
  <c r="T31" i="139" s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Q5" i="65"/>
  <c r="R5" i="65" s="1"/>
  <c r="E67" i="40"/>
  <c r="G5" i="40"/>
  <c r="H5" i="40" s="1"/>
  <c r="G5" i="8"/>
  <c r="H5" i="8" s="1"/>
  <c r="F28" i="8"/>
  <c r="D26" i="117"/>
  <c r="D25" i="117"/>
  <c r="M33" i="139" l="1"/>
  <c r="O32" i="139"/>
  <c r="Q32" i="139" s="1"/>
  <c r="T32" i="139" s="1"/>
  <c r="T53" i="38"/>
  <c r="T56" i="38"/>
  <c r="T59" i="38"/>
  <c r="T33" i="139" l="1"/>
  <c r="M34" i="139"/>
  <c r="O33" i="139"/>
  <c r="Q33" i="139" s="1"/>
  <c r="S11" i="38"/>
  <c r="O34" i="139" l="1"/>
  <c r="Q34" i="139" s="1"/>
  <c r="T34" i="139" s="1"/>
  <c r="M35" i="139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M36" i="139" l="1"/>
  <c r="O35" i="139"/>
  <c r="Q35" i="139" s="1"/>
  <c r="T35" i="139" s="1"/>
  <c r="F63" i="125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T36" i="139" l="1"/>
  <c r="M37" i="139"/>
  <c r="O36" i="139"/>
  <c r="Q36" i="139" s="1"/>
  <c r="E66" i="125"/>
  <c r="D9" i="65"/>
  <c r="F9" i="65" s="1"/>
  <c r="O37" i="139" l="1"/>
  <c r="Q37" i="139" s="1"/>
  <c r="T37" i="139" s="1"/>
  <c r="M38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O38" i="139" l="1"/>
  <c r="Q38" i="139" s="1"/>
  <c r="T38" i="139" s="1"/>
  <c r="M39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HF33" i="1"/>
  <c r="HD33" i="1"/>
  <c r="HH5" i="1"/>
  <c r="GW33" i="1"/>
  <c r="GU33" i="1"/>
  <c r="GY5" i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F29" i="65"/>
  <c r="D29" i="65"/>
  <c r="D28" i="65"/>
  <c r="F28" i="65" s="1"/>
  <c r="D27" i="65"/>
  <c r="F27" i="65" s="1"/>
  <c r="D26" i="65"/>
  <c r="F26" i="65" s="1"/>
  <c r="D25" i="65"/>
  <c r="F25" i="65" s="1"/>
  <c r="F24" i="65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M40" i="139" l="1"/>
  <c r="O39" i="139"/>
  <c r="Q39" i="139" s="1"/>
  <c r="T39" i="139" s="1"/>
  <c r="GW34" i="1"/>
  <c r="HF34" i="1"/>
  <c r="F31" i="130"/>
  <c r="G5" i="130"/>
  <c r="H5" i="130" s="1"/>
  <c r="F52" i="65"/>
  <c r="E55" i="65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G33" i="1"/>
  <c r="IE33" i="1"/>
  <c r="HX33" i="1"/>
  <c r="HV33" i="1"/>
  <c r="II5" i="1"/>
  <c r="HZ5" i="1"/>
  <c r="M41" i="139" l="1"/>
  <c r="O40" i="139"/>
  <c r="Q40" i="139" s="1"/>
  <c r="T40" i="139" s="1"/>
  <c r="G5" i="65"/>
  <c r="H5" i="65" s="1"/>
  <c r="HX34" i="1"/>
  <c r="IG34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F29" i="14"/>
  <c r="D29" i="14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O41" i="139" l="1"/>
  <c r="Q41" i="139" s="1"/>
  <c r="T41" i="139" s="1"/>
  <c r="M42" i="139"/>
  <c r="D93" i="14"/>
  <c r="I8" i="14"/>
  <c r="I9" i="14" s="1"/>
  <c r="F10" i="14"/>
  <c r="F93" i="14" s="1"/>
  <c r="O42" i="139" l="1"/>
  <c r="Q42" i="139" s="1"/>
  <c r="T42" i="139" s="1"/>
  <c r="M43" i="139"/>
  <c r="E96" i="14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M44" i="139" l="1"/>
  <c r="O43" i="139"/>
  <c r="Q43" i="139" s="1"/>
  <c r="T43" i="139" s="1"/>
  <c r="T1" i="1"/>
  <c r="O44" i="139" l="1"/>
  <c r="Q44" i="139" s="1"/>
  <c r="T44" i="139" s="1"/>
  <c r="M45" i="139"/>
  <c r="M46" i="139" l="1"/>
  <c r="O45" i="139"/>
  <c r="Q45" i="139" s="1"/>
  <c r="T45" i="139" s="1"/>
  <c r="S5" i="38"/>
  <c r="O46" i="139" l="1"/>
  <c r="Q46" i="139" s="1"/>
  <c r="T46" i="139" s="1"/>
  <c r="M47" i="139"/>
  <c r="S119" i="38"/>
  <c r="M48" i="139" l="1"/>
  <c r="O47" i="139"/>
  <c r="Q47" i="139" s="1"/>
  <c r="T47" i="139" s="1"/>
  <c r="HQ5" i="1"/>
  <c r="HM33" i="1"/>
  <c r="HO33" i="1"/>
  <c r="M49" i="139" l="1"/>
  <c r="O48" i="139"/>
  <c r="Q48" i="139" s="1"/>
  <c r="T48" i="139" s="1"/>
  <c r="HO34" i="1"/>
  <c r="M50" i="139" l="1"/>
  <c r="O49" i="139"/>
  <c r="Q49" i="139" s="1"/>
  <c r="T49" i="139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F9" i="135"/>
  <c r="D8" i="135"/>
  <c r="F8" i="135" s="1"/>
  <c r="BY33" i="1"/>
  <c r="O50" i="139" l="1"/>
  <c r="Q50" i="139" s="1"/>
  <c r="T50" i="139" s="1"/>
  <c r="M51" i="139"/>
  <c r="F26" i="135"/>
  <c r="D26" i="135"/>
  <c r="M52" i="139" l="1"/>
  <c r="O51" i="139"/>
  <c r="Q51" i="139" s="1"/>
  <c r="T51" i="139" s="1"/>
  <c r="F28" i="135"/>
  <c r="G5" i="135"/>
  <c r="H5" i="135" s="1"/>
  <c r="O52" i="139" l="1"/>
  <c r="Q52" i="139" s="1"/>
  <c r="T52" i="139" s="1"/>
  <c r="M53" i="139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O53" i="139" l="1"/>
  <c r="Q53" i="139" s="1"/>
  <c r="T53" i="139" s="1"/>
  <c r="M54" i="139"/>
  <c r="GE34" i="1"/>
  <c r="EU34" i="1"/>
  <c r="DK34" i="1"/>
  <c r="GN34" i="1"/>
  <c r="FV34" i="1"/>
  <c r="FD34" i="1"/>
  <c r="EL34" i="1"/>
  <c r="EC34" i="1"/>
  <c r="DT34" i="1"/>
  <c r="DB34" i="1"/>
  <c r="M55" i="139" l="1"/>
  <c r="O54" i="139"/>
  <c r="Q54" i="139" s="1"/>
  <c r="T54" i="139" s="1"/>
  <c r="O55" i="139" l="1"/>
  <c r="Q55" i="139" s="1"/>
  <c r="T55" i="139" s="1"/>
  <c r="M56" i="139"/>
  <c r="M57" i="139" l="1"/>
  <c r="O56" i="139"/>
  <c r="Q56" i="139" s="1"/>
  <c r="T56" i="139" s="1"/>
  <c r="M58" i="139" l="1"/>
  <c r="O57" i="139"/>
  <c r="Q57" i="139" s="1"/>
  <c r="T57" i="139" s="1"/>
  <c r="AH33" i="1"/>
  <c r="AH34" i="1" s="1"/>
  <c r="AF33" i="1"/>
  <c r="AJ5" i="1"/>
  <c r="O58" i="139" l="1"/>
  <c r="M59" i="139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3" i="128"/>
  <c r="F12" i="128"/>
  <c r="F11" i="128"/>
  <c r="O59" i="139" l="1"/>
  <c r="Q59" i="139" s="1"/>
  <c r="M60" i="139"/>
  <c r="O60" i="139" s="1"/>
  <c r="Q60" i="139" s="1"/>
  <c r="Q58" i="139"/>
  <c r="T58" i="139" s="1"/>
  <c r="O61" i="139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I15" i="129" s="1"/>
  <c r="I16" i="129" s="1"/>
  <c r="I17" i="129" s="1"/>
  <c r="I18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Q61" i="139" l="1"/>
  <c r="T59" i="139"/>
  <c r="I19" i="129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5" i="129" s="1"/>
  <c r="H6" i="129" s="1"/>
  <c r="IY33" i="1"/>
  <c r="IY34" i="1" s="1"/>
  <c r="IW33" i="1"/>
  <c r="JA5" i="1"/>
  <c r="JH33" i="1"/>
  <c r="JF33" i="1"/>
  <c r="JJ5" i="1"/>
  <c r="JQ33" i="1"/>
  <c r="JQ34" i="1" s="1"/>
  <c r="JO33" i="1"/>
  <c r="JS5" i="1"/>
  <c r="P64" i="139" l="1"/>
  <c r="R5" i="139"/>
  <c r="S5" i="139" s="1"/>
  <c r="E82" i="129"/>
  <c r="JH34" i="1"/>
  <c r="IP33" i="1" l="1"/>
  <c r="IP34" i="1" s="1"/>
  <c r="IN33" i="1"/>
  <c r="IR5" i="1"/>
  <c r="S19" i="38" l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s="1"/>
  <c r="H5" i="128" s="1"/>
  <c r="F45" i="128" l="1"/>
  <c r="A102" i="38" l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H5" i="126"/>
  <c r="I110" i="38" l="1"/>
  <c r="S101" i="38" l="1"/>
  <c r="S102" i="38"/>
  <c r="S103" i="38"/>
  <c r="S104" i="38"/>
  <c r="T104" i="38" s="1"/>
  <c r="S105" i="38"/>
  <c r="T105" i="38" s="1"/>
  <c r="S106" i="38"/>
  <c r="T106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3" i="117"/>
  <c r="F22" i="117"/>
  <c r="F21" i="117"/>
  <c r="F20" i="117"/>
  <c r="F19" i="117"/>
  <c r="F18" i="117"/>
  <c r="F17" i="117"/>
  <c r="F13" i="117"/>
  <c r="F16" i="117"/>
  <c r="F15" i="117"/>
  <c r="F14" i="117"/>
  <c r="F12" i="117"/>
  <c r="F11" i="117"/>
  <c r="F10" i="117"/>
  <c r="F9" i="117"/>
  <c r="F8" i="117"/>
  <c r="I93" i="1"/>
  <c r="I92" i="1"/>
  <c r="I91" i="1"/>
  <c r="I90" i="1"/>
  <c r="H89" i="1"/>
  <c r="H93" i="38" s="1"/>
  <c r="G89" i="1"/>
  <c r="F89" i="1"/>
  <c r="F93" i="38" s="1"/>
  <c r="E89" i="1"/>
  <c r="E93" i="38" s="1"/>
  <c r="D89" i="1"/>
  <c r="D93" i="38" s="1"/>
  <c r="C89" i="1"/>
  <c r="B89" i="1"/>
  <c r="B93" i="38" s="1"/>
  <c r="H88" i="1"/>
  <c r="H92" i="38" s="1"/>
  <c r="G88" i="1"/>
  <c r="G92" i="38" s="1"/>
  <c r="F88" i="1"/>
  <c r="E88" i="1"/>
  <c r="E92" i="38" s="1"/>
  <c r="D88" i="1"/>
  <c r="D92" i="38" s="1"/>
  <c r="C88" i="1"/>
  <c r="C92" i="38" s="1"/>
  <c r="B88" i="1"/>
  <c r="H87" i="1"/>
  <c r="H91" i="38" s="1"/>
  <c r="G87" i="1"/>
  <c r="G91" i="38" s="1"/>
  <c r="F87" i="1"/>
  <c r="E87" i="1"/>
  <c r="D87" i="1"/>
  <c r="D91" i="38" s="1"/>
  <c r="C87" i="1"/>
  <c r="C91" i="38" s="1"/>
  <c r="B87" i="1"/>
  <c r="B91" i="38" s="1"/>
  <c r="H86" i="1"/>
  <c r="G86" i="1"/>
  <c r="G90" i="38" s="1"/>
  <c r="F86" i="1"/>
  <c r="I86" i="1" s="1"/>
  <c r="E86" i="1"/>
  <c r="E90" i="38" s="1"/>
  <c r="D86" i="1"/>
  <c r="C86" i="1"/>
  <c r="C90" i="38" s="1"/>
  <c r="B86" i="1"/>
  <c r="H85" i="1"/>
  <c r="H89" i="38" s="1"/>
  <c r="G85" i="1"/>
  <c r="F85" i="1"/>
  <c r="F89" i="38" s="1"/>
  <c r="E85" i="1"/>
  <c r="E89" i="38" s="1"/>
  <c r="D85" i="1"/>
  <c r="D89" i="38" s="1"/>
  <c r="C85" i="1"/>
  <c r="B85" i="1"/>
  <c r="B89" i="38" s="1"/>
  <c r="H84" i="1"/>
  <c r="H88" i="38" s="1"/>
  <c r="G84" i="1"/>
  <c r="F84" i="1"/>
  <c r="E84" i="1"/>
  <c r="E88" i="38" s="1"/>
  <c r="D84" i="1"/>
  <c r="D88" i="38" s="1"/>
  <c r="C84" i="1"/>
  <c r="C88" i="38" s="1"/>
  <c r="B84" i="1"/>
  <c r="H83" i="1"/>
  <c r="H87" i="38" s="1"/>
  <c r="G83" i="1"/>
  <c r="G87" i="38" s="1"/>
  <c r="F83" i="1"/>
  <c r="E83" i="1"/>
  <c r="D83" i="1"/>
  <c r="D87" i="38" s="1"/>
  <c r="C83" i="1"/>
  <c r="C87" i="38" s="1"/>
  <c r="B83" i="1"/>
  <c r="B87" i="38" s="1"/>
  <c r="H82" i="1"/>
  <c r="G82" i="1"/>
  <c r="G86" i="38" s="1"/>
  <c r="F82" i="1"/>
  <c r="I82" i="1" s="1"/>
  <c r="E82" i="1"/>
  <c r="E86" i="38" s="1"/>
  <c r="D82" i="1"/>
  <c r="C82" i="1"/>
  <c r="C86" i="38" s="1"/>
  <c r="B82" i="1"/>
  <c r="B86" i="38" s="1"/>
  <c r="H81" i="1"/>
  <c r="H85" i="38" s="1"/>
  <c r="G81" i="1"/>
  <c r="F81" i="1"/>
  <c r="F85" i="38" s="1"/>
  <c r="E81" i="1"/>
  <c r="E85" i="38" s="1"/>
  <c r="D81" i="1"/>
  <c r="D85" i="38" s="1"/>
  <c r="C81" i="1"/>
  <c r="B81" i="1"/>
  <c r="B85" i="38" s="1"/>
  <c r="H80" i="1"/>
  <c r="H84" i="38" s="1"/>
  <c r="G80" i="1"/>
  <c r="G84" i="38" s="1"/>
  <c r="F80" i="1"/>
  <c r="E80" i="1"/>
  <c r="E84" i="38" s="1"/>
  <c r="D80" i="1"/>
  <c r="D84" i="38" s="1"/>
  <c r="C80" i="1"/>
  <c r="C84" i="38" s="1"/>
  <c r="B80" i="1"/>
  <c r="H79" i="1"/>
  <c r="H83" i="38" s="1"/>
  <c r="G79" i="1"/>
  <c r="G83" i="38" s="1"/>
  <c r="F79" i="1"/>
  <c r="E79" i="1"/>
  <c r="D79" i="1"/>
  <c r="D83" i="38" s="1"/>
  <c r="C79" i="1"/>
  <c r="C83" i="38" s="1"/>
  <c r="B79" i="1"/>
  <c r="B83" i="38" s="1"/>
  <c r="H78" i="1"/>
  <c r="G78" i="1"/>
  <c r="G82" i="38" s="1"/>
  <c r="F78" i="1"/>
  <c r="I78" i="1" s="1"/>
  <c r="E78" i="1"/>
  <c r="E82" i="38" s="1"/>
  <c r="D78" i="1"/>
  <c r="C78" i="1"/>
  <c r="B78" i="1"/>
  <c r="B82" i="38" s="1"/>
  <c r="H77" i="1"/>
  <c r="H81" i="38" s="1"/>
  <c r="G77" i="1"/>
  <c r="F77" i="1"/>
  <c r="F81" i="38" s="1"/>
  <c r="E77" i="1"/>
  <c r="E81" i="38" s="1"/>
  <c r="D77" i="1"/>
  <c r="D81" i="38" s="1"/>
  <c r="C77" i="1"/>
  <c r="B77" i="1"/>
  <c r="B81" i="38" s="1"/>
  <c r="H76" i="1"/>
  <c r="H80" i="38" s="1"/>
  <c r="G76" i="1"/>
  <c r="G80" i="38" s="1"/>
  <c r="F76" i="1"/>
  <c r="E76" i="1"/>
  <c r="E80" i="38" s="1"/>
  <c r="D76" i="1"/>
  <c r="D80" i="38" s="1"/>
  <c r="C76" i="1"/>
  <c r="C80" i="38" s="1"/>
  <c r="B76" i="1"/>
  <c r="H75" i="1"/>
  <c r="H79" i="38" s="1"/>
  <c r="G75" i="1"/>
  <c r="G79" i="38" s="1"/>
  <c r="F75" i="1"/>
  <c r="E75" i="1"/>
  <c r="D75" i="1"/>
  <c r="D79" i="38" s="1"/>
  <c r="C75" i="1"/>
  <c r="C79" i="38" s="1"/>
  <c r="B75" i="1"/>
  <c r="B79" i="38" s="1"/>
  <c r="H74" i="1"/>
  <c r="G74" i="1"/>
  <c r="G78" i="38" s="1"/>
  <c r="F74" i="1"/>
  <c r="I74" i="1" s="1"/>
  <c r="E74" i="1"/>
  <c r="E78" i="38" s="1"/>
  <c r="D74" i="1"/>
  <c r="C74" i="1"/>
  <c r="C78" i="38" s="1"/>
  <c r="B74" i="1"/>
  <c r="H73" i="1"/>
  <c r="H77" i="38" s="1"/>
  <c r="G73" i="1"/>
  <c r="F73" i="1"/>
  <c r="F77" i="38" s="1"/>
  <c r="E73" i="1"/>
  <c r="E77" i="38" s="1"/>
  <c r="D73" i="1"/>
  <c r="D77" i="38" s="1"/>
  <c r="C73" i="1"/>
  <c r="B73" i="1"/>
  <c r="B77" i="38" s="1"/>
  <c r="H72" i="1"/>
  <c r="H76" i="38" s="1"/>
  <c r="G72" i="1"/>
  <c r="G76" i="38" s="1"/>
  <c r="F72" i="1"/>
  <c r="E72" i="1"/>
  <c r="E76" i="38" s="1"/>
  <c r="D72" i="1"/>
  <c r="D76" i="38" s="1"/>
  <c r="C72" i="1"/>
  <c r="B72" i="1"/>
  <c r="H71" i="1"/>
  <c r="H75" i="38" s="1"/>
  <c r="G71" i="1"/>
  <c r="G75" i="38" s="1"/>
  <c r="F71" i="1"/>
  <c r="F75" i="38" s="1"/>
  <c r="E71" i="1"/>
  <c r="D71" i="1"/>
  <c r="D75" i="38" s="1"/>
  <c r="C71" i="1"/>
  <c r="C75" i="38" s="1"/>
  <c r="B71" i="1"/>
  <c r="B75" i="38" s="1"/>
  <c r="H70" i="1"/>
  <c r="G70" i="1"/>
  <c r="G74" i="38" s="1"/>
  <c r="F70" i="1"/>
  <c r="I70" i="1" s="1"/>
  <c r="E70" i="1"/>
  <c r="E74" i="38" s="1"/>
  <c r="D70" i="1"/>
  <c r="C70" i="1"/>
  <c r="C74" i="38" s="1"/>
  <c r="B70" i="1"/>
  <c r="H69" i="1"/>
  <c r="H73" i="38" s="1"/>
  <c r="G69" i="1"/>
  <c r="F69" i="1"/>
  <c r="F73" i="38" s="1"/>
  <c r="E69" i="1"/>
  <c r="E73" i="38" s="1"/>
  <c r="D69" i="1"/>
  <c r="D73" i="38" s="1"/>
  <c r="C69" i="1"/>
  <c r="B69" i="1"/>
  <c r="B73" i="38" s="1"/>
  <c r="H68" i="1"/>
  <c r="H72" i="38" s="1"/>
  <c r="G68" i="1"/>
  <c r="G72" i="38" s="1"/>
  <c r="F68" i="1"/>
  <c r="E68" i="1"/>
  <c r="E72" i="38" s="1"/>
  <c r="D68" i="1"/>
  <c r="D72" i="38" s="1"/>
  <c r="C68" i="1"/>
  <c r="C72" i="38" s="1"/>
  <c r="B68" i="1"/>
  <c r="H67" i="1"/>
  <c r="H71" i="38" s="1"/>
  <c r="G67" i="1"/>
  <c r="G71" i="38" s="1"/>
  <c r="F67" i="1"/>
  <c r="F71" i="38" s="1"/>
  <c r="E67" i="1"/>
  <c r="D67" i="1"/>
  <c r="D71" i="38" s="1"/>
  <c r="C67" i="1"/>
  <c r="C71" i="38" s="1"/>
  <c r="B67" i="1"/>
  <c r="B71" i="38" s="1"/>
  <c r="H66" i="1"/>
  <c r="G66" i="1"/>
  <c r="G70" i="38" s="1"/>
  <c r="F66" i="1"/>
  <c r="I66" i="1" s="1"/>
  <c r="E66" i="1"/>
  <c r="E70" i="38" s="1"/>
  <c r="D66" i="1"/>
  <c r="C66" i="1"/>
  <c r="C70" i="38" s="1"/>
  <c r="B66" i="1"/>
  <c r="B70" i="38" s="1"/>
  <c r="H65" i="1"/>
  <c r="H69" i="38" s="1"/>
  <c r="G65" i="1"/>
  <c r="F65" i="1"/>
  <c r="F69" i="38" s="1"/>
  <c r="E65" i="1"/>
  <c r="E69" i="38" s="1"/>
  <c r="D65" i="1"/>
  <c r="D69" i="38" s="1"/>
  <c r="C65" i="1"/>
  <c r="B65" i="1"/>
  <c r="B69" i="38" s="1"/>
  <c r="H64" i="1"/>
  <c r="H68" i="38" s="1"/>
  <c r="G64" i="1"/>
  <c r="G68" i="38" s="1"/>
  <c r="F64" i="1"/>
  <c r="E64" i="1"/>
  <c r="E68" i="38" s="1"/>
  <c r="D64" i="1"/>
  <c r="D68" i="38" s="1"/>
  <c r="C64" i="1"/>
  <c r="C68" i="38" s="1"/>
  <c r="B64" i="1"/>
  <c r="H63" i="1"/>
  <c r="G63" i="1"/>
  <c r="G67" i="38" s="1"/>
  <c r="F63" i="1"/>
  <c r="F67" i="38" s="1"/>
  <c r="E63" i="1"/>
  <c r="D63" i="1"/>
  <c r="D67" i="38" s="1"/>
  <c r="C63" i="1"/>
  <c r="C67" i="38" s="1"/>
  <c r="B63" i="1"/>
  <c r="B67" i="38" s="1"/>
  <c r="H62" i="1"/>
  <c r="G62" i="1"/>
  <c r="G66" i="38" s="1"/>
  <c r="F62" i="1"/>
  <c r="I62" i="1" s="1"/>
  <c r="E62" i="1"/>
  <c r="E66" i="38" s="1"/>
  <c r="D62" i="1"/>
  <c r="C62" i="1"/>
  <c r="C66" i="38" s="1"/>
  <c r="B62" i="1"/>
  <c r="B66" i="38" s="1"/>
  <c r="H61" i="1"/>
  <c r="H65" i="38" s="1"/>
  <c r="G61" i="1"/>
  <c r="F61" i="1"/>
  <c r="F65" i="38" s="1"/>
  <c r="E61" i="1"/>
  <c r="E65" i="38" s="1"/>
  <c r="D61" i="1"/>
  <c r="D65" i="38" s="1"/>
  <c r="C61" i="1"/>
  <c r="B61" i="1"/>
  <c r="H60" i="1"/>
  <c r="H64" i="38" s="1"/>
  <c r="G60" i="1"/>
  <c r="G64" i="38" s="1"/>
  <c r="F60" i="1"/>
  <c r="F64" i="38" s="1"/>
  <c r="E60" i="1"/>
  <c r="E64" i="38" s="1"/>
  <c r="D60" i="1"/>
  <c r="D64" i="38" s="1"/>
  <c r="C60" i="1"/>
  <c r="C64" i="38" s="1"/>
  <c r="B60" i="1"/>
  <c r="B64" i="38" s="1"/>
  <c r="H59" i="1"/>
  <c r="H63" i="38" s="1"/>
  <c r="G59" i="1"/>
  <c r="G63" i="38" s="1"/>
  <c r="F59" i="1"/>
  <c r="E59" i="1"/>
  <c r="E63" i="38" s="1"/>
  <c r="D59" i="1"/>
  <c r="D63" i="38" s="1"/>
  <c r="C59" i="1"/>
  <c r="C63" i="38" s="1"/>
  <c r="B59" i="1"/>
  <c r="B63" i="38" s="1"/>
  <c r="H58" i="1"/>
  <c r="G58" i="1"/>
  <c r="G62" i="38" s="1"/>
  <c r="F58" i="1"/>
  <c r="I58" i="1" s="1"/>
  <c r="E58" i="1"/>
  <c r="E62" i="38" s="1"/>
  <c r="D58" i="1"/>
  <c r="C58" i="1"/>
  <c r="C62" i="38" s="1"/>
  <c r="B58" i="1"/>
  <c r="B62" i="38" s="1"/>
  <c r="H57" i="1"/>
  <c r="H61" i="38" s="1"/>
  <c r="G57" i="1"/>
  <c r="G61" i="38" s="1"/>
  <c r="F57" i="1"/>
  <c r="F61" i="38" s="1"/>
  <c r="E57" i="1"/>
  <c r="E61" i="38" s="1"/>
  <c r="D57" i="1"/>
  <c r="D61" i="38" s="1"/>
  <c r="C57" i="1"/>
  <c r="B57" i="1"/>
  <c r="B61" i="38" s="1"/>
  <c r="H56" i="1"/>
  <c r="H60" i="38" s="1"/>
  <c r="G56" i="1"/>
  <c r="G60" i="38" s="1"/>
  <c r="F56" i="1"/>
  <c r="F60" i="38" s="1"/>
  <c r="E56" i="1"/>
  <c r="E60" i="38" s="1"/>
  <c r="D56" i="1"/>
  <c r="D60" i="38" s="1"/>
  <c r="C56" i="1"/>
  <c r="C60" i="38" s="1"/>
  <c r="B56" i="1"/>
  <c r="H55" i="1"/>
  <c r="H58" i="38" s="1"/>
  <c r="G55" i="1"/>
  <c r="G58" i="38" s="1"/>
  <c r="F55" i="1"/>
  <c r="F58" i="38" s="1"/>
  <c r="E55" i="1"/>
  <c r="E58" i="38" s="1"/>
  <c r="D55" i="1"/>
  <c r="D58" i="38" s="1"/>
  <c r="C55" i="1"/>
  <c r="C58" i="38" s="1"/>
  <c r="B55" i="1"/>
  <c r="B58" i="38" s="1"/>
  <c r="H54" i="1"/>
  <c r="H54" i="38" s="1"/>
  <c r="G54" i="1"/>
  <c r="G54" i="38" s="1"/>
  <c r="F54" i="1"/>
  <c r="E54" i="1"/>
  <c r="D54" i="1"/>
  <c r="D54" i="38" s="1"/>
  <c r="C54" i="1"/>
  <c r="C57" i="38" s="1"/>
  <c r="B54" i="1"/>
  <c r="B57" i="38" s="1"/>
  <c r="H53" i="1"/>
  <c r="G53" i="1"/>
  <c r="G52" i="38" s="1"/>
  <c r="F53" i="1"/>
  <c r="E53" i="1"/>
  <c r="D53" i="1"/>
  <c r="C53" i="1"/>
  <c r="B53" i="1"/>
  <c r="H52" i="1"/>
  <c r="H51" i="38" s="1"/>
  <c r="G52" i="1"/>
  <c r="G51" i="38" s="1"/>
  <c r="F52" i="1"/>
  <c r="F51" i="38" s="1"/>
  <c r="E52" i="1"/>
  <c r="E51" i="38" s="1"/>
  <c r="D52" i="1"/>
  <c r="D51" i="38" s="1"/>
  <c r="C52" i="1"/>
  <c r="C54" i="38" s="1"/>
  <c r="B52" i="1"/>
  <c r="H51" i="1"/>
  <c r="H50" i="38" s="1"/>
  <c r="T50" i="38" s="1"/>
  <c r="G51" i="1"/>
  <c r="G50" i="38" s="1"/>
  <c r="F51" i="1"/>
  <c r="F50" i="38" s="1"/>
  <c r="E51" i="1"/>
  <c r="E50" i="38" s="1"/>
  <c r="D51" i="1"/>
  <c r="D50" i="38" s="1"/>
  <c r="C51" i="1"/>
  <c r="C52" i="38" s="1"/>
  <c r="B51" i="1"/>
  <c r="B52" i="38" s="1"/>
  <c r="H50" i="1"/>
  <c r="H49" i="38" s="1"/>
  <c r="T49" i="38" s="1"/>
  <c r="G50" i="1"/>
  <c r="G49" i="38" s="1"/>
  <c r="F50" i="1"/>
  <c r="E50" i="1"/>
  <c r="E49" i="38" s="1"/>
  <c r="D50" i="1"/>
  <c r="D49" i="38" s="1"/>
  <c r="C50" i="1"/>
  <c r="C51" i="38" s="1"/>
  <c r="B50" i="1"/>
  <c r="B51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G45" i="38" s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F40" i="38" s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F37" i="38" s="1"/>
  <c r="E38" i="1"/>
  <c r="E37" i="38" s="1"/>
  <c r="D38" i="1"/>
  <c r="C38" i="1"/>
  <c r="B38" i="1"/>
  <c r="B37" i="38" s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0" i="38"/>
  <c r="M150" i="38"/>
  <c r="K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0" i="38"/>
  <c r="T130" i="38" s="1"/>
  <c r="S129" i="38"/>
  <c r="T129" i="38" s="1"/>
  <c r="S128" i="38"/>
  <c r="T128" i="38" s="1"/>
  <c r="S127" i="38"/>
  <c r="T127" i="38" s="1"/>
  <c r="S126" i="38"/>
  <c r="T126" i="38" s="1"/>
  <c r="S125" i="38"/>
  <c r="T125" i="38" s="1"/>
  <c r="S124" i="38"/>
  <c r="T124" i="38" s="1"/>
  <c r="S123" i="38"/>
  <c r="T123" i="38" s="1"/>
  <c r="I123" i="38"/>
  <c r="S122" i="38"/>
  <c r="T122" i="38" s="1"/>
  <c r="I122" i="38"/>
  <c r="S121" i="38"/>
  <c r="T121" i="38" s="1"/>
  <c r="I121" i="38"/>
  <c r="S120" i="38"/>
  <c r="T120" i="38" s="1"/>
  <c r="I120" i="38"/>
  <c r="T119" i="38"/>
  <c r="I119" i="38"/>
  <c r="S118" i="38"/>
  <c r="T118" i="38" s="1"/>
  <c r="I118" i="38"/>
  <c r="S117" i="38"/>
  <c r="T117" i="38" s="1"/>
  <c r="I117" i="38"/>
  <c r="I116" i="38"/>
  <c r="I115" i="38"/>
  <c r="I114" i="38"/>
  <c r="I111" i="38"/>
  <c r="I109" i="38"/>
  <c r="I108" i="38"/>
  <c r="I106" i="38"/>
  <c r="I107" i="38"/>
  <c r="I105" i="38"/>
  <c r="I104" i="38"/>
  <c r="T103" i="38"/>
  <c r="I103" i="38"/>
  <c r="T102" i="38"/>
  <c r="I102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F90" i="38"/>
  <c r="D90" i="38"/>
  <c r="B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F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B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H67" i="38"/>
  <c r="E67" i="38"/>
  <c r="S66" i="38"/>
  <c r="H66" i="38"/>
  <c r="D66" i="38"/>
  <c r="S65" i="38"/>
  <c r="G65" i="38"/>
  <c r="C65" i="38"/>
  <c r="B65" i="38"/>
  <c r="S64" i="38"/>
  <c r="S63" i="38"/>
  <c r="S62" i="38"/>
  <c r="H62" i="38"/>
  <c r="D62" i="38"/>
  <c r="S61" i="38"/>
  <c r="T61" i="38" s="1"/>
  <c r="C61" i="38"/>
  <c r="S60" i="38"/>
  <c r="B60" i="38"/>
  <c r="S58" i="38"/>
  <c r="T58" i="38" s="1"/>
  <c r="S57" i="38"/>
  <c r="H57" i="38"/>
  <c r="D57" i="38"/>
  <c r="S55" i="38"/>
  <c r="G55" i="38"/>
  <c r="C55" i="38"/>
  <c r="B55" i="38"/>
  <c r="S54" i="38"/>
  <c r="T54" i="38" s="1"/>
  <c r="B54" i="38"/>
  <c r="S51" i="38"/>
  <c r="T51" i="38" s="1"/>
  <c r="S48" i="38"/>
  <c r="T48" i="38" s="1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D37" i="38"/>
  <c r="C37" i="38"/>
  <c r="S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AA14" i="38"/>
  <c r="AB14" i="38" s="1"/>
  <c r="S14" i="38"/>
  <c r="AA13" i="38"/>
  <c r="AB13" i="38" s="1"/>
  <c r="AC13" i="38" s="1"/>
  <c r="S13" i="38"/>
  <c r="AA12" i="38"/>
  <c r="S12" i="38"/>
  <c r="AA11" i="38"/>
  <c r="AA10" i="38"/>
  <c r="AB10" i="38" s="1"/>
  <c r="AC10" i="38" s="1"/>
  <c r="S10" i="38"/>
  <c r="AA9" i="38"/>
  <c r="AB9" i="38" s="1"/>
  <c r="AC9" i="38" s="1"/>
  <c r="S9" i="38"/>
  <c r="AA8" i="38"/>
  <c r="AB8" i="38" s="1"/>
  <c r="S8" i="38"/>
  <c r="AA7" i="38"/>
  <c r="S7" i="38"/>
  <c r="S6" i="38"/>
  <c r="S4" i="38"/>
  <c r="S3" i="38"/>
  <c r="H3" i="38"/>
  <c r="G3" i="38"/>
  <c r="F3" i="38"/>
  <c r="E3" i="38"/>
  <c r="D3" i="38"/>
  <c r="C3" i="38"/>
  <c r="B3" i="38"/>
  <c r="I50" i="1" l="1"/>
  <c r="I49" i="38" s="1"/>
  <c r="F49" i="38"/>
  <c r="E55" i="38"/>
  <c r="E52" i="38"/>
  <c r="I54" i="1"/>
  <c r="I54" i="38" s="1"/>
  <c r="F54" i="38"/>
  <c r="G57" i="38"/>
  <c r="G150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T8" i="38"/>
  <c r="I38" i="1"/>
  <c r="T15" i="38"/>
  <c r="T10" i="38"/>
  <c r="T22" i="38"/>
  <c r="T11" i="38"/>
  <c r="T69" i="38"/>
  <c r="T70" i="38"/>
  <c r="T6" i="38"/>
  <c r="T7" i="38"/>
  <c r="T21" i="38"/>
  <c r="T23" i="38"/>
  <c r="T18" i="38"/>
  <c r="T4" i="38"/>
  <c r="AZ34" i="1"/>
  <c r="I71" i="1"/>
  <c r="I75" i="1"/>
  <c r="I79" i="1"/>
  <c r="I83" i="1"/>
  <c r="I87" i="1"/>
  <c r="I32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8" i="38"/>
  <c r="T84" i="38"/>
  <c r="T66" i="38"/>
  <c r="T67" i="38"/>
  <c r="T73" i="38"/>
  <c r="F63" i="38"/>
  <c r="I63" i="38" s="1"/>
  <c r="F62" i="38"/>
  <c r="I62" i="38" s="1"/>
  <c r="I55" i="1"/>
  <c r="F57" i="38"/>
  <c r="I57" i="38" s="1"/>
  <c r="I51" i="1"/>
  <c r="I50" i="38" s="1"/>
  <c r="T63" i="38"/>
  <c r="T64" i="38"/>
  <c r="T65" i="38"/>
  <c r="T62" i="38"/>
  <c r="T47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AC14" i="38"/>
  <c r="AC18" i="38"/>
  <c r="I33" i="1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2" i="38" s="1"/>
  <c r="I57" i="1"/>
  <c r="I61" i="1"/>
  <c r="I65" i="1"/>
  <c r="I69" i="1"/>
  <c r="I73" i="1"/>
  <c r="I77" i="1"/>
  <c r="I81" i="1"/>
  <c r="I85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1" i="38" s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I55" i="38"/>
  <c r="F24" i="117"/>
  <c r="F62" i="117" s="1"/>
  <c r="G5" i="117" s="1"/>
  <c r="H150" i="38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0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50" i="38"/>
  <c r="I37" i="38"/>
  <c r="T36" i="38"/>
  <c r="T35" i="38"/>
  <c r="T34" i="38"/>
  <c r="T33" i="38"/>
  <c r="T32" i="38"/>
  <c r="T31" i="38"/>
  <c r="T30" i="38"/>
  <c r="S150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E37" i="94" l="1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  <c r="H5" i="117"/>
</calcChain>
</file>

<file path=xl/sharedStrings.xml><?xml version="1.0" encoding="utf-8"?>
<sst xmlns="http://schemas.openxmlformats.org/spreadsheetml/2006/main" count="3246" uniqueCount="442">
  <si>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</si>
  <si>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</si>
  <si>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</si>
  <si>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</si>
  <si>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</si>
  <si>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</si>
  <si>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</si>
  <si>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</si>
  <si>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</si>
  <si>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</si>
  <si>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</si>
  <si>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</si>
  <si>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</si>
  <si>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</si>
  <si>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</si>
  <si>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</si>
  <si>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</si>
  <si>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</si>
  <si>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</si>
  <si>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</si>
  <si>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</si>
  <si>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</si>
  <si>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</si>
  <si>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</si>
  <si>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</si>
  <si>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</si>
  <si>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</si>
  <si>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</si>
  <si>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</si>
  <si>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</si>
  <si>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</si>
  <si>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</si>
  <si>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</si>
  <si>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</si>
  <si>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</si>
  <si>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</si>
  <si>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</si>
  <si>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</si>
  <si>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</si>
  <si>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</si>
  <si>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</si>
  <si>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</si>
  <si>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</si>
  <si>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</si>
  <si>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</si>
  <si>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</si>
  <si>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</si>
  <si>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</si>
  <si>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</si>
  <si>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</si>
  <si>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</si>
  <si>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</si>
  <si>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</si>
  <si>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</si>
  <si>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</si>
  <si>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</si>
  <si>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</si>
  <si>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</si>
  <si>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</si>
  <si>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</si>
  <si>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</si>
  <si>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</si>
  <si>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</si>
  <si>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</si>
  <si>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</si>
  <si>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</si>
  <si>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</si>
  <si>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</si>
  <si>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</si>
  <si>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</si>
  <si>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</si>
  <si>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</si>
  <si>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</si>
  <si>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</si>
  <si>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</si>
  <si>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</si>
  <si>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</si>
  <si>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</si>
  <si>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</si>
  <si>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</si>
  <si>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</si>
  <si>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</si>
  <si>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</si>
  <si>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</si>
  <si>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</si>
  <si>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</si>
  <si>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</si>
  <si>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</si>
  <si>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</si>
  <si>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MRIMEX  B C S DE RL</t>
  </si>
  <si>
    <t>ABASTECEDORA DE CARNES</t>
  </si>
  <si>
    <t>FRESCAS ROEL SA DE CV</t>
  </si>
  <si>
    <t xml:space="preserve">ABASTECEDORA DE CARNES FRESCAS ROEL SA DE CVC </t>
  </si>
  <si>
    <t>ABASTECEDFORA DE CARNES FRESCAS ROEL</t>
  </si>
  <si>
    <t xml:space="preserve">                                                                                                     </t>
  </si>
  <si>
    <t xml:space="preserve">    </t>
  </si>
  <si>
    <t>ABASTECEDORA DE CARNES FRESCAS ROEL</t>
  </si>
  <si>
    <t xml:space="preserve">LOMO DE CAÑA </t>
  </si>
  <si>
    <t>SESOS MARQUETA</t>
  </si>
  <si>
    <t xml:space="preserve">                      </t>
  </si>
  <si>
    <t>282 Q</t>
  </si>
  <si>
    <t>283 Q</t>
  </si>
  <si>
    <t>285 Q</t>
  </si>
  <si>
    <t>294 Q</t>
  </si>
  <si>
    <t>295 Q</t>
  </si>
  <si>
    <t>296 Q</t>
  </si>
  <si>
    <t>319 Q</t>
  </si>
  <si>
    <t>322 Q</t>
  </si>
  <si>
    <t>ADAMS INT MORELIA</t>
  </si>
  <si>
    <t xml:space="preserve">ABASTECEDORA DE CARNES FRESCAS ROEL </t>
  </si>
  <si>
    <t>CORBATA SEABOARD</t>
  </si>
  <si>
    <t>QUESOS GOUDA</t>
  </si>
  <si>
    <t>TYSON FRESH MEATS</t>
  </si>
  <si>
    <t xml:space="preserve">I B P </t>
  </si>
  <si>
    <t>SALIDAS KG</t>
  </si>
  <si>
    <t>329 Q</t>
  </si>
  <si>
    <t>346 Q</t>
  </si>
  <si>
    <t>355 Q</t>
  </si>
  <si>
    <t>367 Q</t>
  </si>
  <si>
    <t>375 Q</t>
  </si>
  <si>
    <t>382 Q</t>
  </si>
  <si>
    <t>405 Q</t>
  </si>
  <si>
    <t>407 Q</t>
  </si>
  <si>
    <t>411 Q</t>
  </si>
  <si>
    <t>417 Q</t>
  </si>
  <si>
    <t>418 Q</t>
  </si>
  <si>
    <t>421 Q</t>
  </si>
  <si>
    <t>429 Q</t>
  </si>
  <si>
    <t>433 Q</t>
  </si>
  <si>
    <t>426 Q</t>
  </si>
  <si>
    <t>428 Q</t>
  </si>
  <si>
    <t>432 Q</t>
  </si>
  <si>
    <t>437 Q</t>
  </si>
  <si>
    <t>447 Q</t>
  </si>
  <si>
    <t>472 Q</t>
  </si>
  <si>
    <t>480 Q</t>
  </si>
  <si>
    <t>488 Q</t>
  </si>
  <si>
    <t>499 Q</t>
  </si>
  <si>
    <t>512 Q</t>
  </si>
  <si>
    <t>TOTAL DE ENTRADAS DEL MES    E N E R O      2 0 1 8</t>
  </si>
  <si>
    <t>&lt;</t>
  </si>
  <si>
    <t>RYC ALIMENTOS SA DE CV</t>
  </si>
  <si>
    <t>PED. 8002394</t>
  </si>
  <si>
    <t>NANA</t>
  </si>
  <si>
    <t>PED. 8000303</t>
  </si>
  <si>
    <t>PED. 8000313</t>
  </si>
  <si>
    <t>534 Q</t>
  </si>
  <si>
    <t>547 Q</t>
  </si>
  <si>
    <t>538 Q</t>
  </si>
  <si>
    <t>553 Q</t>
  </si>
  <si>
    <t>555 Q</t>
  </si>
  <si>
    <t>556 Q</t>
  </si>
  <si>
    <t>561 Q</t>
  </si>
  <si>
    <t>566 Q</t>
  </si>
  <si>
    <t>570 Q</t>
  </si>
  <si>
    <t>575 Q</t>
  </si>
  <si>
    <t>595 Q</t>
  </si>
  <si>
    <t>577 Q</t>
  </si>
  <si>
    <t>580 Q</t>
  </si>
  <si>
    <t>581 Q</t>
  </si>
  <si>
    <t>584 Q</t>
  </si>
  <si>
    <t>586 Q</t>
  </si>
  <si>
    <t>589 Q</t>
  </si>
  <si>
    <t>591 Q</t>
  </si>
  <si>
    <t>593 Q</t>
  </si>
  <si>
    <t>598 Q</t>
  </si>
  <si>
    <t>599 Q</t>
  </si>
  <si>
    <t>600 Q</t>
  </si>
  <si>
    <t>606 Q</t>
  </si>
  <si>
    <t>609 Q</t>
  </si>
  <si>
    <t>613 Q</t>
  </si>
  <si>
    <t>617 Q</t>
  </si>
  <si>
    <t>619 Q</t>
  </si>
  <si>
    <t>621 Q</t>
  </si>
  <si>
    <t>626 Q</t>
  </si>
  <si>
    <t>629 Q</t>
  </si>
  <si>
    <t>630 Q</t>
  </si>
  <si>
    <t>631 Q</t>
  </si>
  <si>
    <t>637 Q</t>
  </si>
  <si>
    <t>INVENTARIO    DEL MES DE  E N E R O   2018</t>
  </si>
  <si>
    <t>ENTRADAS DEL MES DE FEBRERO 2018</t>
  </si>
  <si>
    <t>INVENTARIO  DEL MES DE ENERO 2018</t>
  </si>
  <si>
    <t>INVENTARIO    DEL MES DE  ENERO 2018</t>
  </si>
  <si>
    <t>INVENTARIO    DEL MES DE ENERO 2018</t>
  </si>
  <si>
    <t>}</t>
  </si>
  <si>
    <t>INVENTARIO DE ENERO   2018</t>
  </si>
  <si>
    <t>INVENTARIO   DEL MES DE ENERO 2018</t>
  </si>
  <si>
    <t>INVENTARIO    DEL MES   ENERO   2018</t>
  </si>
  <si>
    <t>INVENTARIO     DEL MES DE  ENERO     2018</t>
  </si>
  <si>
    <t>INVENTARIO     DEL MES DE ENERO    2018</t>
  </si>
  <si>
    <t xml:space="preserve">SMITHFIEDL FARMLAND </t>
  </si>
  <si>
    <t>Smithfield</t>
  </si>
  <si>
    <t>PED. 8000328</t>
  </si>
  <si>
    <t>SEABOARD FOODS</t>
  </si>
  <si>
    <t>Seaboard</t>
  </si>
  <si>
    <t>PED. 8000320</t>
  </si>
  <si>
    <t>ENTRADA DEL MES DE FEBRERO 2018</t>
  </si>
  <si>
    <t>PED. 8000335</t>
  </si>
  <si>
    <t>SMITHFIELD FARMLAND</t>
  </si>
  <si>
    <t>PED. 8000336</t>
  </si>
  <si>
    <t>ENTRADA DEL MES DE FEBRERO  2018</t>
  </si>
  <si>
    <t>PULPA BLANCA</t>
  </si>
  <si>
    <t>IDEAL TRADING</t>
  </si>
  <si>
    <t>PED. 8000342</t>
  </si>
  <si>
    <t>PED. 8000351</t>
  </si>
  <si>
    <t>PED. 8000343</t>
  </si>
  <si>
    <t>PED. 8000356</t>
  </si>
  <si>
    <t>NL18-09</t>
  </si>
  <si>
    <t>NLSE18-09</t>
  </si>
  <si>
    <t>CUERO PANCETA</t>
  </si>
  <si>
    <t>PU-57964</t>
  </si>
  <si>
    <t>NLSE18-10</t>
  </si>
  <si>
    <t>NL18-10</t>
  </si>
  <si>
    <t>PU-58026</t>
  </si>
  <si>
    <t>NLP-008</t>
  </si>
  <si>
    <t>J-0617</t>
  </si>
  <si>
    <t>J-0618</t>
  </si>
  <si>
    <t>PU-58053</t>
  </si>
  <si>
    <t>NLSE18-11</t>
  </si>
  <si>
    <t>Transfer S 1-Feb</t>
  </si>
  <si>
    <t>Transfer S 7 Feb</t>
  </si>
  <si>
    <t>Transfer B 1-Feb</t>
  </si>
  <si>
    <t xml:space="preserve">CONTRA </t>
  </si>
  <si>
    <t>PED. 8000363</t>
  </si>
  <si>
    <t>RYC ALIMENTOS</t>
  </si>
  <si>
    <t>PED. 8000367</t>
  </si>
  <si>
    <t>PED. 8000370</t>
  </si>
  <si>
    <t>PED. 8000369</t>
  </si>
  <si>
    <t>PED. 8000839</t>
  </si>
  <si>
    <t>PED. 8000392</t>
  </si>
  <si>
    <t>PED. 8000396</t>
  </si>
  <si>
    <t>PED. 8000405</t>
  </si>
  <si>
    <t>PED. 8000443</t>
  </si>
  <si>
    <t xml:space="preserve">RANCHO AGROPECUARIO RAMADA </t>
  </si>
  <si>
    <t>ABASTECEDORA ROEL</t>
  </si>
  <si>
    <t>CONTRA EXCELL</t>
  </si>
  <si>
    <t>NL18-11</t>
  </si>
  <si>
    <t>NLSE18-12</t>
  </si>
  <si>
    <t>NLSE18-13</t>
  </si>
  <si>
    <t>NLSE18-14</t>
  </si>
  <si>
    <t>NLSE18-15</t>
  </si>
  <si>
    <t>NLSE18-22</t>
  </si>
  <si>
    <t>NLSE18-23</t>
  </si>
  <si>
    <t>NL18-12</t>
  </si>
  <si>
    <t>PUI-3044</t>
  </si>
  <si>
    <t>NL18-13</t>
  </si>
  <si>
    <t>Transfer S 14-Feb</t>
  </si>
  <si>
    <t>Transfer S 12-Feb</t>
  </si>
  <si>
    <t>Transfer S 7-Feb</t>
  </si>
  <si>
    <t>Transfer S 8-Feb</t>
  </si>
  <si>
    <t xml:space="preserve">Transfer S 9 Feb </t>
  </si>
  <si>
    <t>Transfer S 13-Feb</t>
  </si>
  <si>
    <t xml:space="preserve">Transfer S 6 Feb </t>
  </si>
  <si>
    <t>Transfer B 2-Feb</t>
  </si>
  <si>
    <t>Transfer S 2-Feb</t>
  </si>
  <si>
    <t>Transfer B 6-Feb</t>
  </si>
  <si>
    <t>Transfer B 7-Feb</t>
  </si>
  <si>
    <t xml:space="preserve">Transfer B 7-Feb </t>
  </si>
  <si>
    <t>Transfer B 8-Feb</t>
  </si>
  <si>
    <t>Transfer B 9-Feb</t>
  </si>
  <si>
    <t>Transfer B 12-Feb</t>
  </si>
  <si>
    <t>Transfer B 15-Feb</t>
  </si>
  <si>
    <t>PED. 8000454</t>
  </si>
  <si>
    <t>PED. 8000453</t>
  </si>
  <si>
    <t>PED. 8000461</t>
  </si>
  <si>
    <t>PED. 8000467</t>
  </si>
  <si>
    <t>PU-58359</t>
  </si>
  <si>
    <t>NLP-009</t>
  </si>
  <si>
    <t>ESP CARNERO</t>
  </si>
  <si>
    <t>NL18-14</t>
  </si>
  <si>
    <t>NLSE18-24</t>
  </si>
  <si>
    <t>NLSE18-16</t>
  </si>
  <si>
    <t>PU-58438</t>
  </si>
  <si>
    <t>PU-58510</t>
  </si>
  <si>
    <t>PED. 8000478</t>
  </si>
  <si>
    <t>A-11012</t>
  </si>
  <si>
    <t>Transfer S 8 Feb</t>
  </si>
  <si>
    <t xml:space="preserve">FACTURADO A ODELPA </t>
  </si>
  <si>
    <t>PED. 8000490</t>
  </si>
  <si>
    <t>PED. 8000489</t>
  </si>
  <si>
    <t>NL18-15</t>
  </si>
  <si>
    <t>NL18-16</t>
  </si>
  <si>
    <t>R-1062</t>
  </si>
  <si>
    <t>Transfer B 13-Feb</t>
  </si>
  <si>
    <t>Transfer B 14-Feb</t>
  </si>
  <si>
    <t>Transfer B 16-Feb</t>
  </si>
  <si>
    <t>Transfer B 19-Feb</t>
  </si>
  <si>
    <t>Transfer B 20-Feb</t>
  </si>
  <si>
    <t>PU-58204</t>
  </si>
  <si>
    <t>Transfer B 21-Feb</t>
  </si>
  <si>
    <t>Transfer B 23-Feb</t>
  </si>
  <si>
    <t>Transfer S 15-Feb</t>
  </si>
  <si>
    <t>Transfer S 16-Feb</t>
  </si>
  <si>
    <t>2822-A</t>
  </si>
  <si>
    <t>Transfer S 20-Feb</t>
  </si>
  <si>
    <t>Transfer S 21-Feb</t>
  </si>
  <si>
    <t>H-4763</t>
  </si>
  <si>
    <t>Transfer S 22-Feb</t>
  </si>
  <si>
    <t>Transfer S 23-Feb</t>
  </si>
  <si>
    <t>Transfer S 26-Feb</t>
  </si>
  <si>
    <t>Transfer S 27-Feb</t>
  </si>
  <si>
    <t xml:space="preserve">Transfer S 23-Ene </t>
  </si>
  <si>
    <t>Transfer S 25-Ene</t>
  </si>
  <si>
    <t>1822-A</t>
  </si>
  <si>
    <t>Transfer S 30 Ene</t>
  </si>
  <si>
    <t>1820-A</t>
  </si>
  <si>
    <t xml:space="preserve">Transfer B 31-Ene </t>
  </si>
  <si>
    <t>SALDO A FAVOR X DESCONTAR DE 345.80</t>
  </si>
  <si>
    <t>641 Q</t>
  </si>
  <si>
    <t xml:space="preserve">,641 </t>
  </si>
  <si>
    <t>,641 Q</t>
  </si>
  <si>
    <t>642 Q</t>
  </si>
  <si>
    <t>643 Q</t>
  </si>
  <si>
    <t>645 Q</t>
  </si>
  <si>
    <t>646 Q</t>
  </si>
  <si>
    <t>OK</t>
  </si>
  <si>
    <t>647 Q</t>
  </si>
  <si>
    <t>648 Q</t>
  </si>
  <si>
    <t>649 Q</t>
  </si>
  <si>
    <t>650 Q</t>
  </si>
  <si>
    <t>652 Q</t>
  </si>
  <si>
    <t>653 Q</t>
  </si>
  <si>
    <t>655 Q</t>
  </si>
  <si>
    <t>656 Q</t>
  </si>
  <si>
    <t>ENTRADA DEL MES DE  ENERO 2018</t>
  </si>
  <si>
    <t>BUCHE  SWIFT</t>
  </si>
  <si>
    <t>657 Q</t>
  </si>
  <si>
    <t>658 Q</t>
  </si>
  <si>
    <t>659 Q</t>
  </si>
  <si>
    <t>660 Q</t>
  </si>
  <si>
    <t>661 Q</t>
  </si>
  <si>
    <t>662 Q</t>
  </si>
  <si>
    <t>663 Q</t>
  </si>
  <si>
    <t>664 Q</t>
  </si>
  <si>
    <t>665 Q</t>
  </si>
  <si>
    <t>666 Q</t>
  </si>
  <si>
    <t>667 Q</t>
  </si>
  <si>
    <t>668 Q</t>
  </si>
  <si>
    <t>669 Q</t>
  </si>
  <si>
    <t>671 Q</t>
  </si>
  <si>
    <t>672 Q</t>
  </si>
  <si>
    <t>673 Q</t>
  </si>
  <si>
    <t>674 Q</t>
  </si>
  <si>
    <t>675 Q</t>
  </si>
  <si>
    <t>676 Q</t>
  </si>
  <si>
    <t>676  Q</t>
  </si>
  <si>
    <t>677 Q</t>
  </si>
  <si>
    <t>678 Q</t>
  </si>
  <si>
    <t>679 Q</t>
  </si>
  <si>
    <t>680 Q</t>
  </si>
  <si>
    <t>681 Q</t>
  </si>
  <si>
    <t>683 Q</t>
  </si>
  <si>
    <t>684 Q</t>
  </si>
  <si>
    <t>685 Q</t>
  </si>
  <si>
    <t>686 Q</t>
  </si>
  <si>
    <t>687 Q</t>
  </si>
  <si>
    <t>688 Q</t>
  </si>
  <si>
    <t>689 Q</t>
  </si>
  <si>
    <t>691 Q</t>
  </si>
  <si>
    <t>692 Q</t>
  </si>
  <si>
    <t>690 Q</t>
  </si>
  <si>
    <t>693 Q</t>
  </si>
  <si>
    <t>694 Q</t>
  </si>
  <si>
    <t>695 Q</t>
  </si>
  <si>
    <t>696 Q</t>
  </si>
  <si>
    <t>698 Q</t>
  </si>
  <si>
    <t>699 Q</t>
  </si>
  <si>
    <t>700 Q</t>
  </si>
  <si>
    <t>701 Q</t>
  </si>
  <si>
    <t>702 Q</t>
  </si>
  <si>
    <t>703 Q</t>
  </si>
  <si>
    <t>704 Q</t>
  </si>
  <si>
    <t>706 Q</t>
  </si>
  <si>
    <t>707 Q</t>
  </si>
  <si>
    <t>709 Q</t>
  </si>
  <si>
    <t>710 Q</t>
  </si>
  <si>
    <t>711 Q</t>
  </si>
  <si>
    <t>712 Q</t>
  </si>
  <si>
    <t>713 Q</t>
  </si>
  <si>
    <t>714 Q</t>
  </si>
  <si>
    <t>715 Q</t>
  </si>
  <si>
    <t>716 Q</t>
  </si>
  <si>
    <t>717 Q</t>
  </si>
  <si>
    <t>718 Q</t>
  </si>
  <si>
    <t>719 Q</t>
  </si>
  <si>
    <t>720 Q</t>
  </si>
  <si>
    <t>721 Q</t>
  </si>
  <si>
    <t>723 Q</t>
  </si>
  <si>
    <t>724 Q</t>
  </si>
  <si>
    <t>725 Q</t>
  </si>
  <si>
    <t>726 Q</t>
  </si>
  <si>
    <t>728 Q</t>
  </si>
  <si>
    <t>729 Q</t>
  </si>
  <si>
    <t>730 Q</t>
  </si>
  <si>
    <t>731 Q</t>
  </si>
  <si>
    <t>732 Q</t>
  </si>
  <si>
    <t>733 Q</t>
  </si>
  <si>
    <t>735 Q</t>
  </si>
  <si>
    <t>736 Q</t>
  </si>
  <si>
    <t>737 Q</t>
  </si>
  <si>
    <t>738 Q</t>
  </si>
  <si>
    <t>739 Q</t>
  </si>
  <si>
    <t>740 Q</t>
  </si>
  <si>
    <t>741 Q</t>
  </si>
  <si>
    <t>742 Q</t>
  </si>
  <si>
    <t>743 Q</t>
  </si>
  <si>
    <t>744 Q</t>
  </si>
  <si>
    <t>746 Q</t>
  </si>
  <si>
    <t>747 Q</t>
  </si>
  <si>
    <t>748 Q</t>
  </si>
  <si>
    <t>749 Q</t>
  </si>
  <si>
    <t>750 Q</t>
  </si>
  <si>
    <t>752 Q</t>
  </si>
  <si>
    <t>753 Q</t>
  </si>
  <si>
    <t>754 Q</t>
  </si>
  <si>
    <t>755 Q</t>
  </si>
  <si>
    <t>755 q</t>
  </si>
  <si>
    <t>756 Q</t>
  </si>
  <si>
    <t>757 Q</t>
  </si>
  <si>
    <t>758 Q</t>
  </si>
  <si>
    <t>ALEMAN</t>
  </si>
  <si>
    <t xml:space="preserve">SAN JUAN </t>
  </si>
  <si>
    <t xml:space="preserve">ADAMS INT MORELIA </t>
  </si>
  <si>
    <t>SAN JUAN</t>
  </si>
  <si>
    <t>RANCHO AGR RAMADA</t>
  </si>
  <si>
    <t>CONTRA</t>
  </si>
  <si>
    <t>Tranfer S 2-Mar</t>
  </si>
  <si>
    <r>
      <t xml:space="preserve">SE BONIFICARA LA CANTIDAD DE $ 3,288.60 </t>
    </r>
    <r>
      <rPr>
        <b/>
        <sz val="11"/>
        <color theme="5" tint="-0.249977111117893"/>
        <rFont val="Times New Roman"/>
        <family val="1"/>
        <scheme val="minor"/>
      </rPr>
      <t>Aplicada en el pago de NL18-14 2 -Mar</t>
    </r>
  </si>
  <si>
    <r>
      <t xml:space="preserve">SE BONIFICARA LA CANTIDAD DE  $ 3,288.60 </t>
    </r>
    <r>
      <rPr>
        <b/>
        <sz val="11"/>
        <color theme="5" tint="-0.249977111117893"/>
        <rFont val="Times New Roman"/>
        <family val="1"/>
        <scheme val="minor"/>
      </rPr>
      <t>Aplicada en el pago de NL18-14 2-Marzo</t>
    </r>
  </si>
  <si>
    <r>
      <t xml:space="preserve">SE BONIFICARA LA CANTIDAD DE  $ 3,323.40 </t>
    </r>
    <r>
      <rPr>
        <b/>
        <sz val="11"/>
        <color theme="5" tint="-0.249977111117893"/>
        <rFont val="Times New Roman"/>
        <family val="1"/>
        <scheme val="minor"/>
      </rPr>
      <t>Aplicada en el pago de NL18-14 2-Marz</t>
    </r>
    <r>
      <rPr>
        <b/>
        <sz val="11"/>
        <color theme="1"/>
        <rFont val="Times New Roman"/>
        <family val="2"/>
        <scheme val="minor"/>
      </rPr>
      <t>o</t>
    </r>
  </si>
  <si>
    <r>
      <t>SE BONIFICARA LA CANTIDAD DE $ 3,288.60</t>
    </r>
    <r>
      <rPr>
        <b/>
        <sz val="11"/>
        <color theme="5" tint="-0.249977111117893"/>
        <rFont val="Times New Roman"/>
        <family val="1"/>
        <scheme val="minor"/>
      </rPr>
      <t xml:space="preserve"> Aplicada en el pago de NL18-14 2-Marzo</t>
    </r>
  </si>
  <si>
    <t>H-4825</t>
  </si>
  <si>
    <t>Transfer S 5-Mar</t>
  </si>
  <si>
    <t>Tranfer S 7-Mar</t>
  </si>
  <si>
    <t>Transfer S 9-Mar</t>
  </si>
  <si>
    <t>Transfer S 14 MAR</t>
  </si>
  <si>
    <t>FLP-1016225</t>
  </si>
  <si>
    <t>Transfer S 12-Mar</t>
  </si>
  <si>
    <r>
      <t xml:space="preserve">SE BONIFICARA LA CANTIDAD DE $ 3,288.60 </t>
    </r>
    <r>
      <rPr>
        <b/>
        <sz val="12"/>
        <color rgb="FF0000FF"/>
        <rFont val="Times New Roman"/>
        <family val="1"/>
        <scheme val="minor"/>
      </rPr>
      <t xml:space="preserve"> Aplicado en el pago de NL18-26</t>
    </r>
  </si>
  <si>
    <r>
      <t xml:space="preserve">SE BONIFICARA LA CANTIDAD DE $ 3,279.90 </t>
    </r>
    <r>
      <rPr>
        <b/>
        <sz val="12"/>
        <color rgb="FF0000FF"/>
        <rFont val="Times New Roman"/>
        <family val="1"/>
        <scheme val="minor"/>
      </rPr>
      <t xml:space="preserve"> Aplicado en el pago de NL18-26</t>
    </r>
  </si>
  <si>
    <r>
      <t xml:space="preserve">SE BONIFICARA LA CANTIDAD DE $ 3,323.40  </t>
    </r>
    <r>
      <rPr>
        <b/>
        <sz val="12"/>
        <color rgb="FF0000FF"/>
        <rFont val="Times New Roman"/>
        <family val="1"/>
        <scheme val="minor"/>
      </rPr>
      <t>Aplicado en el pago de NL18-26</t>
    </r>
  </si>
  <si>
    <r>
      <t xml:space="preserve">SE BONIFICARA LA CANTIDAD DE $ 3,288.60   </t>
    </r>
    <r>
      <rPr>
        <b/>
        <sz val="12"/>
        <color rgb="FF0000FF"/>
        <rFont val="Times New Roman"/>
        <family val="1"/>
        <scheme val="minor"/>
      </rPr>
      <t>Aplicado en el pago de NL18-26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</si>
</sst>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0"/>
      <color rgb="FF0000FF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66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left"/>
    </xf>
    <xf numFmtId="0" fontId="39" fillId="0" borderId="37" xfId="0" applyFont="1" applyFill="1" applyBorder="1" applyAlignment="1">
      <alignment horizontal="left"/>
    </xf>
    <xf numFmtId="164" fontId="40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2" fillId="0" borderId="0" xfId="0" applyFont="1" applyFill="1" applyBorder="1"/>
    <xf numFmtId="16" fontId="10" fillId="0" borderId="11" xfId="0" applyNumberFormat="1" applyFont="1" applyFill="1" applyBorder="1"/>
    <xf numFmtId="16" fontId="41" fillId="0" borderId="0" xfId="0" applyNumberFormat="1" applyFont="1" applyFill="1"/>
    <xf numFmtId="2" fontId="41" fillId="0" borderId="5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right"/>
    </xf>
    <xf numFmtId="164" fontId="41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3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4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16" fontId="45" fillId="0" borderId="0" xfId="0" applyNumberFormat="1" applyFont="1" applyFill="1"/>
    <xf numFmtId="2" fontId="45" fillId="0" borderId="5" xfId="0" applyNumberFormat="1" applyFont="1" applyFill="1" applyBorder="1" applyAlignment="1">
      <alignment horizontal="right"/>
    </xf>
    <xf numFmtId="164" fontId="45" fillId="0" borderId="0" xfId="0" applyNumberFormat="1" applyFont="1" applyFill="1"/>
    <xf numFmtId="0" fontId="45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6" fillId="0" borderId="0" xfId="0" applyNumberFormat="1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6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7" fillId="0" borderId="0" xfId="0" applyFont="1" applyFill="1" applyAlignment="1">
      <alignment horizontal="center"/>
    </xf>
    <xf numFmtId="0" fontId="44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7" fillId="0" borderId="4" xfId="0" applyNumberFormat="1" applyFont="1" applyFill="1" applyBorder="1"/>
    <xf numFmtId="167" fontId="49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7" fillId="0" borderId="0" xfId="0" applyNumberFormat="1" applyFont="1" applyFill="1"/>
    <xf numFmtId="167" fontId="49" fillId="0" borderId="10" xfId="0" applyNumberFormat="1" applyFont="1" applyFill="1" applyBorder="1" applyAlignment="1">
      <alignment horizontal="left"/>
    </xf>
    <xf numFmtId="0" fontId="47" fillId="0" borderId="0" xfId="0" applyFont="1" applyFill="1" applyBorder="1" applyAlignment="1">
      <alignment horizontal="center"/>
    </xf>
    <xf numFmtId="166" fontId="47" fillId="0" borderId="0" xfId="0" applyNumberFormat="1" applyFont="1" applyFill="1" applyBorder="1" applyAlignment="1">
      <alignment horizontal="right"/>
    </xf>
    <xf numFmtId="166" fontId="47" fillId="0" borderId="0" xfId="0" applyNumberFormat="1" applyFont="1" applyFill="1"/>
    <xf numFmtId="167" fontId="49" fillId="0" borderId="0" xfId="0" applyNumberFormat="1" applyFont="1" applyFill="1" applyBorder="1" applyAlignment="1">
      <alignment horizontal="left"/>
    </xf>
    <xf numFmtId="164" fontId="47" fillId="0" borderId="0" xfId="0" applyNumberFormat="1" applyFont="1" applyFill="1" applyBorder="1"/>
    <xf numFmtId="0" fontId="51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 wrapText="1"/>
    </xf>
    <xf numFmtId="167" fontId="49" fillId="0" borderId="10" xfId="0" applyNumberFormat="1" applyFont="1" applyFill="1" applyBorder="1"/>
    <xf numFmtId="0" fontId="51" fillId="0" borderId="0" xfId="0" applyNumberFormat="1" applyFont="1" applyFill="1" applyAlignment="1">
      <alignment horizontal="left"/>
    </xf>
    <xf numFmtId="1" fontId="47" fillId="0" borderId="0" xfId="0" applyNumberFormat="1" applyFont="1" applyFill="1" applyBorder="1" applyAlignment="1">
      <alignment horizontal="center"/>
    </xf>
    <xf numFmtId="166" fontId="47" fillId="0" borderId="0" xfId="0" applyNumberFormat="1" applyFont="1" applyFill="1" applyAlignment="1">
      <alignment horizontal="right"/>
    </xf>
    <xf numFmtId="0" fontId="49" fillId="0" borderId="10" xfId="0" applyFont="1" applyFill="1" applyBorder="1" applyAlignment="1">
      <alignment horizontal="left"/>
    </xf>
    <xf numFmtId="2" fontId="51" fillId="0" borderId="0" xfId="0" applyNumberFormat="1" applyFont="1" applyFill="1" applyBorder="1" applyAlignment="1">
      <alignment horizontal="left"/>
    </xf>
    <xf numFmtId="2" fontId="51" fillId="0" borderId="5" xfId="0" applyNumberFormat="1" applyFont="1" applyFill="1" applyBorder="1" applyAlignment="1">
      <alignment horizontal="left"/>
    </xf>
    <xf numFmtId="0" fontId="51" fillId="0" borderId="5" xfId="0" applyFont="1" applyFill="1" applyBorder="1" applyAlignment="1">
      <alignment horizontal="left"/>
    </xf>
    <xf numFmtId="166" fontId="49" fillId="0" borderId="0" xfId="0" applyNumberFormat="1" applyFont="1" applyFill="1" applyBorder="1" applyAlignment="1">
      <alignment horizontal="right"/>
    </xf>
    <xf numFmtId="167" fontId="49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0" fillId="0" borderId="0" xfId="0" applyFont="1" applyFill="1" applyAlignment="1">
      <alignment horizontal="center" wrapText="1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50" fillId="0" borderId="5" xfId="0" applyNumberFormat="1" applyFont="1" applyFill="1" applyBorder="1"/>
    <xf numFmtId="166" fontId="51" fillId="0" borderId="5" xfId="0" applyNumberFormat="1" applyFont="1" applyFill="1" applyBorder="1" applyAlignment="1">
      <alignment horizontal="left"/>
    </xf>
    <xf numFmtId="2" fontId="49" fillId="0" borderId="5" xfId="0" applyNumberFormat="1" applyFont="1" applyFill="1" applyBorder="1" applyAlignment="1">
      <alignment horizontal="left"/>
    </xf>
    <xf numFmtId="0" fontId="44" fillId="0" borderId="0" xfId="0" applyFont="1" applyFill="1"/>
    <xf numFmtId="0" fontId="53" fillId="0" borderId="0" xfId="0" applyFont="1" applyAlignment="1">
      <alignment horizontal="justify" vertical="center"/>
    </xf>
    <xf numFmtId="0" fontId="54" fillId="0" borderId="0" xfId="0" applyFont="1" applyAlignment="1">
      <alignment horizontal="justify" vertical="center"/>
    </xf>
    <xf numFmtId="0" fontId="53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16" fontId="41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0" fontId="47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1" fillId="0" borderId="0" xfId="0" applyNumberFormat="1" applyFont="1" applyFill="1" applyBorder="1" applyAlignment="1">
      <alignment horizontal="right"/>
    </xf>
    <xf numFmtId="0" fontId="41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9" fillId="0" borderId="0" xfId="0" applyNumberFormat="1" applyFont="1" applyFill="1" applyBorder="1"/>
    <xf numFmtId="0" fontId="47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7" fillId="0" borderId="45" xfId="0" applyFont="1" applyFill="1" applyBorder="1" applyAlignment="1">
      <alignment horizontal="center" wrapText="1"/>
    </xf>
    <xf numFmtId="166" fontId="47" fillId="0" borderId="4" xfId="0" applyNumberFormat="1" applyFont="1" applyFill="1" applyBorder="1"/>
    <xf numFmtId="166" fontId="47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8" fillId="6" borderId="0" xfId="0" applyFont="1" applyFill="1" applyAlignment="1">
      <alignment horizontal="center"/>
    </xf>
    <xf numFmtId="0" fontId="7" fillId="0" borderId="7" xfId="0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6" fillId="0" borderId="0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9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" fontId="58" fillId="0" borderId="0" xfId="0" applyNumberFormat="1" applyFont="1" applyFill="1" applyBorder="1"/>
    <xf numFmtId="16" fontId="58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59" fillId="0" borderId="0" xfId="0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4" fontId="40" fillId="0" borderId="37" xfId="0" applyNumberFormat="1" applyFont="1" applyFill="1" applyBorder="1" applyAlignment="1">
      <alignment horizontal="right"/>
    </xf>
    <xf numFmtId="16" fontId="40" fillId="0" borderId="1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5" xfId="0" applyFont="1" applyFill="1" applyBorder="1"/>
    <xf numFmtId="0" fontId="0" fillId="0" borderId="10" xfId="0" applyFont="1" applyFill="1" applyBorder="1"/>
    <xf numFmtId="0" fontId="47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7" fontId="49" fillId="0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" fontId="0" fillId="0" borderId="0" xfId="0" applyNumberFormat="1" applyFill="1" applyAlignment="1">
      <alignment horizontal="right"/>
    </xf>
    <xf numFmtId="164" fontId="47" fillId="0" borderId="0" xfId="0" applyNumberFormat="1" applyFont="1" applyFill="1" applyAlignment="1">
      <alignment horizontal="center"/>
    </xf>
    <xf numFmtId="166" fontId="60" fillId="0" borderId="0" xfId="0" applyNumberFormat="1" applyFont="1" applyFill="1" applyBorder="1" applyAlignment="1">
      <alignment horizontal="right"/>
    </xf>
    <xf numFmtId="166" fontId="38" fillId="0" borderId="0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left"/>
    </xf>
    <xf numFmtId="164" fontId="38" fillId="0" borderId="0" xfId="0" applyNumberFormat="1" applyFont="1" applyFill="1"/>
    <xf numFmtId="0" fontId="18" fillId="0" borderId="0" xfId="0" applyFont="1" applyFill="1" applyBorder="1" applyAlignment="1">
      <alignment horizontal="left" vertical="center" wrapText="1"/>
    </xf>
    <xf numFmtId="2" fontId="29" fillId="0" borderId="0" xfId="0" applyNumberFormat="1" applyFont="1" applyFill="1" applyBorder="1" applyAlignment="1">
      <alignment horizontal="right"/>
    </xf>
    <xf numFmtId="168" fontId="40" fillId="0" borderId="4" xfId="0" applyNumberFormat="1" applyFont="1" applyFill="1" applyBorder="1"/>
    <xf numFmtId="168" fontId="40" fillId="0" borderId="0" xfId="0" applyNumberFormat="1" applyFont="1" applyFill="1" applyBorder="1"/>
    <xf numFmtId="164" fontId="40" fillId="0" borderId="0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9" fontId="29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7" fillId="0" borderId="0" xfId="0" applyNumberFormat="1" applyFont="1" applyFill="1"/>
    <xf numFmtId="169" fontId="40" fillId="0" borderId="0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9" fontId="40" fillId="0" borderId="5" xfId="0" applyNumberFormat="1" applyFont="1" applyFill="1" applyBorder="1" applyAlignment="1">
      <alignment horizontal="right"/>
    </xf>
    <xf numFmtId="168" fontId="10" fillId="0" borderId="4" xfId="0" applyNumberFormat="1" applyFont="1" applyFill="1" applyBorder="1"/>
    <xf numFmtId="164" fontId="10" fillId="0" borderId="0" xfId="0" applyNumberFormat="1" applyFont="1" applyFill="1" applyBorder="1"/>
    <xf numFmtId="4" fontId="58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7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0" fillId="13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49" fillId="0" borderId="0" xfId="0" applyFont="1" applyFill="1" applyAlignment="1">
      <alignment horizontal="left"/>
    </xf>
    <xf numFmtId="0" fontId="47" fillId="0" borderId="0" xfId="0" applyFont="1" applyFill="1" applyAlignment="1">
      <alignment horizontal="right"/>
    </xf>
    <xf numFmtId="0" fontId="62" fillId="0" borderId="0" xfId="0" applyFont="1" applyFill="1" applyAlignment="1">
      <alignment horizontal="center" wrapText="1"/>
    </xf>
    <xf numFmtId="167" fontId="50" fillId="0" borderId="0" xfId="0" applyNumberFormat="1" applyFont="1" applyFill="1" applyBorder="1"/>
    <xf numFmtId="166" fontId="47" fillId="0" borderId="0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68" fontId="58" fillId="0" borderId="4" xfId="0" applyNumberFormat="1" applyFont="1" applyFill="1" applyBorder="1"/>
    <xf numFmtId="164" fontId="58" fillId="0" borderId="0" xfId="0" applyNumberFormat="1" applyFont="1" applyFill="1" applyBorder="1"/>
    <xf numFmtId="168" fontId="58" fillId="0" borderId="0" xfId="0" applyNumberFormat="1" applyFont="1" applyFill="1" applyBorder="1"/>
    <xf numFmtId="4" fontId="58" fillId="0" borderId="5" xfId="0" applyNumberFormat="1" applyFont="1" applyFill="1" applyBorder="1" applyAlignment="1">
      <alignment horizontal="right"/>
    </xf>
    <xf numFmtId="15" fontId="58" fillId="0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7" fillId="0" borderId="0" xfId="0" applyFont="1" applyFill="1" applyAlignment="1">
      <alignment horizontal="center"/>
    </xf>
    <xf numFmtId="0" fontId="38" fillId="0" borderId="4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48" fillId="1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60" fillId="0" borderId="0" xfId="0" applyFont="1" applyFill="1" applyBorder="1" applyAlignment="1">
      <alignment horizontal="center"/>
    </xf>
    <xf numFmtId="164" fontId="60" fillId="0" borderId="0" xfId="0" applyNumberFormat="1" applyFont="1" applyFill="1"/>
    <xf numFmtId="0" fontId="63" fillId="0" borderId="0" xfId="0" applyFont="1" applyFill="1" applyAlignment="1">
      <alignment horizontal="left"/>
    </xf>
    <xf numFmtId="164" fontId="64" fillId="0" borderId="0" xfId="0" applyNumberFormat="1" applyFont="1" applyFill="1"/>
    <xf numFmtId="0" fontId="65" fillId="0" borderId="37" xfId="0" applyFont="1" applyFill="1" applyBorder="1" applyAlignment="1">
      <alignment horizontal="left"/>
    </xf>
    <xf numFmtId="164" fontId="60" fillId="0" borderId="0" xfId="0" applyNumberFormat="1" applyFont="1" applyFill="1" applyBorder="1" applyAlignment="1">
      <alignment horizontal="right"/>
    </xf>
    <xf numFmtId="16" fontId="10" fillId="0" borderId="15" xfId="0" applyNumberFormat="1" applyFont="1" applyFill="1" applyBorder="1"/>
    <xf numFmtId="16" fontId="10" fillId="0" borderId="0" xfId="0" applyNumberFormat="1" applyFont="1" applyFill="1"/>
    <xf numFmtId="4" fontId="10" fillId="0" borderId="37" xfId="0" applyNumberFormat="1" applyFont="1" applyFill="1" applyBorder="1" applyAlignment="1">
      <alignment horizontal="right"/>
    </xf>
    <xf numFmtId="16" fontId="13" fillId="0" borderId="0" xfId="0" applyNumberFormat="1" applyFont="1"/>
    <xf numFmtId="0" fontId="7" fillId="16" borderId="10" xfId="0" applyFont="1" applyFill="1" applyBorder="1" applyAlignment="1">
      <alignment horizontal="right"/>
    </xf>
    <xf numFmtId="164" fontId="7" fillId="16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44" fontId="0" fillId="0" borderId="0" xfId="1" applyFont="1" applyFill="1"/>
    <xf numFmtId="4" fontId="29" fillId="0" borderId="37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47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167" fontId="49" fillId="2" borderId="5" xfId="0" applyNumberFormat="1" applyFont="1" applyFill="1" applyBorder="1"/>
    <xf numFmtId="164" fontId="66" fillId="2" borderId="0" xfId="0" applyNumberFormat="1" applyFont="1" applyFill="1"/>
    <xf numFmtId="167" fontId="66" fillId="2" borderId="10" xfId="0" applyNumberFormat="1" applyFont="1" applyFill="1" applyBorder="1" applyAlignment="1">
      <alignment horizontal="right"/>
    </xf>
    <xf numFmtId="0" fontId="47" fillId="0" borderId="52" xfId="0" applyFont="1" applyFill="1" applyBorder="1" applyAlignment="1">
      <alignment horizontal="center"/>
    </xf>
    <xf numFmtId="166" fontId="67" fillId="2" borderId="0" xfId="0" applyNumberFormat="1" applyFont="1" applyFill="1" applyBorder="1" applyAlignment="1">
      <alignment horizontal="right"/>
    </xf>
    <xf numFmtId="164" fontId="60" fillId="0" borderId="0" xfId="0" applyNumberFormat="1" applyFont="1" applyFill="1" applyBorder="1"/>
    <xf numFmtId="166" fontId="60" fillId="0" borderId="0" xfId="0" applyNumberFormat="1" applyFont="1" applyFill="1"/>
    <xf numFmtId="167" fontId="65" fillId="0" borderId="5" xfId="0" applyNumberFormat="1" applyFont="1" applyFill="1" applyBorder="1"/>
    <xf numFmtId="164" fontId="47" fillId="20" borderId="4" xfId="0" applyNumberFormat="1" applyFont="1" applyFill="1" applyBorder="1"/>
    <xf numFmtId="167" fontId="49" fillId="20" borderId="5" xfId="0" applyNumberFormat="1" applyFont="1" applyFill="1" applyBorder="1"/>
    <xf numFmtId="164" fontId="47" fillId="20" borderId="0" xfId="0" applyNumberFormat="1" applyFont="1" applyFill="1"/>
    <xf numFmtId="0" fontId="47" fillId="20" borderId="0" xfId="0" applyFont="1" applyFill="1" applyBorder="1" applyAlignment="1">
      <alignment horizontal="center"/>
    </xf>
    <xf numFmtId="167" fontId="57" fillId="20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5" xfId="0" applyNumberFormat="1" applyFont="1" applyFill="1" applyBorder="1" applyAlignment="1">
      <alignment horizontal="right"/>
    </xf>
    <xf numFmtId="0" fontId="15" fillId="0" borderId="9" xfId="0" applyFont="1" applyFill="1" applyBorder="1" applyAlignment="1">
      <alignment horizontal="right"/>
    </xf>
    <xf numFmtId="0" fontId="15" fillId="0" borderId="10" xfId="0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4" fontId="56" fillId="0" borderId="37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15" fontId="56" fillId="0" borderId="10" xfId="0" applyNumberFormat="1" applyFont="1" applyFill="1" applyBorder="1" applyAlignment="1">
      <alignment horizontal="right"/>
    </xf>
    <xf numFmtId="4" fontId="56" fillId="2" borderId="37" xfId="0" applyNumberFormat="1" applyFont="1" applyFill="1" applyBorder="1" applyAlignment="1">
      <alignment horizontal="right"/>
    </xf>
    <xf numFmtId="2" fontId="56" fillId="0" borderId="12" xfId="0" applyNumberFormat="1" applyFont="1" applyFill="1" applyBorder="1" applyAlignment="1">
      <alignment horizontal="right"/>
    </xf>
    <xf numFmtId="16" fontId="56" fillId="0" borderId="16" xfId="0" applyNumberFormat="1" applyFont="1" applyBorder="1"/>
    <xf numFmtId="0" fontId="56" fillId="0" borderId="13" xfId="0" applyFont="1" applyBorder="1"/>
    <xf numFmtId="0" fontId="56" fillId="0" borderId="0" xfId="0" applyFont="1"/>
    <xf numFmtId="2" fontId="56" fillId="0" borderId="5" xfId="0" applyNumberFormat="1" applyFont="1" applyFill="1" applyBorder="1" applyAlignment="1">
      <alignment horizontal="right"/>
    </xf>
    <xf numFmtId="168" fontId="56" fillId="0" borderId="4" xfId="0" applyNumberFormat="1" applyFont="1" applyFill="1" applyBorder="1"/>
    <xf numFmtId="168" fontId="56" fillId="0" borderId="0" xfId="0" applyNumberFormat="1" applyFont="1" applyFill="1" applyBorder="1"/>
    <xf numFmtId="164" fontId="56" fillId="0" borderId="0" xfId="0" applyNumberFormat="1" applyFont="1" applyFill="1" applyBorder="1"/>
    <xf numFmtId="168" fontId="56" fillId="0" borderId="11" xfId="0" applyNumberFormat="1" applyFont="1" applyBorder="1"/>
    <xf numFmtId="0" fontId="56" fillId="0" borderId="13" xfId="0" applyFont="1" applyBorder="1" applyAlignment="1">
      <alignment horizontal="right"/>
    </xf>
    <xf numFmtId="164" fontId="56" fillId="0" borderId="12" xfId="0" applyNumberFormat="1" applyFont="1" applyBorder="1"/>
    <xf numFmtId="168" fontId="56" fillId="0" borderId="4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6" fontId="56" fillId="0" borderId="0" xfId="0" applyNumberFormat="1" applyFont="1" applyFill="1"/>
    <xf numFmtId="2" fontId="56" fillId="0" borderId="0" xfId="0" applyNumberFormat="1" applyFont="1" applyFill="1"/>
    <xf numFmtId="2" fontId="56" fillId="0" borderId="32" xfId="0" applyNumberFormat="1" applyFont="1" applyFill="1" applyBorder="1" applyAlignment="1">
      <alignment horizontal="right"/>
    </xf>
    <xf numFmtId="16" fontId="56" fillId="0" borderId="12" xfId="0" applyNumberFormat="1" applyFont="1" applyFill="1" applyBorder="1"/>
    <xf numFmtId="2" fontId="56" fillId="0" borderId="12" xfId="0" applyNumberFormat="1" applyFont="1" applyFill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0" fontId="15" fillId="0" borderId="0" xfId="0" applyFont="1" applyFill="1" applyAlignment="1">
      <alignment horizontal="right"/>
    </xf>
    <xf numFmtId="2" fontId="38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68" fillId="0" borderId="0" xfId="0" applyFont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10" fillId="0" borderId="0" xfId="0" applyNumberFormat="1" applyFont="1" applyFill="1" applyBorder="1"/>
    <xf numFmtId="2" fontId="27" fillId="0" borderId="0" xfId="0" applyNumberFormat="1" applyFont="1" applyFill="1"/>
    <xf numFmtId="16" fontId="45" fillId="0" borderId="0" xfId="0" applyNumberFormat="1" applyFont="1"/>
    <xf numFmtId="0" fontId="7" fillId="22" borderId="0" xfId="0" applyFont="1" applyFill="1" applyAlignment="1">
      <alignment horizontal="center"/>
    </xf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7" fillId="7" borderId="5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0" fillId="7" borderId="0" xfId="0" applyFill="1"/>
    <xf numFmtId="0" fontId="7" fillId="0" borderId="0" xfId="0" applyFont="1" applyFill="1" applyAlignment="1">
      <alignment wrapText="1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0" fontId="0" fillId="7" borderId="51" xfId="0" applyFont="1" applyFill="1" applyBorder="1" applyAlignment="1">
      <alignment horizontal="right"/>
    </xf>
    <xf numFmtId="164" fontId="0" fillId="7" borderId="0" xfId="0" applyNumberFormat="1" applyFont="1" applyFill="1"/>
    <xf numFmtId="164" fontId="10" fillId="7" borderId="0" xfId="0" applyNumberFormat="1" applyFont="1" applyFill="1"/>
    <xf numFmtId="0" fontId="7" fillId="10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8" fillId="2" borderId="0" xfId="0" applyFont="1" applyFill="1" applyBorder="1" applyAlignment="1">
      <alignment horizontal="center"/>
    </xf>
    <xf numFmtId="166" fontId="38" fillId="2" borderId="0" xfId="0" applyNumberFormat="1" applyFont="1" applyFill="1" applyBorder="1" applyAlignment="1">
      <alignment horizontal="right"/>
    </xf>
    <xf numFmtId="0" fontId="61" fillId="2" borderId="0" xfId="0" applyFont="1" applyFill="1" applyAlignment="1">
      <alignment horizontal="left"/>
    </xf>
    <xf numFmtId="0" fontId="47" fillId="8" borderId="0" xfId="0" applyFont="1" applyFill="1" applyAlignment="1">
      <alignment horizontal="center"/>
    </xf>
    <xf numFmtId="164" fontId="38" fillId="2" borderId="0" xfId="0" applyNumberFormat="1" applyFont="1" applyFill="1"/>
    <xf numFmtId="0" fontId="47" fillId="23" borderId="0" xfId="0" applyFont="1" applyFill="1" applyBorder="1" applyAlignment="1">
      <alignment horizontal="center"/>
    </xf>
    <xf numFmtId="166" fontId="38" fillId="8" borderId="0" xfId="0" applyNumberFormat="1" applyFont="1" applyFill="1" applyBorder="1" applyAlignment="1">
      <alignment horizontal="right"/>
    </xf>
    <xf numFmtId="166" fontId="38" fillId="17" borderId="0" xfId="0" applyNumberFormat="1" applyFont="1" applyFill="1" applyBorder="1" applyAlignment="1">
      <alignment horizontal="right"/>
    </xf>
    <xf numFmtId="166" fontId="38" fillId="17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horizontal="justify" vertical="center"/>
    </xf>
    <xf numFmtId="0" fontId="54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FF66FF"/>
      <color rgb="FF00CC00"/>
      <color rgb="FF00FF00"/>
      <color rgb="FFFF3399"/>
      <color rgb="FFFF9900"/>
      <color rgb="FFFF9933"/>
      <color rgb="FF00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 N E R O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 N E R O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 N E R O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 N E R O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43130</c:v>
                </c:pt>
                <c:pt idx="1">
                  <c:v>43131</c:v>
                </c:pt>
                <c:pt idx="2">
                  <c:v>43133</c:v>
                </c:pt>
                <c:pt idx="3">
                  <c:v>43133</c:v>
                </c:pt>
                <c:pt idx="4">
                  <c:v>43134</c:v>
                </c:pt>
                <c:pt idx="5">
                  <c:v>43136</c:v>
                </c:pt>
                <c:pt idx="6">
                  <c:v>43138</c:v>
                </c:pt>
                <c:pt idx="7">
                  <c:v>43138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43141</c:v>
                </c:pt>
                <c:pt idx="12">
                  <c:v>43144</c:v>
                </c:pt>
                <c:pt idx="13">
                  <c:v>43144</c:v>
                </c:pt>
                <c:pt idx="14">
                  <c:v>43145</c:v>
                </c:pt>
                <c:pt idx="15">
                  <c:v>43147</c:v>
                </c:pt>
                <c:pt idx="16">
                  <c:v>43148</c:v>
                </c:pt>
                <c:pt idx="17">
                  <c:v>43148</c:v>
                </c:pt>
                <c:pt idx="18">
                  <c:v>43148</c:v>
                </c:pt>
                <c:pt idx="19">
                  <c:v>43151</c:v>
                </c:pt>
                <c:pt idx="20">
                  <c:v>43152</c:v>
                </c:pt>
                <c:pt idx="21">
                  <c:v>43152</c:v>
                </c:pt>
                <c:pt idx="22">
                  <c:v>43153</c:v>
                </c:pt>
                <c:pt idx="23">
                  <c:v>43155</c:v>
                </c:pt>
                <c:pt idx="24">
                  <c:v>43158</c:v>
                </c:pt>
                <c:pt idx="25">
                  <c:v>43158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 N E R O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18701.5</c:v>
                </c:pt>
                <c:pt idx="1">
                  <c:v>18520.599999999999</c:v>
                </c:pt>
                <c:pt idx="2">
                  <c:v>19036.16</c:v>
                </c:pt>
                <c:pt idx="3">
                  <c:v>19168.72</c:v>
                </c:pt>
                <c:pt idx="4">
                  <c:v>19275.310000000001</c:v>
                </c:pt>
                <c:pt idx="5">
                  <c:v>19010.04</c:v>
                </c:pt>
                <c:pt idx="6">
                  <c:v>18699.87</c:v>
                </c:pt>
                <c:pt idx="7">
                  <c:v>18573.439999999999</c:v>
                </c:pt>
                <c:pt idx="8">
                  <c:v>18868.990000000002</c:v>
                </c:pt>
                <c:pt idx="9">
                  <c:v>19102.259999999998</c:v>
                </c:pt>
                <c:pt idx="10">
                  <c:v>19296.32</c:v>
                </c:pt>
                <c:pt idx="11">
                  <c:v>19079.3</c:v>
                </c:pt>
                <c:pt idx="12">
                  <c:v>19233.080000000002</c:v>
                </c:pt>
                <c:pt idx="13">
                  <c:v>19093.39</c:v>
                </c:pt>
                <c:pt idx="14">
                  <c:v>19046.91</c:v>
                </c:pt>
                <c:pt idx="15">
                  <c:v>19077.900000000001</c:v>
                </c:pt>
                <c:pt idx="16">
                  <c:v>18854.27</c:v>
                </c:pt>
                <c:pt idx="17">
                  <c:v>19233.89</c:v>
                </c:pt>
                <c:pt idx="18">
                  <c:v>19258.240000000002</c:v>
                </c:pt>
                <c:pt idx="19">
                  <c:v>18425.150000000001</c:v>
                </c:pt>
                <c:pt idx="20">
                  <c:v>17985.86</c:v>
                </c:pt>
                <c:pt idx="21">
                  <c:v>19343.13</c:v>
                </c:pt>
                <c:pt idx="22">
                  <c:v>19492.47</c:v>
                </c:pt>
                <c:pt idx="23">
                  <c:v>18789.490000000002</c:v>
                </c:pt>
                <c:pt idx="24">
                  <c:v>18961.509999999998</c:v>
                </c:pt>
                <c:pt idx="25">
                  <c:v>18633.169999999998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 N E R O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 N E R O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18717.37</c:v>
                </c:pt>
                <c:pt idx="1">
                  <c:v>18585.41</c:v>
                </c:pt>
                <c:pt idx="2">
                  <c:v>19114.75</c:v>
                </c:pt>
                <c:pt idx="3">
                  <c:v>19196.7</c:v>
                </c:pt>
                <c:pt idx="4">
                  <c:v>19347.400000000001</c:v>
                </c:pt>
                <c:pt idx="5">
                  <c:v>19052.18</c:v>
                </c:pt>
                <c:pt idx="6">
                  <c:v>18796.34</c:v>
                </c:pt>
                <c:pt idx="7">
                  <c:v>18609.43</c:v>
                </c:pt>
                <c:pt idx="8">
                  <c:v>18935.560000000001</c:v>
                </c:pt>
                <c:pt idx="9">
                  <c:v>19159.2</c:v>
                </c:pt>
                <c:pt idx="10">
                  <c:v>19315.169999999998</c:v>
                </c:pt>
                <c:pt idx="11">
                  <c:v>19131.3</c:v>
                </c:pt>
                <c:pt idx="12">
                  <c:v>19287.52</c:v>
                </c:pt>
                <c:pt idx="13">
                  <c:v>19129.599999999999</c:v>
                </c:pt>
                <c:pt idx="14">
                  <c:v>19047.3</c:v>
                </c:pt>
                <c:pt idx="15">
                  <c:v>19132.8</c:v>
                </c:pt>
                <c:pt idx="16">
                  <c:v>18922.45</c:v>
                </c:pt>
                <c:pt idx="17">
                  <c:v>19299.400000000001</c:v>
                </c:pt>
                <c:pt idx="18">
                  <c:v>19321</c:v>
                </c:pt>
                <c:pt idx="19">
                  <c:v>18614.43</c:v>
                </c:pt>
                <c:pt idx="20">
                  <c:v>18051.25</c:v>
                </c:pt>
                <c:pt idx="21">
                  <c:v>19381.7</c:v>
                </c:pt>
                <c:pt idx="22">
                  <c:v>19610.5</c:v>
                </c:pt>
                <c:pt idx="23">
                  <c:v>18894.330000000002</c:v>
                </c:pt>
                <c:pt idx="24">
                  <c:v>18982.77</c:v>
                </c:pt>
                <c:pt idx="25">
                  <c:v>18659.34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 N E R O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-15.869999999998981</c:v>
                </c:pt>
                <c:pt idx="1">
                  <c:v>-64.81000000000131</c:v>
                </c:pt>
                <c:pt idx="2">
                  <c:v>-78.590000000000146</c:v>
                </c:pt>
                <c:pt idx="3">
                  <c:v>-27.979999999999563</c:v>
                </c:pt>
                <c:pt idx="4">
                  <c:v>-72.090000000000146</c:v>
                </c:pt>
                <c:pt idx="5">
                  <c:v>-42.139999999999418</c:v>
                </c:pt>
                <c:pt idx="6">
                  <c:v>-96.470000000001164</c:v>
                </c:pt>
                <c:pt idx="7">
                  <c:v>-35.990000000001601</c:v>
                </c:pt>
                <c:pt idx="8">
                  <c:v>-66.569999999999709</c:v>
                </c:pt>
                <c:pt idx="9">
                  <c:v>-56.940000000002328</c:v>
                </c:pt>
                <c:pt idx="10">
                  <c:v>-18.849999999998545</c:v>
                </c:pt>
                <c:pt idx="11">
                  <c:v>-52</c:v>
                </c:pt>
                <c:pt idx="12">
                  <c:v>-54.43999999999869</c:v>
                </c:pt>
                <c:pt idx="13">
                  <c:v>-36.209999999999127</c:v>
                </c:pt>
                <c:pt idx="14">
                  <c:v>-0.38999999999941792</c:v>
                </c:pt>
                <c:pt idx="15">
                  <c:v>-54.899999999997817</c:v>
                </c:pt>
                <c:pt idx="16">
                  <c:v>-68.180000000000291</c:v>
                </c:pt>
                <c:pt idx="17">
                  <c:v>-65.510000000002037</c:v>
                </c:pt>
                <c:pt idx="18">
                  <c:v>-62.759999999998399</c:v>
                </c:pt>
                <c:pt idx="19">
                  <c:v>-189.27999999999884</c:v>
                </c:pt>
                <c:pt idx="20">
                  <c:v>-65.389999999999418</c:v>
                </c:pt>
                <c:pt idx="21">
                  <c:v>-38.569999999999709</c:v>
                </c:pt>
                <c:pt idx="22">
                  <c:v>-118.02999999999884</c:v>
                </c:pt>
                <c:pt idx="23">
                  <c:v>-104.84000000000015</c:v>
                </c:pt>
                <c:pt idx="24">
                  <c:v>-21.260000000002037</c:v>
                </c:pt>
                <c:pt idx="25">
                  <c:v>-26.170000000001892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 N E R O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>
                  <c:v>96103758</c:v>
                </c:pt>
                <c:pt idx="3">
                  <c:v>1447141</c:v>
                </c:pt>
                <c:pt idx="4">
                  <c:v>1447785</c:v>
                </c:pt>
                <c:pt idx="5">
                  <c:v>96104898</c:v>
                </c:pt>
                <c:pt idx="6">
                  <c:v>202021</c:v>
                </c:pt>
                <c:pt idx="7">
                  <c:v>0</c:v>
                </c:pt>
                <c:pt idx="8">
                  <c:v>0</c:v>
                </c:pt>
                <c:pt idx="9">
                  <c:v>1449573</c:v>
                </c:pt>
                <c:pt idx="10">
                  <c:v>96110963</c:v>
                </c:pt>
                <c:pt idx="11">
                  <c:v>1450207</c:v>
                </c:pt>
                <c:pt idx="12">
                  <c:v>96116013</c:v>
                </c:pt>
                <c:pt idx="13">
                  <c:v>1450756</c:v>
                </c:pt>
                <c:pt idx="14">
                  <c:v>1451581</c:v>
                </c:pt>
                <c:pt idx="15">
                  <c:v>1452038</c:v>
                </c:pt>
                <c:pt idx="16">
                  <c:v>969119868</c:v>
                </c:pt>
                <c:pt idx="17" formatCode="0">
                  <c:v>1452353</c:v>
                </c:pt>
                <c:pt idx="18">
                  <c:v>1452634</c:v>
                </c:pt>
                <c:pt idx="19">
                  <c:v>202031</c:v>
                </c:pt>
                <c:pt idx="20">
                  <c:v>96126320</c:v>
                </c:pt>
                <c:pt idx="21">
                  <c:v>1453253</c:v>
                </c:pt>
                <c:pt idx="22">
                  <c:v>1454480</c:v>
                </c:pt>
                <c:pt idx="23">
                  <c:v>96130052</c:v>
                </c:pt>
                <c:pt idx="24">
                  <c:v>96133309</c:v>
                </c:pt>
                <c:pt idx="2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3886</c:v>
                </c:pt>
                <c:pt idx="3">
                  <c:v>3944</c:v>
                </c:pt>
                <c:pt idx="4">
                  <c:v>3770</c:v>
                </c:pt>
                <c:pt idx="5">
                  <c:v>3770</c:v>
                </c:pt>
                <c:pt idx="6">
                  <c:v>3538</c:v>
                </c:pt>
                <c:pt idx="7">
                  <c:v>3422</c:v>
                </c:pt>
                <c:pt idx="8">
                  <c:v>3480</c:v>
                </c:pt>
                <c:pt idx="9">
                  <c:v>3654</c:v>
                </c:pt>
                <c:pt idx="10">
                  <c:v>3712</c:v>
                </c:pt>
                <c:pt idx="11">
                  <c:v>3712</c:v>
                </c:pt>
                <c:pt idx="12">
                  <c:v>3219</c:v>
                </c:pt>
                <c:pt idx="13">
                  <c:v>3190</c:v>
                </c:pt>
                <c:pt idx="14">
                  <c:v>3190</c:v>
                </c:pt>
                <c:pt idx="15">
                  <c:v>3248</c:v>
                </c:pt>
                <c:pt idx="17">
                  <c:v>3480</c:v>
                </c:pt>
                <c:pt idx="18">
                  <c:v>3364</c:v>
                </c:pt>
                <c:pt idx="19">
                  <c:v>3306</c:v>
                </c:pt>
                <c:pt idx="20">
                  <c:v>3248</c:v>
                </c:pt>
                <c:pt idx="21">
                  <c:v>3509</c:v>
                </c:pt>
                <c:pt idx="22">
                  <c:v>3538</c:v>
                </c:pt>
                <c:pt idx="23">
                  <c:v>3509</c:v>
                </c:pt>
                <c:pt idx="24">
                  <c:v>3538</c:v>
                </c:pt>
                <c:pt idx="25">
                  <c:v>3451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 formatCode="&quot;$&quot;#,##0.00">
                  <c:v>620826.55084000004</c:v>
                </c:pt>
                <c:pt idx="3" formatCode="&quot;$&quot;#,##0.00">
                  <c:v>632613.08880000003</c:v>
                </c:pt>
                <c:pt idx="4" formatCode="&quot;$&quot;#,##0.00">
                  <c:v>598845.32838000008</c:v>
                </c:pt>
                <c:pt idx="5" formatCode="&quot;$&quot;#,##0.00">
                  <c:v>601604.93077999994</c:v>
                </c:pt>
                <c:pt idx="6" formatCode="&quot;$&quot;#,##0.00">
                  <c:v>563787.46539999999</c:v>
                </c:pt>
                <c:pt idx="7" formatCode="&quot;$&quot;#,##0.00">
                  <c:v>544001.73626999999</c:v>
                </c:pt>
                <c:pt idx="8" formatCode="&quot;$&quot;#,##0.00">
                  <c:v>553535.50265999988</c:v>
                </c:pt>
                <c:pt idx="9">
                  <c:v>582931.44239999994</c:v>
                </c:pt>
                <c:pt idx="10">
                  <c:v>576811.87899999996</c:v>
                </c:pt>
                <c:pt idx="11">
                  <c:v>532132.48439999996</c:v>
                </c:pt>
                <c:pt idx="12">
                  <c:v>501613.69445000001</c:v>
                </c:pt>
                <c:pt idx="13">
                  <c:v>506687.62239999993</c:v>
                </c:pt>
                <c:pt idx="14">
                  <c:v>504500.66440000001</c:v>
                </c:pt>
                <c:pt idx="15">
                  <c:v>515309.44942999998</c:v>
                </c:pt>
                <c:pt idx="16">
                  <c:v>502686.21314999997</c:v>
                </c:pt>
                <c:pt idx="17" formatCode="&quot;$&quot;#,##0.00">
                  <c:v>551814.12</c:v>
                </c:pt>
                <c:pt idx="18" formatCode="&quot;$&quot;#,##0.00">
                  <c:v>531624.51</c:v>
                </c:pt>
                <c:pt idx="19" formatCode="&quot;$&quot;#,##0.00">
                  <c:v>522829.89500000002</c:v>
                </c:pt>
                <c:pt idx="20">
                  <c:v>517172.55850000004</c:v>
                </c:pt>
                <c:pt idx="21">
                  <c:v>558746.50191000011</c:v>
                </c:pt>
                <c:pt idx="22">
                  <c:v>563422.09608000005</c:v>
                </c:pt>
                <c:pt idx="23">
                  <c:v>557822.28194000002</c:v>
                </c:pt>
                <c:pt idx="24" formatCode="&quot;$&quot;#,##0.00">
                  <c:v>563972.10470000003</c:v>
                </c:pt>
                <c:pt idx="25" formatCode="&quot;$&quot;#,##0.00">
                  <c:v>546607.56969999999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'!$R$4:$R$95</c:f>
              <c:numCache>
                <c:formatCode>"$"#,##0.00</c:formatCode>
                <c:ptCount val="68"/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660792.55084000004</c:v>
                </c:pt>
                <c:pt idx="3">
                  <c:v>672637.08880000003</c:v>
                </c:pt>
                <c:pt idx="4">
                  <c:v>638695.32838000008</c:v>
                </c:pt>
                <c:pt idx="5">
                  <c:v>641454.93077999994</c:v>
                </c:pt>
                <c:pt idx="6">
                  <c:v>603405.46539999999</c:v>
                </c:pt>
                <c:pt idx="7">
                  <c:v>583503.73626999999</c:v>
                </c:pt>
                <c:pt idx="8">
                  <c:v>593095.50265999988</c:v>
                </c:pt>
                <c:pt idx="9">
                  <c:v>622665.44239999994</c:v>
                </c:pt>
                <c:pt idx="10">
                  <c:v>616603.87899999996</c:v>
                </c:pt>
                <c:pt idx="11">
                  <c:v>0</c:v>
                </c:pt>
                <c:pt idx="12">
                  <c:v>540912.69445000007</c:v>
                </c:pt>
                <c:pt idx="13">
                  <c:v>545957.62239999999</c:v>
                </c:pt>
                <c:pt idx="14">
                  <c:v>543770.66440000001</c:v>
                </c:pt>
                <c:pt idx="15">
                  <c:v>554637.44943000004</c:v>
                </c:pt>
                <c:pt idx="16">
                  <c:v>538766.21314999997</c:v>
                </c:pt>
                <c:pt idx="17">
                  <c:v>591374.12</c:v>
                </c:pt>
                <c:pt idx="18">
                  <c:v>571068.51</c:v>
                </c:pt>
                <c:pt idx="19">
                  <c:v>562215.89500000002</c:v>
                </c:pt>
                <c:pt idx="20">
                  <c:v>556500.55850000004</c:v>
                </c:pt>
                <c:pt idx="21">
                  <c:v>598335.50191000011</c:v>
                </c:pt>
                <c:pt idx="22">
                  <c:v>603040.09608000005</c:v>
                </c:pt>
                <c:pt idx="23">
                  <c:v>597411.28194000002</c:v>
                </c:pt>
                <c:pt idx="24">
                  <c:v>603590.10470000003</c:v>
                </c:pt>
                <c:pt idx="25">
                  <c:v>586138.56969999999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34.66977207863038</c:v>
                </c:pt>
                <c:pt idx="3">
                  <c:v>35.139204071533129</c:v>
                </c:pt>
                <c:pt idx="4">
                  <c:v>33.111946224298876</c:v>
                </c:pt>
                <c:pt idx="5">
                  <c:v>33.768321986250392</c:v>
                </c:pt>
                <c:pt idx="6">
                  <c:v>32.202285093800178</c:v>
                </c:pt>
                <c:pt idx="7">
                  <c:v>31.455271831001809</c:v>
                </c:pt>
                <c:pt idx="8">
                  <c:v>31.42178307163875</c:v>
                </c:pt>
                <c:pt idx="9">
                  <c:v>32.599553342519521</c:v>
                </c:pt>
                <c:pt idx="10">
                  <c:v>32.0232954719011</c:v>
                </c:pt>
                <c:pt idx="11">
                  <c:v>0.1</c:v>
                </c:pt>
                <c:pt idx="12">
                  <c:v>28.144699082619233</c:v>
                </c:pt>
                <c:pt idx="13">
                  <c:v>28.639939277350287</c:v>
                </c:pt>
                <c:pt idx="14">
                  <c:v>28.648438067337629</c:v>
                </c:pt>
                <c:pt idx="15">
                  <c:v>29.088828056008534</c:v>
                </c:pt>
                <c:pt idx="16">
                  <c:v>28.472328538323524</c:v>
                </c:pt>
                <c:pt idx="17">
                  <c:v>30.742098718094862</c:v>
                </c:pt>
                <c:pt idx="18">
                  <c:v>29.656881631385541</c:v>
                </c:pt>
                <c:pt idx="19">
                  <c:v>30.203229161462371</c:v>
                </c:pt>
                <c:pt idx="20">
                  <c:v>30.928920905754453</c:v>
                </c:pt>
                <c:pt idx="21">
                  <c:v>30.971156911416443</c:v>
                </c:pt>
                <c:pt idx="22">
                  <c:v>30.850878156089852</c:v>
                </c:pt>
                <c:pt idx="23">
                  <c:v>31.718548100938218</c:v>
                </c:pt>
                <c:pt idx="24">
                  <c:v>31.896734865354215</c:v>
                </c:pt>
                <c:pt idx="25">
                  <c:v>31.512609969055713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97608"/>
        <c:axId val="386592904"/>
      </c:barChart>
      <c:catAx>
        <c:axId val="3865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92904"/>
        <c:crosses val="autoZero"/>
        <c:auto val="1"/>
        <c:lblAlgn val="ctr"/>
        <c:lblOffset val="100"/>
        <c:noMultiLvlLbl val="0"/>
      </c:catAx>
      <c:valAx>
        <c:axId val="3865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C48" zoomScaleNormal="100" workbookViewId="0">
      <selection activeCell="K62" sqref="K6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10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customWidth="1"/>
    <col min="12" max="12" width="12.5703125" style="250" customWidth="1"/>
    <col min="13" max="13" width="12.42578125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139</v>
      </c>
      <c r="C1" s="68"/>
      <c r="D1" s="184"/>
      <c r="E1" s="149"/>
      <c r="F1" s="83"/>
      <c r="G1" s="82"/>
      <c r="H1" s="82"/>
      <c r="I1" s="82"/>
      <c r="K1" s="825" t="s">
        <v>26</v>
      </c>
      <c r="L1" s="249"/>
      <c r="M1" s="827" t="s">
        <v>27</v>
      </c>
      <c r="N1" s="89"/>
      <c r="O1" s="231"/>
      <c r="P1" s="176" t="s">
        <v>38</v>
      </c>
      <c r="Q1" s="829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26"/>
      <c r="L2" s="251" t="s">
        <v>29</v>
      </c>
      <c r="M2" s="828"/>
      <c r="N2" s="5" t="s">
        <v>29</v>
      </c>
      <c r="O2" s="94" t="s">
        <v>30</v>
      </c>
      <c r="P2" s="177" t="s">
        <v>39</v>
      </c>
      <c r="Q2" s="830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5"/>
      <c r="K3" s="462"/>
      <c r="L3" s="630"/>
      <c r="M3" s="102"/>
      <c r="N3" s="631"/>
      <c r="O3" s="471"/>
      <c r="P3" s="472"/>
      <c r="Q3" s="469"/>
      <c r="R3" s="632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730" t="str">
        <f>PIERNA!B4</f>
        <v>TYSON FRESH MEATS</v>
      </c>
      <c r="C4" s="730" t="str">
        <f>PIERNA!C4</f>
        <v xml:space="preserve">I B P </v>
      </c>
      <c r="D4" s="731" t="str">
        <f>PIERNA!D4</f>
        <v>PED. 8000303</v>
      </c>
      <c r="E4" s="151">
        <f>PIERNA!E4</f>
        <v>43130</v>
      </c>
      <c r="F4" s="302">
        <f>PIERNA!F4</f>
        <v>18701.5</v>
      </c>
      <c r="G4" s="183">
        <f>PIERNA!G4</f>
        <v>20</v>
      </c>
      <c r="H4" s="64">
        <f>PIERNA!H4</f>
        <v>18717.37</v>
      </c>
      <c r="I4" s="335">
        <f>PIERNA!I4</f>
        <v>-15.869999999998981</v>
      </c>
      <c r="J4" s="458"/>
      <c r="K4" s="462"/>
      <c r="L4" s="463"/>
      <c r="M4" s="469"/>
      <c r="N4" s="470"/>
      <c r="O4" s="703"/>
      <c r="P4" s="639"/>
      <c r="Q4" s="704"/>
      <c r="R4" s="707"/>
      <c r="S4" s="104">
        <f t="shared" si="0"/>
        <v>0</v>
      </c>
      <c r="T4" s="104">
        <f>S4/H4+0.1</f>
        <v>0.1</v>
      </c>
    </row>
    <row r="5" spans="1:29" s="332" customFormat="1" x14ac:dyDescent="0.25">
      <c r="A5" s="333">
        <v>2</v>
      </c>
      <c r="B5" s="730" t="str">
        <f>PIERNA!B5</f>
        <v>TYSON FRESH MEATS</v>
      </c>
      <c r="C5" s="730" t="str">
        <f>PIERNA!C5</f>
        <v xml:space="preserve">I B P </v>
      </c>
      <c r="D5" s="731" t="str">
        <f>PIERNA!D5</f>
        <v>PED. 8000313</v>
      </c>
      <c r="E5" s="151">
        <f>PIERNA!E5</f>
        <v>43131</v>
      </c>
      <c r="F5" s="302">
        <f>PIERNA!F5</f>
        <v>18520.599999999999</v>
      </c>
      <c r="G5" s="183">
        <f>PIERNA!G5</f>
        <v>20</v>
      </c>
      <c r="H5" s="64">
        <f>PIERNA!H5</f>
        <v>18585.41</v>
      </c>
      <c r="I5" s="335">
        <f>PIERNA!I5</f>
        <v>-64.81000000000131</v>
      </c>
      <c r="J5" s="458"/>
      <c r="K5" s="462"/>
      <c r="L5" s="463"/>
      <c r="M5" s="469"/>
      <c r="N5" s="470"/>
      <c r="O5" s="703"/>
      <c r="P5" s="639"/>
      <c r="Q5" s="639"/>
      <c r="R5" s="706"/>
      <c r="S5" s="104">
        <f t="shared" si="0"/>
        <v>0</v>
      </c>
      <c r="T5" s="104">
        <f>S5/H5+0.1</f>
        <v>0.1</v>
      </c>
    </row>
    <row r="6" spans="1:29" s="332" customFormat="1" x14ac:dyDescent="0.25">
      <c r="A6" s="333">
        <v>3</v>
      </c>
      <c r="B6" s="311" t="str">
        <f>PIERNA!B6</f>
        <v xml:space="preserve">SMITHFIEDL FARMLAND </v>
      </c>
      <c r="C6" s="311" t="str">
        <f>PIERNA!C6</f>
        <v>Smithfield</v>
      </c>
      <c r="D6" s="186" t="str">
        <f>PIERNA!D6</f>
        <v>PED. 8000328</v>
      </c>
      <c r="E6" s="444">
        <f>PIERNA!E6</f>
        <v>43133</v>
      </c>
      <c r="F6" s="302">
        <f>PIERNA!F6</f>
        <v>19036.16</v>
      </c>
      <c r="G6" s="183">
        <f>PIERNA!G6</f>
        <v>20</v>
      </c>
      <c r="H6" s="64">
        <f>PIERNA!H6</f>
        <v>19114.75</v>
      </c>
      <c r="I6" s="335">
        <f>PIERNA!I6</f>
        <v>-78.590000000000146</v>
      </c>
      <c r="J6" s="819" t="s">
        <v>207</v>
      </c>
      <c r="K6" s="462">
        <v>9400</v>
      </c>
      <c r="L6" s="463" t="s">
        <v>221</v>
      </c>
      <c r="M6" s="469">
        <v>26680</v>
      </c>
      <c r="N6" s="470" t="s">
        <v>254</v>
      </c>
      <c r="O6" s="471">
        <v>96103758</v>
      </c>
      <c r="P6" s="822">
        <v>3886</v>
      </c>
      <c r="Q6" s="469">
        <f>33162.04*18.721</f>
        <v>620826.55084000004</v>
      </c>
      <c r="R6" s="675" t="s">
        <v>251</v>
      </c>
      <c r="S6" s="104">
        <f t="shared" si="0"/>
        <v>660792.55084000004</v>
      </c>
      <c r="T6" s="104">
        <f>S6/H6+0.1</f>
        <v>34.66977207863038</v>
      </c>
      <c r="U6" s="311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SEABOARD FOODS</v>
      </c>
      <c r="C7" s="311" t="str">
        <f>PIERNA!C7</f>
        <v>Seaboard</v>
      </c>
      <c r="D7" s="186" t="str">
        <f>PIERNA!D7</f>
        <v>PED. 8000320</v>
      </c>
      <c r="E7" s="151">
        <f>PIERNA!E7</f>
        <v>43133</v>
      </c>
      <c r="F7" s="302">
        <f>PIERNA!F7</f>
        <v>19168.72</v>
      </c>
      <c r="G7" s="183">
        <f>PIERNA!G7</f>
        <v>21</v>
      </c>
      <c r="H7" s="64">
        <f>PIERNA!H7</f>
        <v>19196.7</v>
      </c>
      <c r="I7" s="335">
        <f>PIERNA!I7</f>
        <v>-27.979999999999563</v>
      </c>
      <c r="J7" s="458" t="s">
        <v>208</v>
      </c>
      <c r="K7" s="741">
        <v>9400</v>
      </c>
      <c r="L7" s="742" t="s">
        <v>306</v>
      </c>
      <c r="M7" s="469">
        <v>26680</v>
      </c>
      <c r="N7" s="474" t="s">
        <v>254</v>
      </c>
      <c r="O7" s="471">
        <v>1447141</v>
      </c>
      <c r="P7" s="739">
        <v>3944</v>
      </c>
      <c r="Q7" s="740">
        <f>33721.38*18.76</f>
        <v>632613.08880000003</v>
      </c>
      <c r="R7" s="705" t="s">
        <v>302</v>
      </c>
      <c r="S7" s="104">
        <f t="shared" si="0"/>
        <v>672637.08880000003</v>
      </c>
      <c r="T7" s="104">
        <f>S7/H7+0.1</f>
        <v>35.139204071533129</v>
      </c>
      <c r="W7" s="278"/>
      <c r="X7" s="120"/>
      <c r="Y7" s="399"/>
      <c r="Z7" s="400">
        <v>5.0000000000000001E-3</v>
      </c>
      <c r="AA7" s="401">
        <f t="shared" ref="AA7:AA22" si="1">Y7*Z7</f>
        <v>0</v>
      </c>
      <c r="AB7" s="401">
        <f t="shared" ref="AB7:AB22" si="2">AA7*16%</f>
        <v>0</v>
      </c>
      <c r="AC7" s="401">
        <f t="shared" ref="AC7:AC22" si="3">AA7+AB7</f>
        <v>0</v>
      </c>
    </row>
    <row r="8" spans="1:29" s="332" customFormat="1" x14ac:dyDescent="0.25">
      <c r="A8" s="333">
        <v>5</v>
      </c>
      <c r="B8" s="311" t="str">
        <f>PIERNA!B8</f>
        <v>SEABOARD FOODS</v>
      </c>
      <c r="C8" s="311" t="str">
        <f>PIERNA!C8</f>
        <v>Seaboard</v>
      </c>
      <c r="D8" s="186" t="str">
        <f>PIERNA!D8</f>
        <v>PED. 8000335</v>
      </c>
      <c r="E8" s="151">
        <f>PIERNA!E8</f>
        <v>43134</v>
      </c>
      <c r="F8" s="302">
        <f>PIERNA!F8</f>
        <v>19275.310000000001</v>
      </c>
      <c r="G8" s="183">
        <f>PIERNA!G8</f>
        <v>21</v>
      </c>
      <c r="H8" s="64">
        <f>PIERNA!H8</f>
        <v>19347.400000000001</v>
      </c>
      <c r="I8" s="335">
        <f>PIERNA!I8</f>
        <v>-72.090000000000146</v>
      </c>
      <c r="J8" s="458" t="s">
        <v>211</v>
      </c>
      <c r="K8" s="462">
        <v>9400</v>
      </c>
      <c r="L8" s="463" t="s">
        <v>253</v>
      </c>
      <c r="M8" s="469">
        <v>26680</v>
      </c>
      <c r="N8" s="470" t="s">
        <v>254</v>
      </c>
      <c r="O8" s="477">
        <v>1447785</v>
      </c>
      <c r="P8" s="822">
        <v>3770</v>
      </c>
      <c r="Q8" s="740">
        <f>31917.99*18.762</f>
        <v>598845.32838000008</v>
      </c>
      <c r="R8" s="705" t="s">
        <v>301</v>
      </c>
      <c r="S8" s="104">
        <f t="shared" si="0"/>
        <v>638695.32838000008</v>
      </c>
      <c r="T8" s="104">
        <f>S8/H8+0.1</f>
        <v>33.111946224298876</v>
      </c>
      <c r="W8" s="278"/>
      <c r="X8" s="120"/>
      <c r="Y8" s="399"/>
      <c r="Z8" s="400">
        <v>5.0000000000000001E-3</v>
      </c>
      <c r="AA8" s="401">
        <f t="shared" si="1"/>
        <v>0</v>
      </c>
      <c r="AB8" s="401">
        <f t="shared" si="2"/>
        <v>0</v>
      </c>
      <c r="AC8" s="401">
        <f t="shared" si="3"/>
        <v>0</v>
      </c>
    </row>
    <row r="9" spans="1:29" s="332" customFormat="1" x14ac:dyDescent="0.25">
      <c r="A9" s="333">
        <v>6</v>
      </c>
      <c r="B9" s="311" t="str">
        <f>PIERNA!B9</f>
        <v>SMITHFIELD FARMLAND</v>
      </c>
      <c r="C9" s="311" t="str">
        <f>PIERNA!C9</f>
        <v>Smithfield</v>
      </c>
      <c r="D9" s="186" t="str">
        <f>PIERNA!D9</f>
        <v>PED. 8000336</v>
      </c>
      <c r="E9" s="151">
        <f>PIERNA!E9</f>
        <v>43136</v>
      </c>
      <c r="F9" s="302">
        <f>PIERNA!F9</f>
        <v>19010.04</v>
      </c>
      <c r="G9" s="183">
        <f>PIERNA!G9</f>
        <v>20</v>
      </c>
      <c r="H9" s="64">
        <f>PIERNA!H9</f>
        <v>19052.18</v>
      </c>
      <c r="I9" s="335">
        <f>PIERNA!I9</f>
        <v>-42.139999999999418</v>
      </c>
      <c r="J9" s="819" t="s">
        <v>212</v>
      </c>
      <c r="K9" s="462">
        <v>9400</v>
      </c>
      <c r="L9" s="478" t="s">
        <v>253</v>
      </c>
      <c r="M9" s="469">
        <v>26680</v>
      </c>
      <c r="N9" s="470" t="s">
        <v>257</v>
      </c>
      <c r="O9" s="471">
        <v>96104898</v>
      </c>
      <c r="P9" s="822">
        <v>3770</v>
      </c>
      <c r="Q9" s="469">
        <f>32200.66*18.683</f>
        <v>601604.93077999994</v>
      </c>
      <c r="R9" s="476" t="s">
        <v>246</v>
      </c>
      <c r="S9" s="104">
        <f t="shared" si="0"/>
        <v>641454.93077999994</v>
      </c>
      <c r="T9" s="104">
        <f t="shared" ref="T9:T71" si="4">S9/H9+0.1</f>
        <v>33.768321986250392</v>
      </c>
      <c r="W9" s="278"/>
      <c r="X9" s="120"/>
      <c r="Y9" s="399"/>
      <c r="Z9" s="400">
        <v>5.0000000000000001E-3</v>
      </c>
      <c r="AA9" s="401">
        <f t="shared" si="1"/>
        <v>0</v>
      </c>
      <c r="AB9" s="401">
        <f t="shared" si="2"/>
        <v>0</v>
      </c>
      <c r="AC9" s="401">
        <f t="shared" si="3"/>
        <v>0</v>
      </c>
    </row>
    <row r="10" spans="1:29" s="332" customFormat="1" x14ac:dyDescent="0.25">
      <c r="A10" s="333">
        <v>7</v>
      </c>
      <c r="B10" s="311" t="str">
        <f>PIERNA!B10</f>
        <v>IDEAL TRADING</v>
      </c>
      <c r="C10" s="311" t="str">
        <f>PIERNA!C10</f>
        <v xml:space="preserve">I B P </v>
      </c>
      <c r="D10" s="186" t="str">
        <f>PIERNA!D10</f>
        <v>PED. 8000342</v>
      </c>
      <c r="E10" s="151">
        <f>PIERNA!E10</f>
        <v>43138</v>
      </c>
      <c r="F10" s="302">
        <f>PIERNA!F10</f>
        <v>18699.87</v>
      </c>
      <c r="G10" s="183">
        <f>PIERNA!G10</f>
        <v>20</v>
      </c>
      <c r="H10" s="64">
        <f>PIERNA!H10</f>
        <v>18796.34</v>
      </c>
      <c r="I10" s="335">
        <f>PIERNA!I10</f>
        <v>-96.470000000001164</v>
      </c>
      <c r="J10" s="458" t="s">
        <v>214</v>
      </c>
      <c r="K10" s="462">
        <v>9400</v>
      </c>
      <c r="L10" s="478" t="s">
        <v>255</v>
      </c>
      <c r="M10" s="469">
        <v>26680</v>
      </c>
      <c r="N10" s="470" t="s">
        <v>248</v>
      </c>
      <c r="O10" s="471">
        <v>202021</v>
      </c>
      <c r="P10" s="822">
        <v>3538</v>
      </c>
      <c r="Q10" s="469">
        <f>30084.71*18.74</f>
        <v>563787.46539999999</v>
      </c>
      <c r="R10" s="476" t="s">
        <v>220</v>
      </c>
      <c r="S10" s="104">
        <f t="shared" si="0"/>
        <v>603405.46539999999</v>
      </c>
      <c r="T10" s="104">
        <f>S10/H10+0.1</f>
        <v>32.202285093800178</v>
      </c>
      <c r="W10" s="278"/>
      <c r="X10" s="120"/>
      <c r="Y10" s="399"/>
      <c r="Z10" s="400">
        <v>5.0000000000000001E-3</v>
      </c>
      <c r="AA10" s="401">
        <f t="shared" si="1"/>
        <v>0</v>
      </c>
      <c r="AB10" s="401">
        <f t="shared" si="2"/>
        <v>0</v>
      </c>
      <c r="AC10" s="401">
        <f t="shared" si="3"/>
        <v>0</v>
      </c>
    </row>
    <row r="11" spans="1:29" s="332" customFormat="1" x14ac:dyDescent="0.25">
      <c r="A11" s="333">
        <v>8</v>
      </c>
      <c r="B11" s="311" t="str">
        <f>PIERNA!B11</f>
        <v>TYSON FRESH MEATS</v>
      </c>
      <c r="C11" s="311" t="str">
        <f>PIERNA!C11</f>
        <v xml:space="preserve">I B P </v>
      </c>
      <c r="D11" s="186" t="str">
        <f>PIERNA!D11</f>
        <v>PED. 8000351</v>
      </c>
      <c r="E11" s="151">
        <f>PIERNA!E11</f>
        <v>43138</v>
      </c>
      <c r="F11" s="302">
        <f>PIERNA!F11</f>
        <v>18573.439999999999</v>
      </c>
      <c r="G11" s="183">
        <f>PIERNA!G11</f>
        <v>20</v>
      </c>
      <c r="H11" s="64">
        <f>PIERNA!H11</f>
        <v>18609.43</v>
      </c>
      <c r="I11" s="335">
        <f>PIERNA!I11</f>
        <v>-35.990000000001601</v>
      </c>
      <c r="J11" s="458" t="s">
        <v>215</v>
      </c>
      <c r="K11" s="462">
        <v>9400</v>
      </c>
      <c r="L11" s="463" t="s">
        <v>255</v>
      </c>
      <c r="M11" s="469">
        <v>26680</v>
      </c>
      <c r="N11" s="470" t="s">
        <v>248</v>
      </c>
      <c r="O11" s="471" t="s">
        <v>305</v>
      </c>
      <c r="P11" s="822">
        <v>3422</v>
      </c>
      <c r="Q11" s="704">
        <f>29375.33*18.519</f>
        <v>544001.73626999999</v>
      </c>
      <c r="R11" s="705" t="s">
        <v>304</v>
      </c>
      <c r="S11" s="104">
        <f t="shared" si="0"/>
        <v>583503.73626999999</v>
      </c>
      <c r="T11" s="104">
        <f>S11/H11+0.1</f>
        <v>31.455271831001809</v>
      </c>
      <c r="W11" s="278"/>
      <c r="X11" s="120"/>
      <c r="Y11" s="399"/>
      <c r="Z11" s="400">
        <v>5.0000000000000001E-3</v>
      </c>
      <c r="AA11" s="401">
        <f t="shared" si="1"/>
        <v>0</v>
      </c>
      <c r="AB11" s="401">
        <f t="shared" si="2"/>
        <v>0</v>
      </c>
      <c r="AC11" s="401">
        <f t="shared" si="3"/>
        <v>0</v>
      </c>
    </row>
    <row r="12" spans="1:29" s="332" customFormat="1" x14ac:dyDescent="0.25">
      <c r="A12" s="333">
        <v>9</v>
      </c>
      <c r="B12" s="311" t="str">
        <f>PIERNA!B12</f>
        <v>TYSON FRESH MEATS</v>
      </c>
      <c r="C12" s="311" t="str">
        <f>PIERNA!C12</f>
        <v xml:space="preserve">I B P </v>
      </c>
      <c r="D12" s="186" t="str">
        <f>PIERNA!D12</f>
        <v>PED. 8000343</v>
      </c>
      <c r="E12" s="151">
        <f>PIERNA!E12</f>
        <v>43138</v>
      </c>
      <c r="F12" s="302">
        <f>PIERNA!F12</f>
        <v>18868.990000000002</v>
      </c>
      <c r="G12" s="183">
        <f>PIERNA!G12</f>
        <v>20</v>
      </c>
      <c r="H12" s="64">
        <f>PIERNA!H12</f>
        <v>18935.560000000001</v>
      </c>
      <c r="I12" s="335">
        <f>PIERNA!I12</f>
        <v>-66.569999999999709</v>
      </c>
      <c r="J12" s="458" t="s">
        <v>216</v>
      </c>
      <c r="K12" s="462">
        <v>9400</v>
      </c>
      <c r="L12" s="463" t="s">
        <v>255</v>
      </c>
      <c r="M12" s="469">
        <v>26680</v>
      </c>
      <c r="N12" s="470" t="s">
        <v>257</v>
      </c>
      <c r="O12" s="703" t="s">
        <v>303</v>
      </c>
      <c r="P12" s="822">
        <v>3480</v>
      </c>
      <c r="Q12" s="708">
        <f>29890.14*18.519</f>
        <v>553535.50265999988</v>
      </c>
      <c r="R12" s="705" t="s">
        <v>304</v>
      </c>
      <c r="S12" s="104">
        <f t="shared" si="0"/>
        <v>593095.50265999988</v>
      </c>
      <c r="T12" s="104">
        <f t="shared" si="4"/>
        <v>31.42178307163875</v>
      </c>
      <c r="W12" s="278"/>
      <c r="X12" s="120"/>
      <c r="Y12" s="399"/>
      <c r="Z12" s="400">
        <v>5.0000000000000001E-3</v>
      </c>
      <c r="AA12" s="401">
        <f t="shared" si="1"/>
        <v>0</v>
      </c>
      <c r="AB12" s="401">
        <f t="shared" si="2"/>
        <v>0</v>
      </c>
      <c r="AC12" s="401">
        <f t="shared" si="3"/>
        <v>0</v>
      </c>
    </row>
    <row r="13" spans="1:29" s="332" customFormat="1" x14ac:dyDescent="0.25">
      <c r="A13" s="333">
        <v>10</v>
      </c>
      <c r="B13" s="311" t="str">
        <f>PIERNA!B13</f>
        <v>SEABOARD FOODS</v>
      </c>
      <c r="C13" s="311" t="str">
        <f>PIERNA!C13</f>
        <v>Seaboard</v>
      </c>
      <c r="D13" s="186" t="str">
        <f>PIERNA!D13</f>
        <v>PED. 8000356</v>
      </c>
      <c r="E13" s="151">
        <f>PIERNA!E13</f>
        <v>43139</v>
      </c>
      <c r="F13" s="302">
        <f>PIERNA!F13</f>
        <v>19102.259999999998</v>
      </c>
      <c r="G13" s="183">
        <f>PIERNA!G13</f>
        <v>21</v>
      </c>
      <c r="H13" s="64">
        <f>PIERNA!H13</f>
        <v>19159.2</v>
      </c>
      <c r="I13" s="335">
        <f>PIERNA!I13</f>
        <v>-56.940000000002328</v>
      </c>
      <c r="J13" s="458" t="s">
        <v>218</v>
      </c>
      <c r="K13" s="462">
        <v>9400</v>
      </c>
      <c r="L13" s="463" t="s">
        <v>256</v>
      </c>
      <c r="M13" s="469">
        <v>26680</v>
      </c>
      <c r="N13" s="470" t="s">
        <v>258</v>
      </c>
      <c r="O13" s="477">
        <v>1449573</v>
      </c>
      <c r="P13" s="822">
        <v>3654</v>
      </c>
      <c r="Q13" s="472">
        <f>31206.18*18.68</f>
        <v>582931.44239999994</v>
      </c>
      <c r="R13" s="476" t="s">
        <v>219</v>
      </c>
      <c r="S13" s="104">
        <f t="shared" si="0"/>
        <v>622665.44239999994</v>
      </c>
      <c r="T13" s="104">
        <f t="shared" si="4"/>
        <v>32.599553342519521</v>
      </c>
      <c r="W13" s="278"/>
      <c r="X13" s="120"/>
      <c r="Y13" s="399"/>
      <c r="Z13" s="400">
        <v>5.0000000000000001E-3</v>
      </c>
      <c r="AA13" s="401">
        <f t="shared" si="1"/>
        <v>0</v>
      </c>
      <c r="AB13" s="401">
        <f t="shared" si="2"/>
        <v>0</v>
      </c>
      <c r="AC13" s="401">
        <f t="shared" si="3"/>
        <v>0</v>
      </c>
    </row>
    <row r="14" spans="1:29" s="332" customFormat="1" x14ac:dyDescent="0.25">
      <c r="A14" s="333">
        <v>11</v>
      </c>
      <c r="B14" s="311" t="str">
        <f>PIERNA!B14</f>
        <v>SMITHFIELD FARMLAND</v>
      </c>
      <c r="C14" s="311" t="str">
        <f>PIERNA!C14</f>
        <v>Smithfield</v>
      </c>
      <c r="D14" s="186" t="str">
        <f>PIERNA!D14</f>
        <v>PED. 8000363</v>
      </c>
      <c r="E14" s="151">
        <f>PIERNA!E14</f>
        <v>43140</v>
      </c>
      <c r="F14" s="302">
        <f>PIERNA!F14</f>
        <v>19296.32</v>
      </c>
      <c r="G14" s="183">
        <f>PIERNA!G14</f>
        <v>20</v>
      </c>
      <c r="H14" s="64">
        <f>PIERNA!H14</f>
        <v>19315.169999999998</v>
      </c>
      <c r="I14" s="335">
        <f>PIERNA!I14</f>
        <v>-18.849999999998545</v>
      </c>
      <c r="J14" s="819" t="s">
        <v>236</v>
      </c>
      <c r="K14" s="462">
        <v>9400</v>
      </c>
      <c r="L14" s="463" t="s">
        <v>258</v>
      </c>
      <c r="M14" s="469">
        <v>26680</v>
      </c>
      <c r="N14" s="470" t="s">
        <v>259</v>
      </c>
      <c r="O14" s="471">
        <v>96110963</v>
      </c>
      <c r="P14" s="822">
        <v>3712</v>
      </c>
      <c r="Q14" s="472">
        <f>31094.98*18.55</f>
        <v>576811.87899999996</v>
      </c>
      <c r="R14" s="476" t="s">
        <v>294</v>
      </c>
      <c r="S14" s="104">
        <f t="shared" si="0"/>
        <v>616603.87899999996</v>
      </c>
      <c r="T14" s="104">
        <f t="shared" si="4"/>
        <v>32.0232954719011</v>
      </c>
      <c r="W14" s="278"/>
      <c r="X14" s="120"/>
      <c r="Y14" s="399"/>
      <c r="Z14" s="400">
        <v>5.0000000000000001E-3</v>
      </c>
      <c r="AA14" s="401">
        <f t="shared" si="1"/>
        <v>0</v>
      </c>
      <c r="AB14" s="401">
        <f t="shared" si="2"/>
        <v>0</v>
      </c>
      <c r="AC14" s="401">
        <f t="shared" si="3"/>
        <v>0</v>
      </c>
    </row>
    <row r="15" spans="1:29" s="332" customFormat="1" x14ac:dyDescent="0.25">
      <c r="A15" s="333">
        <v>12</v>
      </c>
      <c r="B15" s="311" t="str">
        <f>PIERNA!B15</f>
        <v>SEABOARD FOODS</v>
      </c>
      <c r="C15" s="311" t="str">
        <f>PIERNA!C15</f>
        <v>Seaboard</v>
      </c>
      <c r="D15" s="186" t="str">
        <f>PIERNA!D15</f>
        <v>PED. 8000367</v>
      </c>
      <c r="E15" s="151">
        <f>PIERNA!E15</f>
        <v>43141</v>
      </c>
      <c r="F15" s="302">
        <f>PIERNA!F15</f>
        <v>19079.3</v>
      </c>
      <c r="G15" s="183">
        <f>PIERNA!G15</f>
        <v>21</v>
      </c>
      <c r="H15" s="64">
        <f>PIERNA!H15</f>
        <v>19131.3</v>
      </c>
      <c r="I15" s="335">
        <f>PIERNA!I15</f>
        <v>-52</v>
      </c>
      <c r="J15" s="723" t="s">
        <v>237</v>
      </c>
      <c r="K15" s="462">
        <v>9400</v>
      </c>
      <c r="L15" s="463" t="s">
        <v>259</v>
      </c>
      <c r="M15" s="469">
        <v>26680</v>
      </c>
      <c r="N15" s="470" t="s">
        <v>259</v>
      </c>
      <c r="O15" s="471">
        <v>1450207</v>
      </c>
      <c r="P15" s="822">
        <v>3712</v>
      </c>
      <c r="Q15" s="472">
        <f>28857.51*18.44</f>
        <v>532132.48439999996</v>
      </c>
      <c r="R15" s="476" t="s">
        <v>252</v>
      </c>
      <c r="S15" s="104">
        <v>0</v>
      </c>
      <c r="T15" s="104">
        <f>S15/H15+0.1</f>
        <v>0.1</v>
      </c>
      <c r="W15" s="278"/>
      <c r="X15" s="120"/>
      <c r="Y15" s="399"/>
      <c r="Z15" s="400">
        <v>5.0000000000000001E-3</v>
      </c>
      <c r="AA15" s="401">
        <f t="shared" si="1"/>
        <v>0</v>
      </c>
      <c r="AB15" s="401">
        <f t="shared" si="2"/>
        <v>0</v>
      </c>
      <c r="AC15" s="401">
        <f t="shared" si="3"/>
        <v>0</v>
      </c>
    </row>
    <row r="16" spans="1:29" s="332" customFormat="1" x14ac:dyDescent="0.25">
      <c r="A16" s="333">
        <v>13</v>
      </c>
      <c r="B16" s="311" t="str">
        <f>PIERNA!B16</f>
        <v>SMITHFIELD FARMLAND</v>
      </c>
      <c r="C16" s="311" t="str">
        <f>PIERNA!C16</f>
        <v>Smithfield</v>
      </c>
      <c r="D16" s="186" t="str">
        <f>PIERNA!D16</f>
        <v>PED. 8000370</v>
      </c>
      <c r="E16" s="151">
        <f>PIERNA!E16</f>
        <v>43144</v>
      </c>
      <c r="F16" s="302">
        <f>PIERNA!F16</f>
        <v>19233.080000000002</v>
      </c>
      <c r="G16" s="183">
        <f>PIERNA!G16</f>
        <v>20</v>
      </c>
      <c r="H16" s="64">
        <f>PIERNA!H16</f>
        <v>19287.52</v>
      </c>
      <c r="I16" s="335">
        <f>PIERNA!I16</f>
        <v>-54.43999999999869</v>
      </c>
      <c r="J16" s="819" t="s">
        <v>243</v>
      </c>
      <c r="K16" s="462">
        <v>9400</v>
      </c>
      <c r="L16" s="463" t="s">
        <v>260</v>
      </c>
      <c r="M16" s="469">
        <v>26680</v>
      </c>
      <c r="N16" s="470" t="s">
        <v>283</v>
      </c>
      <c r="O16" s="471">
        <v>96116013</v>
      </c>
      <c r="P16" s="822">
        <v>3219</v>
      </c>
      <c r="Q16" s="472">
        <f>26840.05*18.689</f>
        <v>501613.69445000001</v>
      </c>
      <c r="R16" s="476" t="s">
        <v>298</v>
      </c>
      <c r="S16" s="104">
        <f t="shared" si="0"/>
        <v>540912.69445000007</v>
      </c>
      <c r="T16" s="104">
        <f t="shared" si="4"/>
        <v>28.144699082619233</v>
      </c>
      <c r="W16" s="278"/>
      <c r="X16" s="120"/>
      <c r="Y16" s="399"/>
      <c r="Z16" s="400">
        <v>5.0000000000000001E-3</v>
      </c>
      <c r="AA16" s="401">
        <f t="shared" si="1"/>
        <v>0</v>
      </c>
      <c r="AB16" s="401">
        <f t="shared" si="2"/>
        <v>0</v>
      </c>
      <c r="AC16" s="401">
        <f t="shared" si="3"/>
        <v>0</v>
      </c>
    </row>
    <row r="17" spans="1:29" s="332" customFormat="1" x14ac:dyDescent="0.25">
      <c r="A17" s="333">
        <v>14</v>
      </c>
      <c r="B17" s="311" t="str">
        <f>PIERNA!B17</f>
        <v>SEABOARD FOODS</v>
      </c>
      <c r="C17" s="311" t="str">
        <f>PIERNA!C17</f>
        <v>Seaboard</v>
      </c>
      <c r="D17" s="186" t="str">
        <f>PIERNA!D17</f>
        <v>PED. 8000369</v>
      </c>
      <c r="E17" s="151">
        <f>PIERNA!E17</f>
        <v>43144</v>
      </c>
      <c r="F17" s="302">
        <f>PIERNA!F17</f>
        <v>19093.39</v>
      </c>
      <c r="G17" s="183">
        <f>PIERNA!G17</f>
        <v>21</v>
      </c>
      <c r="H17" s="64">
        <f>PIERNA!H17</f>
        <v>19129.599999999999</v>
      </c>
      <c r="I17" s="335">
        <f>PIERNA!I17</f>
        <v>-36.209999999999127</v>
      </c>
      <c r="J17" s="458" t="s">
        <v>241</v>
      </c>
      <c r="K17" s="462">
        <v>9400</v>
      </c>
      <c r="L17" s="463" t="s">
        <v>260</v>
      </c>
      <c r="M17" s="469">
        <v>26680</v>
      </c>
      <c r="N17" s="470" t="s">
        <v>283</v>
      </c>
      <c r="O17" s="471">
        <v>1450756</v>
      </c>
      <c r="P17" s="822">
        <v>3190</v>
      </c>
      <c r="Q17" s="472">
        <f>27037.76*18.74</f>
        <v>506687.62239999993</v>
      </c>
      <c r="R17" s="476" t="s">
        <v>220</v>
      </c>
      <c r="S17" s="104">
        <f t="shared" si="0"/>
        <v>545957.62239999999</v>
      </c>
      <c r="T17" s="104">
        <f t="shared" si="4"/>
        <v>28.639939277350287</v>
      </c>
      <c r="W17" s="278"/>
      <c r="X17" s="120"/>
      <c r="Y17" s="399"/>
      <c r="Z17" s="400">
        <v>5.0000000000000001E-3</v>
      </c>
      <c r="AA17" s="401">
        <f t="shared" si="1"/>
        <v>0</v>
      </c>
      <c r="AB17" s="401">
        <f t="shared" si="2"/>
        <v>0</v>
      </c>
      <c r="AC17" s="401">
        <f t="shared" si="3"/>
        <v>0</v>
      </c>
    </row>
    <row r="18" spans="1:29" s="332" customFormat="1" x14ac:dyDescent="0.25">
      <c r="A18" s="333">
        <v>15</v>
      </c>
      <c r="B18" s="311" t="str">
        <f>PIERNA!B18</f>
        <v>SEABOARD FOODS</v>
      </c>
      <c r="C18" s="311" t="str">
        <f>PIERNA!C18</f>
        <v>Seaboard</v>
      </c>
      <c r="D18" s="186" t="str">
        <f>PIERNA!D18</f>
        <v>PED. 8000839</v>
      </c>
      <c r="E18" s="151">
        <f>PIERNA!E18</f>
        <v>43145</v>
      </c>
      <c r="F18" s="302">
        <f>PIERNA!F18</f>
        <v>19046.91</v>
      </c>
      <c r="G18" s="183">
        <f>PIERNA!G18</f>
        <v>21</v>
      </c>
      <c r="H18" s="64">
        <f>PIERNA!H18</f>
        <v>19047.3</v>
      </c>
      <c r="I18" s="335">
        <f>PIERNA!I18</f>
        <v>-0.38999999999941792</v>
      </c>
      <c r="J18" s="670" t="s">
        <v>242</v>
      </c>
      <c r="K18" s="462">
        <v>9400</v>
      </c>
      <c r="L18" s="463" t="s">
        <v>283</v>
      </c>
      <c r="M18" s="469">
        <v>26680</v>
      </c>
      <c r="N18" s="470" t="s">
        <v>284</v>
      </c>
      <c r="O18" s="471">
        <v>1451581</v>
      </c>
      <c r="P18" s="822">
        <v>3190</v>
      </c>
      <c r="Q18" s="472">
        <f>26921.06*18.74</f>
        <v>504500.66440000001</v>
      </c>
      <c r="R18" s="479" t="s">
        <v>220</v>
      </c>
      <c r="S18" s="104">
        <f t="shared" si="0"/>
        <v>543770.66440000001</v>
      </c>
      <c r="T18" s="104">
        <f>S18/H18+0.1</f>
        <v>28.648438067337629</v>
      </c>
      <c r="W18" s="278"/>
      <c r="X18" s="120"/>
      <c r="Y18" s="399"/>
      <c r="Z18" s="400">
        <v>5.0000000000000001E-3</v>
      </c>
      <c r="AA18" s="401">
        <f t="shared" si="1"/>
        <v>0</v>
      </c>
      <c r="AB18" s="401">
        <f t="shared" si="2"/>
        <v>0</v>
      </c>
      <c r="AC18" s="401">
        <f t="shared" si="3"/>
        <v>0</v>
      </c>
    </row>
    <row r="19" spans="1:29" s="332" customFormat="1" x14ac:dyDescent="0.25">
      <c r="A19" s="333">
        <v>16</v>
      </c>
      <c r="B19" s="311" t="str">
        <f>PIERNA!B19</f>
        <v>SEABOARD FOODS</v>
      </c>
      <c r="C19" s="311" t="str">
        <f>PIERNA!C19</f>
        <v>Seaboard</v>
      </c>
      <c r="D19" s="186" t="str">
        <f>PIERNA!D19</f>
        <v>PED. 8000392</v>
      </c>
      <c r="E19" s="151">
        <f>PIERNA!E19</f>
        <v>43147</v>
      </c>
      <c r="F19" s="302">
        <f>PIERNA!F19</f>
        <v>19077.900000000001</v>
      </c>
      <c r="G19" s="183">
        <f>PIERNA!G19</f>
        <v>21</v>
      </c>
      <c r="H19" s="64">
        <f>PIERNA!H19</f>
        <v>19132.8</v>
      </c>
      <c r="I19" s="335">
        <f>PIERNA!I19</f>
        <v>-54.899999999997817</v>
      </c>
      <c r="J19" s="458" t="s">
        <v>238</v>
      </c>
      <c r="K19" s="462">
        <v>9400</v>
      </c>
      <c r="L19" s="463" t="s">
        <v>284</v>
      </c>
      <c r="M19" s="469">
        <v>26680</v>
      </c>
      <c r="N19" s="470" t="s">
        <v>285</v>
      </c>
      <c r="O19" s="458">
        <v>1452038</v>
      </c>
      <c r="P19" s="822">
        <v>3248</v>
      </c>
      <c r="Q19" s="472">
        <f>27590.59*18.677</f>
        <v>515309.44942999998</v>
      </c>
      <c r="R19" s="476" t="s">
        <v>249</v>
      </c>
      <c r="S19" s="104">
        <f t="shared" si="0"/>
        <v>554637.44943000004</v>
      </c>
      <c r="T19" s="104">
        <f t="shared" si="4"/>
        <v>29.088828056008534</v>
      </c>
      <c r="W19" s="278"/>
      <c r="X19" s="120"/>
      <c r="Y19" s="399"/>
      <c r="Z19" s="400">
        <v>5.0000000000000001E-3</v>
      </c>
      <c r="AA19" s="401">
        <f t="shared" si="1"/>
        <v>0</v>
      </c>
      <c r="AB19" s="401">
        <f t="shared" si="2"/>
        <v>0</v>
      </c>
      <c r="AC19" s="401">
        <f t="shared" si="3"/>
        <v>0</v>
      </c>
    </row>
    <row r="20" spans="1:29" s="332" customFormat="1" x14ac:dyDescent="0.25">
      <c r="A20" s="333">
        <v>17</v>
      </c>
      <c r="B20" s="311" t="str">
        <f>PIERNA!B20</f>
        <v>SMITHFIELD FARMLAND</v>
      </c>
      <c r="C20" s="129" t="str">
        <f>PIERNA!C20</f>
        <v>Smithfield</v>
      </c>
      <c r="D20" s="186" t="str">
        <f>PIERNA!D20</f>
        <v>PED. 8000396</v>
      </c>
      <c r="E20" s="151">
        <f>PIERNA!E20</f>
        <v>43148</v>
      </c>
      <c r="F20" s="302">
        <f>PIERNA!F20</f>
        <v>18854.27</v>
      </c>
      <c r="G20" s="183">
        <f>PIERNA!G20</f>
        <v>20</v>
      </c>
      <c r="H20" s="64">
        <f>PIERNA!H20</f>
        <v>18922.45</v>
      </c>
      <c r="I20" s="335">
        <f>PIERNA!I20</f>
        <v>-68.180000000000291</v>
      </c>
      <c r="J20" s="819" t="s">
        <v>245</v>
      </c>
      <c r="K20" s="462">
        <v>9400</v>
      </c>
      <c r="L20" s="463" t="s">
        <v>261</v>
      </c>
      <c r="M20" s="469">
        <v>26680</v>
      </c>
      <c r="N20" s="470" t="s">
        <v>292</v>
      </c>
      <c r="O20" s="471">
        <v>969119868</v>
      </c>
      <c r="P20" s="822"/>
      <c r="Q20" s="472">
        <f>26874.43*18.705</f>
        <v>502686.21314999997</v>
      </c>
      <c r="R20" s="476" t="s">
        <v>300</v>
      </c>
      <c r="S20" s="104">
        <f t="shared" si="0"/>
        <v>538766.21314999997</v>
      </c>
      <c r="T20" s="104">
        <f>S20/H20</f>
        <v>28.472328538323524</v>
      </c>
      <c r="W20" s="278"/>
      <c r="X20" s="120"/>
      <c r="Y20" s="399"/>
      <c r="Z20" s="400">
        <v>5.0000000000000001E-3</v>
      </c>
      <c r="AA20" s="401">
        <f t="shared" si="1"/>
        <v>0</v>
      </c>
      <c r="AB20" s="401">
        <f t="shared" si="2"/>
        <v>0</v>
      </c>
      <c r="AC20" s="401">
        <f t="shared" si="3"/>
        <v>0</v>
      </c>
    </row>
    <row r="21" spans="1:29" s="332" customFormat="1" x14ac:dyDescent="0.25">
      <c r="A21" s="333">
        <v>18</v>
      </c>
      <c r="B21" s="311" t="str">
        <f>PIERNA!B21</f>
        <v>SEABOARD FOODS</v>
      </c>
      <c r="C21" s="311" t="str">
        <f>PIERNA!C21</f>
        <v>Seaboard</v>
      </c>
      <c r="D21" s="186" t="str">
        <f>PIERNA!D21</f>
        <v>PED. 8000405</v>
      </c>
      <c r="E21" s="151">
        <f>PIERNA!E21</f>
        <v>43148</v>
      </c>
      <c r="F21" s="302">
        <f>PIERNA!F21</f>
        <v>19233.89</v>
      </c>
      <c r="G21" s="183">
        <f>PIERNA!G21</f>
        <v>21</v>
      </c>
      <c r="H21" s="64">
        <f>PIERNA!H21</f>
        <v>19299.400000000001</v>
      </c>
      <c r="I21" s="335">
        <f>PIERNA!I21</f>
        <v>-65.510000000002037</v>
      </c>
      <c r="J21" s="458" t="s">
        <v>240</v>
      </c>
      <c r="K21" s="462">
        <v>9400</v>
      </c>
      <c r="L21" s="463" t="s">
        <v>285</v>
      </c>
      <c r="M21" s="469">
        <v>26680</v>
      </c>
      <c r="N21" s="470" t="s">
        <v>292</v>
      </c>
      <c r="O21" s="480">
        <v>1452353</v>
      </c>
      <c r="P21" s="823">
        <v>3480</v>
      </c>
      <c r="Q21" s="469">
        <f>29477.25*18.72</f>
        <v>551814.12</v>
      </c>
      <c r="R21" s="476" t="s">
        <v>247</v>
      </c>
      <c r="S21" s="104">
        <f t="shared" si="0"/>
        <v>591374.12</v>
      </c>
      <c r="T21" s="104">
        <f>S21/H21+0.1</f>
        <v>30.742098718094862</v>
      </c>
      <c r="W21" s="278"/>
      <c r="X21" s="120"/>
      <c r="Y21" s="399"/>
      <c r="Z21" s="400">
        <v>5.0000000000000001E-3</v>
      </c>
      <c r="AA21" s="401">
        <f t="shared" si="1"/>
        <v>0</v>
      </c>
      <c r="AB21" s="401">
        <f t="shared" si="2"/>
        <v>0</v>
      </c>
      <c r="AC21" s="401">
        <f t="shared" si="3"/>
        <v>0</v>
      </c>
    </row>
    <row r="22" spans="1:29" s="332" customFormat="1" x14ac:dyDescent="0.25">
      <c r="A22" s="333">
        <v>19</v>
      </c>
      <c r="B22" s="311" t="str">
        <f>PIERNA!B22</f>
        <v>SEABOARD FOODS</v>
      </c>
      <c r="C22" s="311" t="str">
        <f>PIERNA!C22</f>
        <v>Seaboard</v>
      </c>
      <c r="D22" s="186" t="str">
        <f>PIERNA!D22</f>
        <v>PED. 8000443</v>
      </c>
      <c r="E22" s="151">
        <f>PIERNA!E22</f>
        <v>43148</v>
      </c>
      <c r="F22" s="302">
        <f>PIERNA!F22</f>
        <v>19258.240000000002</v>
      </c>
      <c r="G22" s="183">
        <f>PIERNA!G22</f>
        <v>21</v>
      </c>
      <c r="H22" s="64">
        <f>PIERNA!H22</f>
        <v>19321</v>
      </c>
      <c r="I22" s="335">
        <f>PIERNA!I22</f>
        <v>-62.759999999998399</v>
      </c>
      <c r="J22" s="458" t="s">
        <v>239</v>
      </c>
      <c r="K22" s="462">
        <v>9400</v>
      </c>
      <c r="L22" s="463" t="s">
        <v>285</v>
      </c>
      <c r="M22" s="469">
        <v>26680</v>
      </c>
      <c r="N22" s="470" t="s">
        <v>286</v>
      </c>
      <c r="O22" s="471">
        <v>1452634</v>
      </c>
      <c r="P22" s="823">
        <v>3364</v>
      </c>
      <c r="Q22" s="469">
        <f>28173*18.87</f>
        <v>531624.51</v>
      </c>
      <c r="R22" s="476" t="s">
        <v>250</v>
      </c>
      <c r="S22" s="104">
        <f t="shared" si="0"/>
        <v>571068.51</v>
      </c>
      <c r="T22" s="104">
        <f>S22/H22+0.1</f>
        <v>29.656881631385541</v>
      </c>
      <c r="W22" s="278"/>
      <c r="X22" s="120"/>
      <c r="Y22" s="399"/>
      <c r="Z22" s="400">
        <v>5.0000000000000001E-3</v>
      </c>
      <c r="AA22" s="401">
        <f t="shared" si="1"/>
        <v>0</v>
      </c>
      <c r="AB22" s="401">
        <f t="shared" si="2"/>
        <v>0</v>
      </c>
      <c r="AC22" s="401">
        <f t="shared" si="3"/>
        <v>0</v>
      </c>
    </row>
    <row r="23" spans="1:29" s="332" customFormat="1" x14ac:dyDescent="0.25">
      <c r="A23" s="333">
        <v>20</v>
      </c>
      <c r="B23" s="99" t="str">
        <f>PIERNA!B23</f>
        <v>IDEAL TRADING</v>
      </c>
      <c r="C23" s="311" t="str">
        <f>PIERNA!C23</f>
        <v xml:space="preserve">I B P </v>
      </c>
      <c r="D23" s="186" t="str">
        <f>PIERNA!D23</f>
        <v>PED. 8000454</v>
      </c>
      <c r="E23" s="151">
        <f>PIERNA!E23</f>
        <v>43151</v>
      </c>
      <c r="F23" s="302">
        <f>PIERNA!F23</f>
        <v>18425.150000000001</v>
      </c>
      <c r="G23" s="183">
        <f>PIERNA!G23</f>
        <v>20</v>
      </c>
      <c r="H23" s="64">
        <f>PIERNA!H23</f>
        <v>18614.43</v>
      </c>
      <c r="I23" s="335">
        <f>PIERNA!I23</f>
        <v>-189.27999999999884</v>
      </c>
      <c r="J23" s="458" t="s">
        <v>267</v>
      </c>
      <c r="K23" s="462">
        <v>9400</v>
      </c>
      <c r="L23" s="463" t="s">
        <v>286</v>
      </c>
      <c r="M23" s="469">
        <v>26680</v>
      </c>
      <c r="N23" s="470" t="s">
        <v>287</v>
      </c>
      <c r="O23" s="458">
        <v>202031</v>
      </c>
      <c r="P23" s="824">
        <v>3306</v>
      </c>
      <c r="Q23" s="469">
        <f>28184.9*18.55</f>
        <v>522829.89500000002</v>
      </c>
      <c r="R23" s="476" t="s">
        <v>294</v>
      </c>
      <c r="S23" s="104">
        <f t="shared" si="0"/>
        <v>562215.89500000002</v>
      </c>
      <c r="T23" s="104">
        <f>S23/H23</f>
        <v>30.203229161462371</v>
      </c>
      <c r="W23" s="278"/>
      <c r="X23" s="120"/>
      <c r="Y23" s="399"/>
      <c r="Z23" s="400">
        <v>5.0000000000000001E-3</v>
      </c>
      <c r="AA23" s="401">
        <f t="shared" ref="AA23:AA28" si="5">Y23*Z23</f>
        <v>0</v>
      </c>
      <c r="AB23" s="401">
        <f t="shared" ref="AB23:AB28" si="6">AA23*16%</f>
        <v>0</v>
      </c>
      <c r="AC23" s="401">
        <f t="shared" ref="AC23:AC28" si="7">AA23+AB23</f>
        <v>0</v>
      </c>
    </row>
    <row r="24" spans="1:29" s="332" customFormat="1" x14ac:dyDescent="0.25">
      <c r="A24" s="333">
        <v>21</v>
      </c>
      <c r="B24" s="311" t="str">
        <f>PIERNA!B24</f>
        <v>SMITHFIELD FARMLAND</v>
      </c>
      <c r="C24" s="311" t="str">
        <f>PIERNA!C24</f>
        <v>Smithfield</v>
      </c>
      <c r="D24" s="185" t="str">
        <f>PIERNA!D24</f>
        <v>PED. 8000453</v>
      </c>
      <c r="E24" s="151">
        <f>PIERNA!E24</f>
        <v>43152</v>
      </c>
      <c r="F24" s="302">
        <f>PIERNA!F24</f>
        <v>17985.86</v>
      </c>
      <c r="G24" s="183">
        <f>PIERNA!G24</f>
        <v>19</v>
      </c>
      <c r="H24" s="64">
        <f>PIERNA!H24</f>
        <v>18051.25</v>
      </c>
      <c r="I24" s="335">
        <f>PIERNA!I24</f>
        <v>-65.389999999999418</v>
      </c>
      <c r="J24" s="819" t="s">
        <v>269</v>
      </c>
      <c r="K24" s="462">
        <v>9400</v>
      </c>
      <c r="L24" s="463" t="s">
        <v>287</v>
      </c>
      <c r="M24" s="469">
        <v>26680</v>
      </c>
      <c r="N24" s="470" t="s">
        <v>295</v>
      </c>
      <c r="O24" s="816">
        <v>96126320</v>
      </c>
      <c r="P24" s="823">
        <v>3248</v>
      </c>
      <c r="Q24" s="817">
        <f>27436.21*18.85</f>
        <v>517172.55850000004</v>
      </c>
      <c r="R24" s="818" t="s">
        <v>426</v>
      </c>
      <c r="S24" s="104">
        <f t="shared" si="0"/>
        <v>556500.55850000004</v>
      </c>
      <c r="T24" s="104">
        <f t="shared" si="4"/>
        <v>30.928920905754453</v>
      </c>
      <c r="W24" s="278"/>
      <c r="X24" s="120"/>
      <c r="Y24" s="399"/>
      <c r="Z24" s="400">
        <v>5.0000000000000001E-3</v>
      </c>
      <c r="AA24" s="401">
        <f t="shared" si="5"/>
        <v>0</v>
      </c>
      <c r="AB24" s="401">
        <f t="shared" si="6"/>
        <v>0</v>
      </c>
      <c r="AC24" s="401">
        <f t="shared" si="7"/>
        <v>0</v>
      </c>
    </row>
    <row r="25" spans="1:29" s="332" customFormat="1" ht="15.75" x14ac:dyDescent="0.25">
      <c r="A25" s="333">
        <v>22</v>
      </c>
      <c r="B25" s="311" t="str">
        <f>PIERNA!GR5</f>
        <v>SEABOARD FOODS</v>
      </c>
      <c r="C25" s="104" t="str">
        <f>PIERNA!GS5</f>
        <v>Seaboard</v>
      </c>
      <c r="D25" s="185" t="str">
        <f>PIERNA!GT5</f>
        <v>PED. 8000461</v>
      </c>
      <c r="E25" s="151">
        <f>PIERNA!E25</f>
        <v>43152</v>
      </c>
      <c r="F25" s="302">
        <f>PIERNA!GV5</f>
        <v>19343.13</v>
      </c>
      <c r="G25" s="183">
        <f>PIERNA!GW5</f>
        <v>21</v>
      </c>
      <c r="H25" s="64">
        <f>PIERNA!GX5</f>
        <v>19381.7</v>
      </c>
      <c r="I25" s="335">
        <f>PIERNA!I25</f>
        <v>-38.569999999999709</v>
      </c>
      <c r="J25" s="688" t="s">
        <v>270</v>
      </c>
      <c r="K25" s="462">
        <v>9400</v>
      </c>
      <c r="L25" s="463" t="s">
        <v>287</v>
      </c>
      <c r="M25" s="469">
        <v>26680</v>
      </c>
      <c r="N25" s="482" t="s">
        <v>295</v>
      </c>
      <c r="O25" s="738">
        <v>1453253</v>
      </c>
      <c r="P25" s="823">
        <v>3509</v>
      </c>
      <c r="Q25" s="472">
        <f>29881.09*18.699</f>
        <v>558746.50191000011</v>
      </c>
      <c r="R25" s="476" t="s">
        <v>246</v>
      </c>
      <c r="S25" s="104">
        <f t="shared" si="0"/>
        <v>598335.50191000011</v>
      </c>
      <c r="T25" s="104">
        <f t="shared" si="4"/>
        <v>30.971156911416443</v>
      </c>
      <c r="W25" s="278"/>
      <c r="X25" s="278"/>
      <c r="Y25" s="401"/>
      <c r="Z25" s="400">
        <v>5.0000000000000001E-3</v>
      </c>
      <c r="AA25" s="401">
        <f t="shared" si="5"/>
        <v>0</v>
      </c>
      <c r="AB25" s="401">
        <f t="shared" si="6"/>
        <v>0</v>
      </c>
      <c r="AC25" s="401">
        <f t="shared" si="7"/>
        <v>0</v>
      </c>
    </row>
    <row r="26" spans="1:29" s="332" customFormat="1" x14ac:dyDescent="0.25">
      <c r="A26" s="333">
        <v>23</v>
      </c>
      <c r="B26" s="311" t="str">
        <f>PIERNA!HA5</f>
        <v>SEABOARD FOODS</v>
      </c>
      <c r="C26" s="311" t="str">
        <f>PIERNA!HB5</f>
        <v>Seaboard</v>
      </c>
      <c r="D26" s="185" t="str">
        <f>PIERNA!HC5</f>
        <v>PED. 8000467</v>
      </c>
      <c r="E26" s="151">
        <f>PIERNA!HD5</f>
        <v>43153</v>
      </c>
      <c r="F26" s="302">
        <f>PIERNA!HE5</f>
        <v>19492.47</v>
      </c>
      <c r="G26" s="339">
        <f>PIERNA!HF5</f>
        <v>21</v>
      </c>
      <c r="H26" s="64">
        <f>PIERNA!HG5</f>
        <v>19610.5</v>
      </c>
      <c r="I26" s="193">
        <f>PIERNA!I26</f>
        <v>-118.02999999999884</v>
      </c>
      <c r="J26" s="458" t="s">
        <v>271</v>
      </c>
      <c r="K26" s="462">
        <v>9400</v>
      </c>
      <c r="L26" s="463" t="s">
        <v>289</v>
      </c>
      <c r="M26" s="469">
        <v>26680</v>
      </c>
      <c r="N26" s="482" t="s">
        <v>297</v>
      </c>
      <c r="O26" s="471">
        <v>1454480</v>
      </c>
      <c r="P26" s="823">
        <v>3538</v>
      </c>
      <c r="Q26" s="472">
        <f>30211.92*18.649</f>
        <v>563422.09608000005</v>
      </c>
      <c r="R26" s="476" t="s">
        <v>291</v>
      </c>
      <c r="S26" s="104">
        <f t="shared" si="0"/>
        <v>603040.09608000005</v>
      </c>
      <c r="T26" s="104">
        <f>S26/H26+0.1</f>
        <v>30.850878156089852</v>
      </c>
      <c r="W26" s="278"/>
      <c r="X26" s="278"/>
      <c r="Y26" s="401"/>
      <c r="Z26" s="400">
        <v>5.0000000000000001E-3</v>
      </c>
      <c r="AA26" s="401">
        <f t="shared" si="5"/>
        <v>0</v>
      </c>
      <c r="AB26" s="401">
        <f t="shared" si="6"/>
        <v>0</v>
      </c>
      <c r="AC26" s="401">
        <f t="shared" si="7"/>
        <v>0</v>
      </c>
    </row>
    <row r="27" spans="1:29" s="332" customFormat="1" x14ac:dyDescent="0.25">
      <c r="A27" s="333">
        <v>24</v>
      </c>
      <c r="B27" s="311" t="str">
        <f>PIERNA!HJ5</f>
        <v>SMITHFIELD FARMLAND</v>
      </c>
      <c r="C27" s="311" t="str">
        <f>PIERNA!HK5</f>
        <v>Smithfield</v>
      </c>
      <c r="D27" s="185" t="str">
        <f>PIERNA!HL5</f>
        <v>PED. 8000478</v>
      </c>
      <c r="E27" s="151">
        <f>PIERNA!HM5</f>
        <v>43155</v>
      </c>
      <c r="F27" s="302">
        <f>PIERNA!HN5</f>
        <v>18789.490000000002</v>
      </c>
      <c r="G27" s="339">
        <f>PIERNA!HO5</f>
        <v>20</v>
      </c>
      <c r="H27" s="64">
        <f>PIERNA!HP5</f>
        <v>18894.330000000002</v>
      </c>
      <c r="I27" s="335">
        <f>PIERNA!I27</f>
        <v>-104.84000000000015</v>
      </c>
      <c r="J27" s="819" t="s">
        <v>280</v>
      </c>
      <c r="K27" s="462">
        <v>9400</v>
      </c>
      <c r="L27" s="463" t="s">
        <v>290</v>
      </c>
      <c r="M27" s="469">
        <v>26680</v>
      </c>
      <c r="N27" s="482" t="s">
        <v>298</v>
      </c>
      <c r="O27" s="816">
        <v>96130052</v>
      </c>
      <c r="P27" s="823">
        <v>3509</v>
      </c>
      <c r="Q27" s="817">
        <f>29517.53*18.898</f>
        <v>557822.28194000002</v>
      </c>
      <c r="R27" s="818" t="s">
        <v>433</v>
      </c>
      <c r="S27" s="104">
        <f t="shared" si="0"/>
        <v>597411.28194000002</v>
      </c>
      <c r="T27" s="104">
        <f>S27/H27+0.1</f>
        <v>31.718548100938218</v>
      </c>
      <c r="W27" s="278"/>
      <c r="Y27" s="401"/>
      <c r="Z27" s="400">
        <v>5.0000000000000001E-3</v>
      </c>
      <c r="AA27" s="401">
        <f t="shared" si="5"/>
        <v>0</v>
      </c>
      <c r="AB27" s="401">
        <f t="shared" si="6"/>
        <v>0</v>
      </c>
      <c r="AC27" s="401">
        <f t="shared" si="7"/>
        <v>0</v>
      </c>
    </row>
    <row r="28" spans="1:29" s="332" customFormat="1" x14ac:dyDescent="0.25">
      <c r="A28" s="333">
        <v>25</v>
      </c>
      <c r="B28" s="129" t="str">
        <f>PIERNA!HS5</f>
        <v>SMITHFIELD FARMLAND</v>
      </c>
      <c r="C28" s="311" t="str">
        <f>PIERNA!HT5</f>
        <v>Smithfield</v>
      </c>
      <c r="D28" s="185" t="str">
        <f>PIERNA!HU5</f>
        <v>PED. 8000490</v>
      </c>
      <c r="E28" s="151">
        <f>PIERNA!HV5</f>
        <v>43158</v>
      </c>
      <c r="F28" s="302">
        <f>PIERNA!HW5</f>
        <v>18961.509999999998</v>
      </c>
      <c r="G28" s="339">
        <f>PIERNA!HX5</f>
        <v>20</v>
      </c>
      <c r="H28" s="64">
        <f>PIERNA!HY5</f>
        <v>18982.77</v>
      </c>
      <c r="I28" s="335">
        <f>PIERNA!I28</f>
        <v>-21.260000000002037</v>
      </c>
      <c r="J28" s="819" t="s">
        <v>281</v>
      </c>
      <c r="K28" s="462">
        <v>9400</v>
      </c>
      <c r="L28" s="463" t="s">
        <v>299</v>
      </c>
      <c r="M28" s="469">
        <v>26680</v>
      </c>
      <c r="N28" s="482" t="s">
        <v>300</v>
      </c>
      <c r="O28" s="816">
        <v>96133309</v>
      </c>
      <c r="P28" s="823">
        <v>3538</v>
      </c>
      <c r="Q28" s="820">
        <f>29990.54*18.805</f>
        <v>563972.10470000003</v>
      </c>
      <c r="R28" s="818" t="s">
        <v>434</v>
      </c>
      <c r="S28" s="104">
        <f t="shared" si="0"/>
        <v>603590.10470000003</v>
      </c>
      <c r="T28" s="104">
        <f t="shared" si="4"/>
        <v>31.896734865354215</v>
      </c>
      <c r="W28" s="278"/>
      <c r="X28" s="278"/>
      <c r="Y28" s="401"/>
      <c r="Z28" s="400">
        <v>0</v>
      </c>
      <c r="AA28" s="401">
        <f t="shared" si="5"/>
        <v>0</v>
      </c>
      <c r="AB28" s="401">
        <f t="shared" si="6"/>
        <v>0</v>
      </c>
      <c r="AC28" s="401">
        <f t="shared" si="7"/>
        <v>0</v>
      </c>
    </row>
    <row r="29" spans="1:29" s="332" customFormat="1" x14ac:dyDescent="0.25">
      <c r="A29" s="333">
        <v>26</v>
      </c>
      <c r="B29" s="311" t="str">
        <f>PIERNA!IB5</f>
        <v>TYSON FRESH MEATS</v>
      </c>
      <c r="C29" s="311" t="str">
        <f>PIERNA!IC5</f>
        <v xml:space="preserve">I B P </v>
      </c>
      <c r="D29" s="185" t="str">
        <f>PIERNA!ID5</f>
        <v>PED. 8000489</v>
      </c>
      <c r="E29" s="151">
        <f>PIERNA!IE5</f>
        <v>43158</v>
      </c>
      <c r="F29" s="302">
        <f>PIERNA!IF5</f>
        <v>18633.169999999998</v>
      </c>
      <c r="G29" s="339">
        <f>PIERNA!IG5</f>
        <v>20</v>
      </c>
      <c r="H29" s="64">
        <f>PIERNA!IH5</f>
        <v>18659.34</v>
      </c>
      <c r="I29" s="335">
        <f>PIERNA!II5</f>
        <v>-26.170000000001892</v>
      </c>
      <c r="J29" s="458" t="s">
        <v>282</v>
      </c>
      <c r="K29" s="462">
        <v>9400</v>
      </c>
      <c r="L29" s="463" t="s">
        <v>299</v>
      </c>
      <c r="M29" s="469">
        <v>26680</v>
      </c>
      <c r="N29" s="482" t="s">
        <v>300</v>
      </c>
      <c r="O29" s="471" t="s">
        <v>293</v>
      </c>
      <c r="P29" s="823">
        <v>3451</v>
      </c>
      <c r="Q29" s="469">
        <f>29474.66*18.545</f>
        <v>546607.56969999999</v>
      </c>
      <c r="R29" s="476" t="s">
        <v>294</v>
      </c>
      <c r="S29" s="104">
        <f t="shared" si="0"/>
        <v>586138.56969999999</v>
      </c>
      <c r="T29" s="104">
        <f t="shared" si="4"/>
        <v>31.512609969055713</v>
      </c>
      <c r="W29" s="278"/>
      <c r="X29" s="278"/>
      <c r="Y29" s="401"/>
      <c r="Z29" s="400"/>
      <c r="AA29" s="401"/>
      <c r="AB29" s="401"/>
      <c r="AC29" s="401">
        <f>SUM(AC7:AC28)</f>
        <v>0</v>
      </c>
    </row>
    <row r="30" spans="1:29" s="332" customFormat="1" x14ac:dyDescent="0.25">
      <c r="A30" s="333">
        <v>27</v>
      </c>
      <c r="B30" s="311">
        <f>PIERNA!IK5</f>
        <v>0</v>
      </c>
      <c r="C30" s="311">
        <f>PIERNA!IL5</f>
        <v>0</v>
      </c>
      <c r="D30" s="185">
        <f>PIERNA!IM5</f>
        <v>0</v>
      </c>
      <c r="E30" s="151">
        <f>PIERNA!IN5</f>
        <v>0</v>
      </c>
      <c r="F30" s="302">
        <f>PIERNA!IO5</f>
        <v>0</v>
      </c>
      <c r="G30" s="339">
        <f>PIERNA!IP5</f>
        <v>0</v>
      </c>
      <c r="H30" s="64">
        <f>PIERNA!IQ5</f>
        <v>0</v>
      </c>
      <c r="I30" s="335">
        <f>PIERNA!IR5</f>
        <v>0</v>
      </c>
      <c r="J30" s="458"/>
      <c r="K30" s="462"/>
      <c r="L30" s="463"/>
      <c r="M30" s="469"/>
      <c r="N30" s="482"/>
      <c r="O30" s="471"/>
      <c r="P30" s="472"/>
      <c r="Q30" s="469"/>
      <c r="R30" s="476"/>
      <c r="S30" s="104">
        <f>Q30+M30+K30+P30</f>
        <v>0</v>
      </c>
      <c r="T30" s="104" t="e">
        <f t="shared" si="4"/>
        <v>#DIV/0!</v>
      </c>
      <c r="W30" s="278"/>
      <c r="X30" s="278"/>
      <c r="Y30" s="401"/>
      <c r="Z30" s="400"/>
      <c r="AA30" s="401"/>
      <c r="AB30" s="401"/>
      <c r="AC30" s="401"/>
    </row>
    <row r="31" spans="1:29" s="332" customFormat="1" x14ac:dyDescent="0.25">
      <c r="A31" s="333">
        <v>28</v>
      </c>
      <c r="B31" s="99">
        <f>PIERNA!IT5</f>
        <v>0</v>
      </c>
      <c r="C31" s="312">
        <f>PIERNA!IU5</f>
        <v>0</v>
      </c>
      <c r="D31" s="185">
        <f>PIERNA!IV5</f>
        <v>0</v>
      </c>
      <c r="E31" s="151">
        <f>PIERNA!IW5</f>
        <v>0</v>
      </c>
      <c r="F31" s="302">
        <f>PIERNA!IX5</f>
        <v>0</v>
      </c>
      <c r="G31" s="339">
        <f>PIERNA!IY5</f>
        <v>0</v>
      </c>
      <c r="H31" s="64">
        <f>PIERNA!IZ5</f>
        <v>0</v>
      </c>
      <c r="I31" s="335">
        <f>PIERNA!JA5</f>
        <v>0</v>
      </c>
      <c r="J31" s="458"/>
      <c r="K31" s="462"/>
      <c r="L31" s="463"/>
      <c r="M31" s="469"/>
      <c r="N31" s="482"/>
      <c r="O31" s="471"/>
      <c r="P31" s="472"/>
      <c r="Q31" s="469"/>
      <c r="R31" s="476"/>
      <c r="S31" s="104">
        <f t="shared" si="0"/>
        <v>0</v>
      </c>
      <c r="T31" s="104" t="e">
        <f t="shared" si="4"/>
        <v>#DIV/0!</v>
      </c>
      <c r="W31" s="278"/>
      <c r="X31" s="278"/>
      <c r="Y31" s="401"/>
      <c r="Z31" s="400"/>
      <c r="AA31" s="401"/>
      <c r="AB31" s="401"/>
      <c r="AC31" s="401"/>
    </row>
    <row r="32" spans="1:29" s="332" customFormat="1" x14ac:dyDescent="0.25">
      <c r="A32" s="333">
        <v>29</v>
      </c>
      <c r="B32" s="311">
        <f>PIERNA!JC5</f>
        <v>0</v>
      </c>
      <c r="C32" s="311">
        <f>PIERNA!JD5</f>
        <v>0</v>
      </c>
      <c r="D32" s="185">
        <f>PIERNA!JE5</f>
        <v>0</v>
      </c>
      <c r="E32" s="151">
        <f>PIERNA!JF5</f>
        <v>0</v>
      </c>
      <c r="F32" s="302">
        <f>PIERNA!JG5</f>
        <v>0</v>
      </c>
      <c r="G32" s="339">
        <f>PIERNA!JH5</f>
        <v>0</v>
      </c>
      <c r="H32" s="64">
        <f>PIERNA!JI5</f>
        <v>0</v>
      </c>
      <c r="I32" s="335">
        <f>PIERNA!JJ5</f>
        <v>0</v>
      </c>
      <c r="J32" s="458"/>
      <c r="K32" s="462"/>
      <c r="L32" s="463"/>
      <c r="M32" s="469"/>
      <c r="N32" s="482"/>
      <c r="O32" s="471"/>
      <c r="P32" s="472"/>
      <c r="Q32" s="469"/>
      <c r="R32" s="476"/>
      <c r="S32" s="104">
        <f>Q32+M32+K32+P32</f>
        <v>0</v>
      </c>
      <c r="T32" s="104" t="e">
        <f t="shared" si="4"/>
        <v>#DIV/0!</v>
      </c>
      <c r="W32" s="278"/>
      <c r="X32" s="278"/>
      <c r="Y32" s="401"/>
      <c r="Z32" s="400"/>
      <c r="AA32" s="401"/>
      <c r="AB32" s="401"/>
      <c r="AC32" s="401"/>
    </row>
    <row r="33" spans="1:29" s="332" customFormat="1" x14ac:dyDescent="0.25">
      <c r="A33" s="333">
        <v>30</v>
      </c>
      <c r="B33" s="311">
        <f>PIERNA!JL5</f>
        <v>0</v>
      </c>
      <c r="C33" s="311">
        <f>PIERNA!JM5</f>
        <v>0</v>
      </c>
      <c r="D33" s="185">
        <f>PIERNA!JN5</f>
        <v>0</v>
      </c>
      <c r="E33" s="151">
        <f>PIERNA!JO5</f>
        <v>0</v>
      </c>
      <c r="F33" s="302">
        <f>PIERNA!JP5</f>
        <v>0</v>
      </c>
      <c r="G33" s="339">
        <f>PIERNA!JQ5</f>
        <v>0</v>
      </c>
      <c r="H33" s="64">
        <f>PIERNA!JR5</f>
        <v>0</v>
      </c>
      <c r="I33" s="335">
        <f>PIERNA!JS5</f>
        <v>0</v>
      </c>
      <c r="J33" s="458"/>
      <c r="K33" s="462"/>
      <c r="L33" s="463"/>
      <c r="M33" s="469"/>
      <c r="N33" s="482"/>
      <c r="O33" s="458"/>
      <c r="P33" s="676"/>
      <c r="Q33" s="473"/>
      <c r="R33" s="476"/>
      <c r="S33" s="104">
        <f>Q33+M33+K33+P33</f>
        <v>0</v>
      </c>
      <c r="T33" s="104" t="e">
        <f>S33/H33</f>
        <v>#DIV/0!</v>
      </c>
      <c r="W33" s="278"/>
      <c r="X33" s="278"/>
      <c r="Y33" s="401"/>
      <c r="Z33" s="400"/>
      <c r="AA33" s="401"/>
      <c r="AB33" s="401"/>
      <c r="AC33" s="401"/>
    </row>
    <row r="34" spans="1:29" s="332" customFormat="1" x14ac:dyDescent="0.25">
      <c r="A34" s="333">
        <v>31</v>
      </c>
      <c r="B34" s="311">
        <f>PIERNA!B35</f>
        <v>0</v>
      </c>
      <c r="C34" s="340">
        <f>PIERNA!C35</f>
        <v>0</v>
      </c>
      <c r="D34" s="185">
        <f>PIERNA!D35</f>
        <v>0</v>
      </c>
      <c r="E34" s="151">
        <f>PIERNA!E35</f>
        <v>0</v>
      </c>
      <c r="F34" s="302">
        <f>PIERNA!F35</f>
        <v>0</v>
      </c>
      <c r="G34" s="339">
        <f>PIERNA!G35</f>
        <v>0</v>
      </c>
      <c r="H34" s="64">
        <f>PIERNA!H35</f>
        <v>0</v>
      </c>
      <c r="I34" s="335">
        <f>F34-H34</f>
        <v>0</v>
      </c>
      <c r="J34" s="458"/>
      <c r="K34" s="462"/>
      <c r="L34" s="463"/>
      <c r="M34" s="469"/>
      <c r="N34" s="482"/>
      <c r="O34" s="471"/>
      <c r="P34" s="472"/>
      <c r="Q34" s="469"/>
      <c r="R34" s="476"/>
      <c r="S34" s="104">
        <f>Q34+M34+K34+P34</f>
        <v>0</v>
      </c>
      <c r="T34" s="104" t="e">
        <f t="shared" si="4"/>
        <v>#DIV/0!</v>
      </c>
      <c r="W34" s="278"/>
      <c r="X34" s="278"/>
      <c r="Y34" s="401"/>
      <c r="Z34" s="400"/>
      <c r="AA34" s="401"/>
      <c r="AB34" s="401"/>
      <c r="AC34" s="401"/>
    </row>
    <row r="35" spans="1:29" s="332" customFormat="1" x14ac:dyDescent="0.25">
      <c r="A35" s="333">
        <v>32</v>
      </c>
      <c r="B35" s="311">
        <f>PIERNA!B36</f>
        <v>0</v>
      </c>
      <c r="C35" s="340">
        <f>PIERNA!C36</f>
        <v>0</v>
      </c>
      <c r="D35" s="185">
        <f>PIERNA!D36</f>
        <v>0</v>
      </c>
      <c r="E35" s="151">
        <f>PIERNA!E36</f>
        <v>0</v>
      </c>
      <c r="F35" s="302">
        <f>PIERNA!F36</f>
        <v>0</v>
      </c>
      <c r="G35" s="183">
        <f>PIERNA!G36</f>
        <v>0</v>
      </c>
      <c r="H35" s="64">
        <f>PIERNA!H36</f>
        <v>0</v>
      </c>
      <c r="I35" s="335">
        <f>PIERNA!I36</f>
        <v>0</v>
      </c>
      <c r="J35" s="458"/>
      <c r="K35" s="462"/>
      <c r="L35" s="463"/>
      <c r="M35" s="469"/>
      <c r="N35" s="482"/>
      <c r="O35" s="458"/>
      <c r="P35" s="526"/>
      <c r="Q35" s="469"/>
      <c r="R35" s="476"/>
      <c r="S35" s="104">
        <f>Q35+M35+K35</f>
        <v>0</v>
      </c>
      <c r="T35" s="104" t="e">
        <f t="shared" si="4"/>
        <v>#DIV/0!</v>
      </c>
      <c r="W35" s="278"/>
      <c r="X35" s="278"/>
      <c r="Y35" s="401"/>
      <c r="Z35" s="400"/>
      <c r="AA35" s="401"/>
      <c r="AB35" s="401"/>
      <c r="AC35" s="401"/>
    </row>
    <row r="36" spans="1:29" s="332" customFormat="1" x14ac:dyDescent="0.25">
      <c r="A36" s="333">
        <v>33</v>
      </c>
      <c r="B36" s="341">
        <f>PIERNA!B37</f>
        <v>0</v>
      </c>
      <c r="C36" s="342">
        <f>PIERNA!C37</f>
        <v>0</v>
      </c>
      <c r="D36" s="362">
        <f>PIERNA!D37</f>
        <v>0</v>
      </c>
      <c r="E36" s="216">
        <f>PIERNA!E37</f>
        <v>0</v>
      </c>
      <c r="F36" s="343">
        <f>PIERNA!F37</f>
        <v>0</v>
      </c>
      <c r="G36" s="344">
        <f>PIERNA!G37</f>
        <v>0</v>
      </c>
      <c r="H36" s="345">
        <f>PIERNA!H37</f>
        <v>0</v>
      </c>
      <c r="I36" s="346">
        <f>PIERNA!I37</f>
        <v>0</v>
      </c>
      <c r="J36" s="458"/>
      <c r="K36" s="462"/>
      <c r="L36" s="463"/>
      <c r="M36" s="469"/>
      <c r="N36" s="470"/>
      <c r="O36" s="471"/>
      <c r="P36" s="526"/>
      <c r="Q36" s="469"/>
      <c r="R36" s="476"/>
      <c r="S36" s="104">
        <f>Q36+M36+K36</f>
        <v>0</v>
      </c>
      <c r="T36" s="104" t="e">
        <f t="shared" si="4"/>
        <v>#DIV/0!</v>
      </c>
      <c r="W36" s="278"/>
      <c r="X36" s="278"/>
      <c r="Y36" s="401"/>
      <c r="Z36" s="400"/>
      <c r="AA36" s="401"/>
      <c r="AB36" s="401"/>
      <c r="AC36" s="401"/>
    </row>
    <row r="37" spans="1:29" s="332" customFormat="1" x14ac:dyDescent="0.25">
      <c r="A37" s="333">
        <v>34</v>
      </c>
      <c r="B37" s="311">
        <f>PIERNA!B38</f>
        <v>0</v>
      </c>
      <c r="C37" s="340">
        <f>PIERNA!C38</f>
        <v>0</v>
      </c>
      <c r="D37" s="186">
        <f>PIERNA!D38</f>
        <v>0</v>
      </c>
      <c r="E37" s="151">
        <f>PIERNA!E38</f>
        <v>0</v>
      </c>
      <c r="F37" s="302">
        <f>PIERNA!F38</f>
        <v>0</v>
      </c>
      <c r="G37" s="183">
        <f>PIERNA!G38</f>
        <v>0</v>
      </c>
      <c r="H37" s="64">
        <f>PIERNA!H38</f>
        <v>0</v>
      </c>
      <c r="I37" s="335">
        <f>PIERNA!I38</f>
        <v>0</v>
      </c>
      <c r="J37" s="458"/>
      <c r="K37" s="462"/>
      <c r="L37" s="463"/>
      <c r="M37" s="475"/>
      <c r="N37" s="474"/>
      <c r="O37" s="471"/>
      <c r="P37" s="526"/>
      <c r="Q37" s="475"/>
      <c r="R37" s="506"/>
      <c r="S37" s="104">
        <f t="shared" ref="S37:S58" si="8">Q37+M37+K37</f>
        <v>0</v>
      </c>
      <c r="T37" s="104" t="e">
        <f t="shared" si="4"/>
        <v>#DIV/0!</v>
      </c>
      <c r="W37" s="278"/>
      <c r="X37" s="278"/>
      <c r="Y37" s="401"/>
      <c r="Z37" s="400"/>
      <c r="AA37" s="401"/>
      <c r="AB37" s="401"/>
      <c r="AC37" s="401"/>
    </row>
    <row r="38" spans="1:29" s="332" customFormat="1" x14ac:dyDescent="0.25">
      <c r="A38" s="333">
        <v>35</v>
      </c>
      <c r="B38" s="311">
        <f>PIERNA!B39</f>
        <v>0</v>
      </c>
      <c r="C38" s="340">
        <f>PIERNA!C39</f>
        <v>0</v>
      </c>
      <c r="D38" s="240">
        <f>PIERNA!D39</f>
        <v>0</v>
      </c>
      <c r="E38" s="151">
        <f>PIERNA!E39</f>
        <v>0</v>
      </c>
      <c r="F38" s="347">
        <f>PIERNA!F39</f>
        <v>0</v>
      </c>
      <c r="G38" s="183">
        <f>PIERNA!G39</f>
        <v>0</v>
      </c>
      <c r="H38" s="247">
        <f>PIERNA!H39</f>
        <v>0</v>
      </c>
      <c r="I38" s="335">
        <f>PIERNA!I39</f>
        <v>0</v>
      </c>
      <c r="J38" s="458"/>
      <c r="K38" s="462"/>
      <c r="L38" s="463"/>
      <c r="M38" s="475"/>
      <c r="N38" s="474"/>
      <c r="O38" s="471"/>
      <c r="P38" s="472"/>
      <c r="Q38" s="469"/>
      <c r="R38" s="483"/>
      <c r="S38" s="104">
        <f>Q38+M38+K38+P38</f>
        <v>0</v>
      </c>
      <c r="T38" s="104" t="e">
        <f t="shared" si="4"/>
        <v>#DIV/0!</v>
      </c>
      <c r="W38" s="278"/>
      <c r="X38" s="278"/>
      <c r="Y38" s="401"/>
      <c r="Z38" s="400"/>
      <c r="AA38" s="401"/>
      <c r="AB38" s="401"/>
      <c r="AC38" s="401"/>
    </row>
    <row r="39" spans="1:29" s="332" customFormat="1" x14ac:dyDescent="0.25">
      <c r="A39" s="333">
        <v>36</v>
      </c>
      <c r="B39" s="311">
        <f>PIERNA!B40</f>
        <v>0</v>
      </c>
      <c r="C39" s="340">
        <f>PIERNA!C40</f>
        <v>0</v>
      </c>
      <c r="D39" s="240">
        <f>PIERNA!D40</f>
        <v>0</v>
      </c>
      <c r="E39" s="151">
        <f>PIERNA!E40</f>
        <v>0</v>
      </c>
      <c r="F39" s="347">
        <f>PIERNA!F40</f>
        <v>0</v>
      </c>
      <c r="G39" s="183">
        <f>PIERNA!G40</f>
        <v>0</v>
      </c>
      <c r="H39" s="247">
        <f>PIERNA!H40</f>
        <v>0</v>
      </c>
      <c r="I39" s="335">
        <f>PIERNA!I40</f>
        <v>0</v>
      </c>
      <c r="J39" s="458"/>
      <c r="K39" s="462"/>
      <c r="L39" s="463"/>
      <c r="M39" s="469"/>
      <c r="N39" s="470"/>
      <c r="O39" s="458"/>
      <c r="P39" s="481"/>
      <c r="Q39" s="473"/>
      <c r="R39" s="484"/>
      <c r="S39" s="104">
        <f>Q39+M39+K39+P39</f>
        <v>0</v>
      </c>
      <c r="T39" s="104" t="e">
        <f t="shared" si="4"/>
        <v>#DIV/0!</v>
      </c>
      <c r="W39" s="278"/>
      <c r="X39" s="278"/>
      <c r="Y39" s="401"/>
      <c r="Z39" s="400"/>
      <c r="AA39" s="401"/>
      <c r="AB39" s="401"/>
      <c r="AC39" s="401"/>
    </row>
    <row r="40" spans="1:29" s="332" customFormat="1" x14ac:dyDescent="0.25">
      <c r="A40" s="333">
        <v>37</v>
      </c>
      <c r="B40" s="311">
        <f>PIERNA!B41</f>
        <v>0</v>
      </c>
      <c r="C40" s="340">
        <f>PIERNA!C41</f>
        <v>0</v>
      </c>
      <c r="D40" s="240">
        <f>PIERNA!D41</f>
        <v>0</v>
      </c>
      <c r="E40" s="151">
        <f>PIERNA!E41</f>
        <v>0</v>
      </c>
      <c r="F40" s="347">
        <f>PIERNA!F41</f>
        <v>0</v>
      </c>
      <c r="G40" s="183">
        <f>PIERNA!G41</f>
        <v>0</v>
      </c>
      <c r="H40" s="247">
        <f>PIERNA!H41</f>
        <v>0</v>
      </c>
      <c r="I40" s="335">
        <f>PIERNA!I41</f>
        <v>0</v>
      </c>
      <c r="J40" s="670"/>
      <c r="K40" s="462"/>
      <c r="L40" s="463"/>
      <c r="M40" s="469"/>
      <c r="N40" s="470"/>
      <c r="O40" s="458"/>
      <c r="P40" s="481"/>
      <c r="Q40" s="473"/>
      <c r="R40" s="507"/>
      <c r="S40" s="104">
        <f>Q40+M40+K40+P40</f>
        <v>0</v>
      </c>
      <c r="T40" s="104" t="e">
        <f t="shared" si="4"/>
        <v>#DIV/0!</v>
      </c>
      <c r="W40" s="278"/>
      <c r="X40" s="278"/>
      <c r="Y40" s="401"/>
      <c r="Z40" s="400"/>
      <c r="AA40" s="401"/>
      <c r="AB40" s="401"/>
      <c r="AC40" s="401"/>
    </row>
    <row r="41" spans="1:29" s="332" customFormat="1" x14ac:dyDescent="0.25">
      <c r="A41" s="333">
        <v>38</v>
      </c>
      <c r="B41" s="311">
        <f>PIERNA!B42</f>
        <v>0</v>
      </c>
      <c r="C41" s="337">
        <f>PIERNA!C42</f>
        <v>0</v>
      </c>
      <c r="D41" s="240">
        <f>PIERNA!D42</f>
        <v>0</v>
      </c>
      <c r="E41" s="151">
        <f>PIERNA!E42</f>
        <v>0</v>
      </c>
      <c r="F41" s="347">
        <f>PIERNA!F42</f>
        <v>0</v>
      </c>
      <c r="G41" s="183">
        <f>PIERNA!G42</f>
        <v>0</v>
      </c>
      <c r="H41" s="247">
        <f>PIERNA!H42</f>
        <v>0</v>
      </c>
      <c r="I41" s="335">
        <f>PIERNA!I42</f>
        <v>0</v>
      </c>
      <c r="J41" s="458"/>
      <c r="K41" s="462"/>
      <c r="L41" s="463"/>
      <c r="M41" s="469"/>
      <c r="N41" s="470"/>
      <c r="O41" s="458"/>
      <c r="P41" s="481"/>
      <c r="Q41" s="473"/>
      <c r="R41" s="484"/>
      <c r="S41" s="104">
        <f>Q41+M41+K41+P41</f>
        <v>0</v>
      </c>
      <c r="T41" s="104" t="e">
        <f t="shared" si="4"/>
        <v>#DIV/0!</v>
      </c>
      <c r="W41" s="278"/>
      <c r="X41" s="278"/>
      <c r="Y41" s="401"/>
      <c r="AA41" s="401"/>
      <c r="AB41" s="401"/>
      <c r="AC41" s="401"/>
    </row>
    <row r="42" spans="1:29" s="332" customFormat="1" x14ac:dyDescent="0.25">
      <c r="A42" s="333">
        <v>39</v>
      </c>
      <c r="B42" s="311">
        <f>PIERNA!B43</f>
        <v>0</v>
      </c>
      <c r="C42" s="348">
        <f>PIERNA!C43</f>
        <v>0</v>
      </c>
      <c r="D42" s="378">
        <f>PIERNA!D43</f>
        <v>0</v>
      </c>
      <c r="E42" s="151">
        <f>PIERNA!E43</f>
        <v>0</v>
      </c>
      <c r="F42" s="302">
        <f>PIERNA!F43</f>
        <v>0</v>
      </c>
      <c r="G42" s="183">
        <f>PIERNA!G43</f>
        <v>0</v>
      </c>
      <c r="H42" s="64">
        <f>PIERNA!H43</f>
        <v>0</v>
      </c>
      <c r="I42" s="335">
        <f>PIERNA!I43</f>
        <v>0</v>
      </c>
      <c r="J42" s="458"/>
      <c r="K42" s="462"/>
      <c r="L42" s="463"/>
      <c r="M42" s="469"/>
      <c r="N42" s="470"/>
      <c r="O42" s="458"/>
      <c r="P42" s="481"/>
      <c r="Q42" s="473"/>
      <c r="R42" s="484"/>
      <c r="S42" s="104">
        <f t="shared" si="8"/>
        <v>0</v>
      </c>
      <c r="T42" s="104" t="e">
        <f t="shared" si="4"/>
        <v>#DIV/0!</v>
      </c>
      <c r="W42" s="278"/>
      <c r="X42" s="278"/>
      <c r="Y42" s="401"/>
      <c r="AA42" s="401"/>
      <c r="AB42" s="401"/>
      <c r="AC42" s="401"/>
    </row>
    <row r="43" spans="1:29" s="332" customFormat="1" x14ac:dyDescent="0.25">
      <c r="A43" s="333">
        <v>40</v>
      </c>
      <c r="B43" s="311">
        <f>PIERNA!B44</f>
        <v>0</v>
      </c>
      <c r="C43" s="340">
        <f>PIERNA!C44</f>
        <v>0</v>
      </c>
      <c r="D43" s="211">
        <f>PIERNA!D44</f>
        <v>0</v>
      </c>
      <c r="E43" s="151">
        <f>PIERNA!E44</f>
        <v>0</v>
      </c>
      <c r="F43" s="302">
        <f>PIERNA!F44</f>
        <v>0</v>
      </c>
      <c r="G43" s="183">
        <f>PIERNA!G44</f>
        <v>0</v>
      </c>
      <c r="H43" s="64">
        <f>PIERNA!H44</f>
        <v>0</v>
      </c>
      <c r="I43" s="335">
        <f>PIERNA!I44</f>
        <v>0</v>
      </c>
      <c r="J43" s="458"/>
      <c r="K43" s="462"/>
      <c r="L43" s="463"/>
      <c r="M43" s="469"/>
      <c r="N43" s="470"/>
      <c r="O43" s="471"/>
      <c r="P43" s="472"/>
      <c r="Q43" s="469"/>
      <c r="R43" s="485"/>
      <c r="S43" s="104">
        <f t="shared" si="8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PIERNA!B45</f>
        <v>0</v>
      </c>
      <c r="C44" s="340">
        <f>PIERNA!C45</f>
        <v>0</v>
      </c>
      <c r="D44" s="378">
        <f>PIERNA!D45</f>
        <v>0</v>
      </c>
      <c r="E44" s="151">
        <f>PIERNA!E45</f>
        <v>0</v>
      </c>
      <c r="F44" s="302">
        <f>PIERNA!F45</f>
        <v>0</v>
      </c>
      <c r="G44" s="183">
        <f>PIERNA!G45</f>
        <v>0</v>
      </c>
      <c r="H44" s="64">
        <f>PIERNA!H45</f>
        <v>0</v>
      </c>
      <c r="I44" s="335">
        <f>PIERNA!I45</f>
        <v>0</v>
      </c>
      <c r="J44" s="677"/>
      <c r="K44" s="462"/>
      <c r="L44" s="463"/>
      <c r="M44" s="469"/>
      <c r="N44" s="470"/>
      <c r="O44" s="471"/>
      <c r="P44" s="472"/>
      <c r="Q44" s="469"/>
      <c r="R44" s="476"/>
      <c r="S44" s="104">
        <f>Q44+M44+K44</f>
        <v>0</v>
      </c>
      <c r="T44" s="104" t="e">
        <f t="shared" si="4"/>
        <v>#DIV/0!</v>
      </c>
    </row>
    <row r="45" spans="1:29" s="332" customFormat="1" x14ac:dyDescent="0.25">
      <c r="A45" s="333">
        <v>42</v>
      </c>
      <c r="B45" s="341">
        <f>PIERNA!B46</f>
        <v>0</v>
      </c>
      <c r="C45" s="340">
        <f>PIERNA!C46</f>
        <v>0</v>
      </c>
      <c r="D45" s="378">
        <f>PIERNA!D46</f>
        <v>0</v>
      </c>
      <c r="E45" s="151">
        <f>PIERNA!E46</f>
        <v>0</v>
      </c>
      <c r="F45" s="302">
        <f>PIERNA!F46</f>
        <v>0</v>
      </c>
      <c r="G45" s="183">
        <f>PIERNA!G46</f>
        <v>0</v>
      </c>
      <c r="H45" s="64">
        <f>PIERNA!H46</f>
        <v>0</v>
      </c>
      <c r="I45" s="335">
        <f>PIERNA!I46</f>
        <v>0</v>
      </c>
      <c r="J45" s="458"/>
      <c r="K45" s="462"/>
      <c r="L45" s="463"/>
      <c r="M45" s="469"/>
      <c r="N45" s="470"/>
      <c r="O45" s="689"/>
      <c r="P45" s="640"/>
      <c r="Q45" s="642"/>
      <c r="R45" s="641"/>
      <c r="S45" s="104">
        <f>Q45+M45+K45</f>
        <v>0</v>
      </c>
      <c r="T45" s="104" t="e">
        <f t="shared" si="4"/>
        <v>#DIV/0!</v>
      </c>
    </row>
    <row r="46" spans="1:29" s="332" customFormat="1" x14ac:dyDescent="0.25">
      <c r="A46" s="333">
        <v>43</v>
      </c>
      <c r="B46" s="341">
        <f>PIERNA!B47</f>
        <v>0</v>
      </c>
      <c r="C46" s="340">
        <f>PIERNA!C47</f>
        <v>0</v>
      </c>
      <c r="D46" s="378">
        <f>PIERNA!D47</f>
        <v>0</v>
      </c>
      <c r="E46" s="151">
        <f>PIERNA!E47</f>
        <v>0</v>
      </c>
      <c r="F46" s="302">
        <f>PIERNA!F47</f>
        <v>0</v>
      </c>
      <c r="G46" s="183">
        <f>PIERNA!G47</f>
        <v>0</v>
      </c>
      <c r="H46" s="64">
        <f>PIERNA!H47</f>
        <v>0</v>
      </c>
      <c r="I46" s="335">
        <f>PIERNA!I47</f>
        <v>0</v>
      </c>
      <c r="J46" s="458"/>
      <c r="K46" s="462"/>
      <c r="L46" s="463"/>
      <c r="M46" s="469"/>
      <c r="N46" s="470"/>
      <c r="O46" s="689"/>
      <c r="P46" s="640"/>
      <c r="Q46" s="642"/>
      <c r="R46" s="641"/>
      <c r="S46" s="104">
        <f>Q46+M46+K46</f>
        <v>0</v>
      </c>
      <c r="T46" s="104" t="e">
        <f t="shared" si="4"/>
        <v>#DIV/0!</v>
      </c>
    </row>
    <row r="47" spans="1:29" s="332" customFormat="1" x14ac:dyDescent="0.25">
      <c r="A47" s="333">
        <v>44</v>
      </c>
      <c r="B47" s="341">
        <f>PIERNA!B48</f>
        <v>0</v>
      </c>
      <c r="C47" s="340">
        <f>PIERNA!C48</f>
        <v>0</v>
      </c>
      <c r="D47" s="378">
        <f>PIERNA!D48</f>
        <v>0</v>
      </c>
      <c r="E47" s="151">
        <f>PIERNA!E48</f>
        <v>0</v>
      </c>
      <c r="F47" s="302">
        <f>PIERNA!F48</f>
        <v>0</v>
      </c>
      <c r="G47" s="183">
        <f>PIERNA!G48</f>
        <v>0</v>
      </c>
      <c r="H47" s="64">
        <f>PIERNA!H48</f>
        <v>0</v>
      </c>
      <c r="I47" s="335">
        <f>PIERNA!I48</f>
        <v>0</v>
      </c>
      <c r="J47" s="489"/>
      <c r="K47" s="462"/>
      <c r="L47" s="463"/>
      <c r="M47" s="543"/>
      <c r="N47" s="474"/>
      <c r="O47" s="541"/>
      <c r="P47" s="472"/>
      <c r="Q47" s="469"/>
      <c r="R47" s="476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PIERNA!B49</f>
        <v>0</v>
      </c>
      <c r="C48" s="340">
        <f>PIERNA!C49</f>
        <v>0</v>
      </c>
      <c r="D48" s="378">
        <f>PIERNA!D49</f>
        <v>0</v>
      </c>
      <c r="E48" s="151">
        <f>PIERNA!E49</f>
        <v>0</v>
      </c>
      <c r="F48" s="302">
        <f>PIERNA!F49</f>
        <v>0</v>
      </c>
      <c r="G48" s="183">
        <f>PIERNA!G49</f>
        <v>0</v>
      </c>
      <c r="H48" s="64">
        <f>PIERNA!H49</f>
        <v>0</v>
      </c>
      <c r="I48" s="335">
        <f>PIERNA!I49</f>
        <v>0</v>
      </c>
      <c r="J48" s="446"/>
      <c r="K48" s="462"/>
      <c r="L48" s="463"/>
      <c r="M48" s="473"/>
      <c r="N48" s="474"/>
      <c r="O48" s="538"/>
      <c r="P48" s="472"/>
      <c r="Q48" s="469"/>
      <c r="R48" s="476"/>
      <c r="S48" s="104">
        <f>Q48+M48+K48</f>
        <v>0</v>
      </c>
      <c r="T48" s="104" t="e">
        <f t="shared" ref="T48:T61" si="9">S48/H48</f>
        <v>#DIV/0!</v>
      </c>
    </row>
    <row r="49" spans="1:20" s="332" customFormat="1" x14ac:dyDescent="0.25">
      <c r="A49" s="333"/>
      <c r="B49" s="341"/>
      <c r="C49" s="340"/>
      <c r="D49" s="378">
        <f>PIERNA!D50</f>
        <v>0</v>
      </c>
      <c r="E49" s="151">
        <f>PIERNA!E50</f>
        <v>0</v>
      </c>
      <c r="F49" s="302">
        <f>PIERNA!F50</f>
        <v>0</v>
      </c>
      <c r="G49" s="183">
        <f>PIERNA!G50</f>
        <v>0</v>
      </c>
      <c r="H49" s="64">
        <f>PIERNA!H50</f>
        <v>0</v>
      </c>
      <c r="I49" s="335">
        <f>PIERNA!I50</f>
        <v>0</v>
      </c>
      <c r="J49" s="446"/>
      <c r="K49" s="462"/>
      <c r="L49" s="463"/>
      <c r="M49" s="473"/>
      <c r="N49" s="474"/>
      <c r="O49" s="538"/>
      <c r="P49" s="472"/>
      <c r="Q49" s="469"/>
      <c r="R49" s="476"/>
      <c r="S49" s="104"/>
      <c r="T49" s="104" t="e">
        <f t="shared" si="9"/>
        <v>#DIV/0!</v>
      </c>
    </row>
    <row r="50" spans="1:20" s="332" customFormat="1" x14ac:dyDescent="0.25">
      <c r="A50" s="333"/>
      <c r="B50" s="341"/>
      <c r="C50" s="340"/>
      <c r="D50" s="378">
        <f>PIERNA!D51</f>
        <v>0</v>
      </c>
      <c r="E50" s="151">
        <f>PIERNA!E51</f>
        <v>0</v>
      </c>
      <c r="F50" s="302">
        <f>PIERNA!F51</f>
        <v>0</v>
      </c>
      <c r="G50" s="183">
        <f>PIERNA!G51</f>
        <v>0</v>
      </c>
      <c r="H50" s="64">
        <f>PIERNA!H51</f>
        <v>0</v>
      </c>
      <c r="I50" s="335">
        <f>PIERNA!I51</f>
        <v>0</v>
      </c>
      <c r="J50" s="446"/>
      <c r="K50" s="462"/>
      <c r="L50" s="463"/>
      <c r="M50" s="473"/>
      <c r="N50" s="474"/>
      <c r="O50" s="538"/>
      <c r="P50" s="472"/>
      <c r="Q50" s="469"/>
      <c r="R50" s="476"/>
      <c r="S50" s="104"/>
      <c r="T50" s="104" t="e">
        <f t="shared" si="9"/>
        <v>#DIV/0!</v>
      </c>
    </row>
    <row r="51" spans="1:20" s="332" customFormat="1" x14ac:dyDescent="0.25">
      <c r="A51" s="333">
        <v>46</v>
      </c>
      <c r="B51" s="341">
        <f>PIERNA!B50</f>
        <v>0</v>
      </c>
      <c r="C51" s="340">
        <f>PIERNA!C50</f>
        <v>0</v>
      </c>
      <c r="D51" s="378">
        <f>PIERNA!D52</f>
        <v>0</v>
      </c>
      <c r="E51" s="151">
        <f>PIERNA!E52</f>
        <v>0</v>
      </c>
      <c r="F51" s="302">
        <f>PIERNA!F52</f>
        <v>0</v>
      </c>
      <c r="G51" s="183">
        <f>PIERNA!G52</f>
        <v>0</v>
      </c>
      <c r="H51" s="64">
        <f>PIERNA!H52</f>
        <v>0</v>
      </c>
      <c r="I51" s="335">
        <f>PIERNA!I52</f>
        <v>0</v>
      </c>
      <c r="J51" s="458"/>
      <c r="K51" s="462"/>
      <c r="L51" s="463"/>
      <c r="M51" s="473"/>
      <c r="N51" s="474"/>
      <c r="O51" s="538"/>
      <c r="P51" s="486"/>
      <c r="Q51" s="469"/>
      <c r="R51" s="476"/>
      <c r="S51" s="104">
        <f t="shared" si="8"/>
        <v>0</v>
      </c>
      <c r="T51" s="104" t="e">
        <f t="shared" si="9"/>
        <v>#DIV/0!</v>
      </c>
    </row>
    <row r="52" spans="1:20" s="332" customFormat="1" x14ac:dyDescent="0.25">
      <c r="A52" s="333">
        <v>47</v>
      </c>
      <c r="B52" s="341">
        <f>PIERNA!B51</f>
        <v>0</v>
      </c>
      <c r="C52" s="340">
        <f>PIERNA!C51</f>
        <v>0</v>
      </c>
      <c r="D52" s="378">
        <f>PIERNA!D53</f>
        <v>0</v>
      </c>
      <c r="E52" s="151">
        <f>PIERNA!E53</f>
        <v>0</v>
      </c>
      <c r="F52" s="302">
        <f>PIERNA!F53</f>
        <v>0</v>
      </c>
      <c r="G52" s="183">
        <f>PIERNA!G53</f>
        <v>0</v>
      </c>
      <c r="H52" s="64">
        <f>PIERNA!H53</f>
        <v>0</v>
      </c>
      <c r="I52" s="335">
        <f>PIERNA!I53</f>
        <v>0</v>
      </c>
      <c r="J52" s="458"/>
      <c r="K52" s="462"/>
      <c r="L52" s="463"/>
      <c r="M52" s="473"/>
      <c r="N52" s="474"/>
      <c r="O52" s="538"/>
      <c r="P52" s="472"/>
      <c r="Q52" s="469"/>
      <c r="R52" s="476"/>
      <c r="S52" s="104">
        <f t="shared" si="8"/>
        <v>0</v>
      </c>
      <c r="T52" s="104" t="e">
        <f t="shared" si="9"/>
        <v>#DIV/0!</v>
      </c>
    </row>
    <row r="53" spans="1:20" s="332" customFormat="1" x14ac:dyDescent="0.25">
      <c r="A53" s="333"/>
      <c r="B53" s="341"/>
      <c r="C53" s="340"/>
      <c r="D53" s="378"/>
      <c r="E53" s="151"/>
      <c r="F53" s="302"/>
      <c r="G53" s="183"/>
      <c r="H53" s="64"/>
      <c r="I53" s="335"/>
      <c r="J53" s="458"/>
      <c r="K53" s="462"/>
      <c r="L53" s="463"/>
      <c r="M53" s="473"/>
      <c r="N53" s="474"/>
      <c r="O53" s="538"/>
      <c r="P53" s="472"/>
      <c r="Q53" s="469"/>
      <c r="R53" s="476"/>
      <c r="S53" s="104"/>
      <c r="T53" s="104" t="e">
        <f t="shared" si="9"/>
        <v>#DIV/0!</v>
      </c>
    </row>
    <row r="54" spans="1:20" s="332" customFormat="1" x14ac:dyDescent="0.25">
      <c r="A54" s="333">
        <v>48</v>
      </c>
      <c r="B54" s="341">
        <f>PIERNA!B52</f>
        <v>0</v>
      </c>
      <c r="C54" s="340">
        <f>PIERNA!C52</f>
        <v>0</v>
      </c>
      <c r="D54" s="378">
        <f>PIERNA!D54</f>
        <v>0</v>
      </c>
      <c r="E54" s="151">
        <f>PIERNA!E54</f>
        <v>0</v>
      </c>
      <c r="F54" s="302">
        <f>PIERNA!F54</f>
        <v>0</v>
      </c>
      <c r="G54" s="183">
        <f>PIERNA!G54</f>
        <v>0</v>
      </c>
      <c r="H54" s="64">
        <f>PIERNA!H54</f>
        <v>0</v>
      </c>
      <c r="I54" s="335">
        <f>PIERNA!I54</f>
        <v>0</v>
      </c>
      <c r="J54" s="458"/>
      <c r="K54" s="462"/>
      <c r="L54" s="463"/>
      <c r="M54" s="679"/>
      <c r="N54" s="474"/>
      <c r="O54" s="538"/>
      <c r="P54" s="472"/>
      <c r="Q54" s="469"/>
      <c r="R54" s="476"/>
      <c r="S54" s="104">
        <f t="shared" si="8"/>
        <v>0</v>
      </c>
      <c r="T54" s="104" t="e">
        <f t="shared" si="9"/>
        <v>#DIV/0!</v>
      </c>
    </row>
    <row r="55" spans="1:20" s="332" customFormat="1" x14ac:dyDescent="0.25">
      <c r="A55" s="333">
        <v>49</v>
      </c>
      <c r="B55" s="341">
        <f>PIERNA!B53</f>
        <v>0</v>
      </c>
      <c r="C55" s="340">
        <f>PIERNA!C53</f>
        <v>0</v>
      </c>
      <c r="D55" s="378">
        <f>PIERNA!D53</f>
        <v>0</v>
      </c>
      <c r="E55" s="151">
        <f>PIERNA!E53</f>
        <v>0</v>
      </c>
      <c r="F55" s="302">
        <f>PIERNA!F53</f>
        <v>0</v>
      </c>
      <c r="G55" s="183">
        <f>PIERNA!G53</f>
        <v>0</v>
      </c>
      <c r="H55" s="64">
        <f>PIERNA!H53</f>
        <v>0</v>
      </c>
      <c r="I55" s="335">
        <f t="shared" ref="I55:I95" si="10">H55-F55</f>
        <v>0</v>
      </c>
      <c r="J55" s="458"/>
      <c r="K55" s="462"/>
      <c r="L55" s="505"/>
      <c r="M55" s="679"/>
      <c r="N55" s="474"/>
      <c r="O55" s="538"/>
      <c r="P55" s="472"/>
      <c r="Q55" s="469"/>
      <c r="R55" s="476"/>
      <c r="S55" s="104">
        <f t="shared" si="8"/>
        <v>0</v>
      </c>
      <c r="T55" s="104" t="e">
        <f t="shared" si="9"/>
        <v>#DIV/0!</v>
      </c>
    </row>
    <row r="56" spans="1:20" s="332" customFormat="1" x14ac:dyDescent="0.25">
      <c r="A56" s="333"/>
      <c r="B56" s="341"/>
      <c r="C56" s="340"/>
      <c r="D56" s="378"/>
      <c r="E56" s="151"/>
      <c r="F56" s="302"/>
      <c r="G56" s="183"/>
      <c r="H56" s="64"/>
      <c r="I56" s="335"/>
      <c r="J56" s="458"/>
      <c r="K56" s="462"/>
      <c r="L56" s="678"/>
      <c r="M56" s="679"/>
      <c r="N56" s="474"/>
      <c r="O56" s="538"/>
      <c r="P56" s="472"/>
      <c r="Q56" s="469"/>
      <c r="R56" s="476"/>
      <c r="S56" s="104"/>
      <c r="T56" s="104" t="e">
        <f t="shared" si="9"/>
        <v>#DIV/0!</v>
      </c>
    </row>
    <row r="57" spans="1:20" s="332" customFormat="1" x14ac:dyDescent="0.25">
      <c r="A57" s="333">
        <v>50</v>
      </c>
      <c r="B57" s="402">
        <f>PIERNA!B54</f>
        <v>0</v>
      </c>
      <c r="C57" s="340">
        <f>PIERNA!C54</f>
        <v>0</v>
      </c>
      <c r="D57" s="378">
        <f>PIERNA!D54</f>
        <v>0</v>
      </c>
      <c r="E57" s="151">
        <f>PIERNA!E54</f>
        <v>0</v>
      </c>
      <c r="F57" s="302">
        <f>PIERNA!F54</f>
        <v>0</v>
      </c>
      <c r="G57" s="183">
        <f>PIERNA!G54</f>
        <v>0</v>
      </c>
      <c r="H57" s="64">
        <f>PIERNA!H54</f>
        <v>0</v>
      </c>
      <c r="I57" s="335">
        <f t="shared" si="10"/>
        <v>0</v>
      </c>
      <c r="J57" s="819" t="s">
        <v>207</v>
      </c>
      <c r="K57" s="462" t="s">
        <v>427</v>
      </c>
      <c r="L57" s="537"/>
      <c r="M57" s="542"/>
      <c r="N57" s="474"/>
      <c r="O57" s="538"/>
      <c r="P57" s="472"/>
      <c r="Q57" s="469"/>
      <c r="R57" s="476"/>
      <c r="S57" s="104" t="e">
        <f t="shared" si="8"/>
        <v>#VALUE!</v>
      </c>
      <c r="T57" s="104" t="e">
        <f t="shared" si="9"/>
        <v>#VALUE!</v>
      </c>
    </row>
    <row r="58" spans="1:20" s="332" customFormat="1" x14ac:dyDescent="0.25">
      <c r="A58" s="333">
        <v>51</v>
      </c>
      <c r="B58" s="341">
        <f>PIERNA!B55</f>
        <v>0</v>
      </c>
      <c r="C58" s="340">
        <f>PIERNA!C55</f>
        <v>0</v>
      </c>
      <c r="D58" s="378">
        <f>PIERNA!D55</f>
        <v>0</v>
      </c>
      <c r="E58" s="151">
        <f>PIERNA!E55</f>
        <v>0</v>
      </c>
      <c r="F58" s="302">
        <f>PIERNA!F55</f>
        <v>0</v>
      </c>
      <c r="G58" s="183">
        <f>PIERNA!G55</f>
        <v>0</v>
      </c>
      <c r="H58" s="64">
        <f>PIERNA!H55</f>
        <v>0</v>
      </c>
      <c r="I58" s="335">
        <f t="shared" si="10"/>
        <v>0</v>
      </c>
      <c r="J58" s="819" t="s">
        <v>212</v>
      </c>
      <c r="K58" s="462" t="s">
        <v>428</v>
      </c>
      <c r="L58" s="537"/>
      <c r="M58" s="542"/>
      <c r="N58" s="474"/>
      <c r="O58" s="538"/>
      <c r="P58" s="472"/>
      <c r="Q58" s="469"/>
      <c r="R58" s="476"/>
      <c r="S58" s="104" t="e">
        <f t="shared" si="8"/>
        <v>#VALUE!</v>
      </c>
      <c r="T58" s="104" t="e">
        <f t="shared" si="9"/>
        <v>#VALUE!</v>
      </c>
    </row>
    <row r="59" spans="1:20" s="332" customFormat="1" x14ac:dyDescent="0.25">
      <c r="A59" s="333"/>
      <c r="B59" s="341"/>
      <c r="C59" s="340"/>
      <c r="D59" s="378"/>
      <c r="E59" s="151"/>
      <c r="F59" s="302"/>
      <c r="G59" s="183"/>
      <c r="H59" s="64"/>
      <c r="I59" s="335"/>
      <c r="J59" s="819" t="s">
        <v>236</v>
      </c>
      <c r="K59" s="462" t="s">
        <v>429</v>
      </c>
      <c r="L59" s="537"/>
      <c r="M59" s="542"/>
      <c r="N59" s="474"/>
      <c r="O59" s="538"/>
      <c r="P59" s="472"/>
      <c r="Q59" s="469"/>
      <c r="R59" s="476"/>
      <c r="S59" s="104"/>
      <c r="T59" s="104" t="e">
        <f t="shared" si="9"/>
        <v>#DIV/0!</v>
      </c>
    </row>
    <row r="60" spans="1:20" s="332" customFormat="1" x14ac:dyDescent="0.25">
      <c r="A60" s="333">
        <v>52</v>
      </c>
      <c r="B60" s="341">
        <f>PIERNA!B56</f>
        <v>0</v>
      </c>
      <c r="C60" s="340">
        <f>PIERNA!C56</f>
        <v>0</v>
      </c>
      <c r="D60" s="378">
        <f>PIERNA!D56</f>
        <v>0</v>
      </c>
      <c r="E60" s="151">
        <f>PIERNA!E56</f>
        <v>0</v>
      </c>
      <c r="F60" s="302">
        <f>PIERNA!F56</f>
        <v>0</v>
      </c>
      <c r="G60" s="183">
        <f>PIERNA!G56</f>
        <v>0</v>
      </c>
      <c r="H60" s="64">
        <f>PIERNA!H56</f>
        <v>0</v>
      </c>
      <c r="I60" s="335">
        <f t="shared" si="10"/>
        <v>0</v>
      </c>
      <c r="J60" s="819" t="s">
        <v>243</v>
      </c>
      <c r="K60" s="462" t="s">
        <v>430</v>
      </c>
      <c r="L60" s="537"/>
      <c r="M60" s="542"/>
      <c r="N60" s="474"/>
      <c r="O60" s="538"/>
      <c r="P60" s="472"/>
      <c r="Q60" s="469"/>
      <c r="R60" s="476"/>
      <c r="S60" s="104" t="e">
        <f t="shared" ref="S60:S71" si="11">Q60+M60+K60</f>
        <v>#VALUE!</v>
      </c>
      <c r="T60" s="104" t="e">
        <f t="shared" si="9"/>
        <v>#VALUE!</v>
      </c>
    </row>
    <row r="61" spans="1:20" s="332" customFormat="1" ht="15.75" x14ac:dyDescent="0.25">
      <c r="A61" s="333">
        <v>53</v>
      </c>
      <c r="B61" s="341">
        <f>PIERNA!B57</f>
        <v>0</v>
      </c>
      <c r="C61" s="340">
        <f>PIERNA!C57</f>
        <v>0</v>
      </c>
      <c r="D61" s="378">
        <f>PIERNA!D57</f>
        <v>0</v>
      </c>
      <c r="E61" s="151">
        <f>PIERNA!E57</f>
        <v>0</v>
      </c>
      <c r="F61" s="302">
        <f>PIERNA!F57</f>
        <v>0</v>
      </c>
      <c r="G61" s="183">
        <f>PIERNA!G57</f>
        <v>0</v>
      </c>
      <c r="H61" s="64">
        <f>PIERNA!H57</f>
        <v>0</v>
      </c>
      <c r="I61" s="335">
        <f t="shared" si="10"/>
        <v>0</v>
      </c>
      <c r="J61" s="819" t="s">
        <v>245</v>
      </c>
      <c r="K61" s="462" t="s">
        <v>441</v>
      </c>
      <c r="L61" s="537"/>
      <c r="M61" s="542"/>
      <c r="N61" s="474"/>
      <c r="O61" s="538"/>
      <c r="P61" s="472"/>
      <c r="Q61" s="469"/>
      <c r="R61" s="476"/>
      <c r="S61" s="104" t="e">
        <f t="shared" si="11"/>
        <v>#VALUE!</v>
      </c>
      <c r="T61" s="104" t="e">
        <f t="shared" si="9"/>
        <v>#VALUE!</v>
      </c>
    </row>
    <row r="62" spans="1:20" s="332" customFormat="1" ht="15.75" x14ac:dyDescent="0.25">
      <c r="A62" s="333">
        <v>54</v>
      </c>
      <c r="B62" s="341">
        <f>PIERNA!B58</f>
        <v>0</v>
      </c>
      <c r="C62" s="340">
        <f>PIERNA!C58</f>
        <v>0</v>
      </c>
      <c r="D62" s="378">
        <f>PIERNA!D58</f>
        <v>0</v>
      </c>
      <c r="E62" s="151">
        <f>PIERNA!E58</f>
        <v>0</v>
      </c>
      <c r="F62" s="302">
        <f>PIERNA!F58</f>
        <v>0</v>
      </c>
      <c r="G62" s="339">
        <f>PIERNA!G58</f>
        <v>0</v>
      </c>
      <c r="H62" s="64">
        <f>PIERNA!H58</f>
        <v>0</v>
      </c>
      <c r="I62" s="335">
        <f t="shared" si="10"/>
        <v>0</v>
      </c>
      <c r="J62" s="819" t="s">
        <v>269</v>
      </c>
      <c r="K62" s="462" t="s">
        <v>440</v>
      </c>
      <c r="L62" s="537"/>
      <c r="M62" s="542"/>
      <c r="N62" s="474"/>
      <c r="O62" s="538"/>
      <c r="P62" s="472"/>
      <c r="Q62" s="469"/>
      <c r="R62" s="476"/>
      <c r="S62" s="104" t="e">
        <f t="shared" si="11"/>
        <v>#VALUE!</v>
      </c>
      <c r="T62" s="104" t="e">
        <f t="shared" si="4"/>
        <v>#VALUE!</v>
      </c>
    </row>
    <row r="63" spans="1:20" s="332" customFormat="1" ht="15.75" x14ac:dyDescent="0.25">
      <c r="A63" s="333">
        <v>55</v>
      </c>
      <c r="B63" s="341">
        <f>PIERNA!B59</f>
        <v>0</v>
      </c>
      <c r="C63" s="340">
        <f>PIERNA!C59</f>
        <v>0</v>
      </c>
      <c r="D63" s="378">
        <f>PIERNA!D59</f>
        <v>0</v>
      </c>
      <c r="E63" s="151">
        <f>PIERNA!E59</f>
        <v>0</v>
      </c>
      <c r="F63" s="302">
        <f>PIERNA!F59</f>
        <v>0</v>
      </c>
      <c r="G63" s="339">
        <f>PIERNA!G59</f>
        <v>0</v>
      </c>
      <c r="H63" s="64">
        <f>PIERNA!H59</f>
        <v>0</v>
      </c>
      <c r="I63" s="335">
        <f t="shared" si="10"/>
        <v>0</v>
      </c>
      <c r="J63" s="819" t="s">
        <v>280</v>
      </c>
      <c r="K63" s="462" t="s">
        <v>439</v>
      </c>
      <c r="L63" s="537"/>
      <c r="M63" s="542"/>
      <c r="N63" s="474"/>
      <c r="O63" s="538"/>
      <c r="P63" s="472"/>
      <c r="Q63" s="469"/>
      <c r="R63" s="476"/>
      <c r="S63" s="104" t="e">
        <f t="shared" si="11"/>
        <v>#VALUE!</v>
      </c>
      <c r="T63" s="104" t="e">
        <f t="shared" si="4"/>
        <v>#VALUE!</v>
      </c>
    </row>
    <row r="64" spans="1:20" s="332" customFormat="1" ht="15.75" x14ac:dyDescent="0.25">
      <c r="A64" s="333">
        <v>56</v>
      </c>
      <c r="B64" s="341">
        <f>PIERNA!B60</f>
        <v>0</v>
      </c>
      <c r="C64" s="340">
        <f>PIERNA!C60</f>
        <v>0</v>
      </c>
      <c r="D64" s="378">
        <f>PIERNA!D60</f>
        <v>0</v>
      </c>
      <c r="E64" s="151">
        <f>PIERNA!E60</f>
        <v>0</v>
      </c>
      <c r="F64" s="302">
        <f>PIERNA!F60</f>
        <v>0</v>
      </c>
      <c r="G64" s="339">
        <f>PIERNA!G60</f>
        <v>0</v>
      </c>
      <c r="H64" s="64">
        <f>PIERNA!H60</f>
        <v>0</v>
      </c>
      <c r="I64" s="335">
        <f t="shared" si="10"/>
        <v>0</v>
      </c>
      <c r="J64" s="819" t="s">
        <v>281</v>
      </c>
      <c r="K64" s="462" t="s">
        <v>438</v>
      </c>
      <c r="L64" s="537"/>
      <c r="M64" s="542"/>
      <c r="N64" s="474"/>
      <c r="O64" s="538"/>
      <c r="P64" s="472"/>
      <c r="Q64" s="469"/>
      <c r="R64" s="476"/>
      <c r="S64" s="104" t="e">
        <f t="shared" si="11"/>
        <v>#VALUE!</v>
      </c>
      <c r="T64" s="104" t="e">
        <f t="shared" si="4"/>
        <v>#VALUE!</v>
      </c>
    </row>
    <row r="65" spans="1:20" s="332" customFormat="1" x14ac:dyDescent="0.25">
      <c r="A65" s="333">
        <v>57</v>
      </c>
      <c r="B65" s="341">
        <f>PIERNA!B61</f>
        <v>0</v>
      </c>
      <c r="C65" s="340">
        <f>PIERNA!C61</f>
        <v>0</v>
      </c>
      <c r="D65" s="378">
        <f>PIERNA!D61</f>
        <v>0</v>
      </c>
      <c r="E65" s="151">
        <f>PIERNA!E61</f>
        <v>0</v>
      </c>
      <c r="F65" s="302">
        <f>PIERNA!F61</f>
        <v>0</v>
      </c>
      <c r="G65" s="339">
        <f>PIERNA!G61</f>
        <v>0</v>
      </c>
      <c r="H65" s="64">
        <f>PIERNA!H61</f>
        <v>0</v>
      </c>
      <c r="I65" s="335">
        <f t="shared" si="10"/>
        <v>0</v>
      </c>
      <c r="J65" s="458"/>
      <c r="K65" s="462"/>
      <c r="L65" s="537"/>
      <c r="M65" s="542"/>
      <c r="N65" s="474"/>
      <c r="O65" s="538"/>
      <c r="P65" s="472"/>
      <c r="Q65" s="469"/>
      <c r="R65" s="476"/>
      <c r="S65" s="104">
        <f t="shared" si="11"/>
        <v>0</v>
      </c>
      <c r="T65" s="104" t="e">
        <f t="shared" si="4"/>
        <v>#DIV/0!</v>
      </c>
    </row>
    <row r="66" spans="1:20" s="332" customFormat="1" x14ac:dyDescent="0.25">
      <c r="A66" s="333">
        <v>58</v>
      </c>
      <c r="B66" s="341">
        <f>PIERNA!B62</f>
        <v>0</v>
      </c>
      <c r="C66" s="340">
        <f>PIERNA!C62</f>
        <v>0</v>
      </c>
      <c r="D66" s="378">
        <f>PIERNA!D62</f>
        <v>0</v>
      </c>
      <c r="E66" s="151">
        <f>PIERNA!E62</f>
        <v>0</v>
      </c>
      <c r="F66" s="302">
        <f>PIERNA!F62</f>
        <v>0</v>
      </c>
      <c r="G66" s="339">
        <f>PIERNA!G62</f>
        <v>0</v>
      </c>
      <c r="H66" s="64">
        <f>PIERNA!H62</f>
        <v>0</v>
      </c>
      <c r="I66" s="335">
        <f t="shared" si="10"/>
        <v>0</v>
      </c>
      <c r="J66" s="458"/>
      <c r="K66" s="462"/>
      <c r="L66" s="537"/>
      <c r="M66" s="542"/>
      <c r="N66" s="474"/>
      <c r="O66" s="538"/>
      <c r="P66" s="472"/>
      <c r="Q66" s="469"/>
      <c r="R66" s="476"/>
      <c r="S66" s="104">
        <f t="shared" si="11"/>
        <v>0</v>
      </c>
      <c r="T66" s="104" t="e">
        <f t="shared" si="4"/>
        <v>#DIV/0!</v>
      </c>
    </row>
    <row r="67" spans="1:20" s="332" customFormat="1" x14ac:dyDescent="0.25">
      <c r="A67" s="333">
        <v>59</v>
      </c>
      <c r="B67" s="341">
        <f>PIERNA!B63</f>
        <v>0</v>
      </c>
      <c r="C67" s="340">
        <f>PIERNA!C63</f>
        <v>0</v>
      </c>
      <c r="D67" s="378">
        <f>PIERNA!D63</f>
        <v>0</v>
      </c>
      <c r="E67" s="151">
        <f>PIERNA!E63</f>
        <v>0</v>
      </c>
      <c r="F67" s="302">
        <f>PIERNA!F63</f>
        <v>0</v>
      </c>
      <c r="G67" s="339">
        <f>PIERNA!G63</f>
        <v>0</v>
      </c>
      <c r="H67" s="64">
        <f>PIERNA!H63</f>
        <v>0</v>
      </c>
      <c r="I67" s="335">
        <f t="shared" si="10"/>
        <v>0</v>
      </c>
      <c r="J67" s="458"/>
      <c r="K67" s="462"/>
      <c r="L67" s="463"/>
      <c r="M67" s="473"/>
      <c r="N67" s="474"/>
      <c r="O67" s="538"/>
      <c r="P67" s="472"/>
      <c r="Q67" s="469"/>
      <c r="R67" s="476"/>
      <c r="S67" s="104">
        <f t="shared" si="11"/>
        <v>0</v>
      </c>
      <c r="T67" s="104" t="e">
        <f t="shared" si="4"/>
        <v>#DIV/0!</v>
      </c>
    </row>
    <row r="68" spans="1:20" s="332" customFormat="1" x14ac:dyDescent="0.25">
      <c r="A68" s="333">
        <v>60</v>
      </c>
      <c r="B68" s="386">
        <f>PIERNA!B64</f>
        <v>0</v>
      </c>
      <c r="C68" s="337">
        <f>PIERNA!C64</f>
        <v>0</v>
      </c>
      <c r="D68" s="185">
        <f>PIERNA!D64</f>
        <v>0</v>
      </c>
      <c r="E68" s="151">
        <f>PIERNA!E64</f>
        <v>0</v>
      </c>
      <c r="F68" s="302">
        <f>PIERNA!F64</f>
        <v>0</v>
      </c>
      <c r="G68" s="339">
        <f>PIERNA!G64</f>
        <v>0</v>
      </c>
      <c r="H68" s="64">
        <f>PIERNA!H64</f>
        <v>0</v>
      </c>
      <c r="I68" s="335">
        <f t="shared" si="10"/>
        <v>0</v>
      </c>
      <c r="J68" s="458"/>
      <c r="K68" s="462"/>
      <c r="L68" s="463"/>
      <c r="M68" s="679"/>
      <c r="N68" s="474"/>
      <c r="O68" s="538"/>
      <c r="P68" s="472"/>
      <c r="Q68" s="469"/>
      <c r="R68" s="476"/>
      <c r="S68" s="104">
        <f t="shared" si="11"/>
        <v>0</v>
      </c>
      <c r="T68" s="104" t="e">
        <f t="shared" si="4"/>
        <v>#DIV/0!</v>
      </c>
    </row>
    <row r="69" spans="1:20" s="332" customFormat="1" x14ac:dyDescent="0.25">
      <c r="A69" s="333">
        <v>61</v>
      </c>
      <c r="B69" s="130">
        <f>PIERNA!B65</f>
        <v>0</v>
      </c>
      <c r="C69" s="337">
        <f>PIERNA!C65</f>
        <v>0</v>
      </c>
      <c r="D69" s="185">
        <f>PIERNA!D65</f>
        <v>0</v>
      </c>
      <c r="E69" s="151">
        <f>PIERNA!E65</f>
        <v>0</v>
      </c>
      <c r="F69" s="302">
        <f>PIERNA!F65</f>
        <v>0</v>
      </c>
      <c r="G69" s="339">
        <f>PIERNA!G65</f>
        <v>0</v>
      </c>
      <c r="H69" s="64">
        <f>PIERNA!H65</f>
        <v>0</v>
      </c>
      <c r="I69" s="335">
        <f t="shared" si="10"/>
        <v>0</v>
      </c>
      <c r="J69" s="458"/>
      <c r="K69" s="462"/>
      <c r="L69" s="463"/>
      <c r="M69" s="473"/>
      <c r="N69" s="474"/>
      <c r="O69" s="538"/>
      <c r="P69" s="472"/>
      <c r="Q69" s="469"/>
      <c r="R69" s="476"/>
      <c r="S69" s="104">
        <f t="shared" si="11"/>
        <v>0</v>
      </c>
      <c r="T69" s="104" t="e">
        <f t="shared" si="4"/>
        <v>#DIV/0!</v>
      </c>
    </row>
    <row r="70" spans="1:20" s="332" customFormat="1" hidden="1" x14ac:dyDescent="0.25">
      <c r="A70" s="333">
        <v>62</v>
      </c>
      <c r="B70" s="130">
        <f>PIERNA!B66</f>
        <v>0</v>
      </c>
      <c r="C70" s="337">
        <f>PIERNA!C66</f>
        <v>0</v>
      </c>
      <c r="D70" s="185">
        <f>PIERNA!D66</f>
        <v>0</v>
      </c>
      <c r="E70" s="151">
        <f>PIERNA!E66</f>
        <v>0</v>
      </c>
      <c r="F70" s="302">
        <f>PIERNA!F66</f>
        <v>0</v>
      </c>
      <c r="G70" s="339">
        <f>PIERNA!G66</f>
        <v>0</v>
      </c>
      <c r="H70" s="64">
        <f>PIERNA!H66</f>
        <v>0</v>
      </c>
      <c r="I70" s="335">
        <f t="shared" si="10"/>
        <v>0</v>
      </c>
      <c r="J70" s="446"/>
      <c r="K70" s="462"/>
      <c r="L70" s="463"/>
      <c r="M70" s="473"/>
      <c r="N70" s="470"/>
      <c r="O70" s="471"/>
      <c r="P70" s="472"/>
      <c r="Q70" s="469"/>
      <c r="R70" s="476"/>
      <c r="S70" s="104">
        <f t="shared" si="11"/>
        <v>0</v>
      </c>
      <c r="T70" s="104" t="e">
        <f t="shared" si="4"/>
        <v>#DIV/0!</v>
      </c>
    </row>
    <row r="71" spans="1:20" s="332" customFormat="1" hidden="1" x14ac:dyDescent="0.25">
      <c r="A71" s="333">
        <v>63</v>
      </c>
      <c r="B71" s="130">
        <f>PIERNA!B67</f>
        <v>0</v>
      </c>
      <c r="C71" s="337">
        <f>PIERNA!C67</f>
        <v>0</v>
      </c>
      <c r="D71" s="185">
        <f>PIERNA!D67</f>
        <v>0</v>
      </c>
      <c r="E71" s="151">
        <f>PIERNA!E67</f>
        <v>0</v>
      </c>
      <c r="F71" s="302">
        <f>PIERNA!F67</f>
        <v>0</v>
      </c>
      <c r="G71" s="339">
        <f>PIERNA!G67</f>
        <v>0</v>
      </c>
      <c r="H71" s="64">
        <f>PIERNA!H67</f>
        <v>0</v>
      </c>
      <c r="I71" s="335">
        <f t="shared" si="10"/>
        <v>0</v>
      </c>
      <c r="J71" s="446"/>
      <c r="K71" s="462"/>
      <c r="L71" s="463"/>
      <c r="M71" s="473"/>
      <c r="N71" s="470"/>
      <c r="O71" s="471"/>
      <c r="P71" s="472"/>
      <c r="Q71" s="469"/>
      <c r="R71" s="476"/>
      <c r="S71" s="104">
        <f t="shared" si="11"/>
        <v>0</v>
      </c>
      <c r="T71" s="104" t="e">
        <f t="shared" si="4"/>
        <v>#DIV/0!</v>
      </c>
    </row>
    <row r="72" spans="1:20" s="332" customFormat="1" hidden="1" x14ac:dyDescent="0.25">
      <c r="A72" s="333">
        <v>64</v>
      </c>
      <c r="B72" s="130">
        <f>PIERNA!B68</f>
        <v>0</v>
      </c>
      <c r="C72" s="337">
        <f>PIERNA!C68</f>
        <v>0</v>
      </c>
      <c r="D72" s="185">
        <f>PIERNA!D68</f>
        <v>0</v>
      </c>
      <c r="E72" s="151">
        <f>PIERNA!E68</f>
        <v>0</v>
      </c>
      <c r="F72" s="302">
        <f>PIERNA!F68</f>
        <v>0</v>
      </c>
      <c r="G72" s="339">
        <f>PIERNA!G68</f>
        <v>0</v>
      </c>
      <c r="H72" s="64">
        <f>PIERNA!H68</f>
        <v>0</v>
      </c>
      <c r="I72" s="335">
        <f t="shared" si="10"/>
        <v>0</v>
      </c>
      <c r="J72" s="446"/>
      <c r="K72" s="462"/>
      <c r="L72" s="463"/>
      <c r="M72" s="473"/>
      <c r="N72" s="470"/>
      <c r="O72" s="471"/>
      <c r="P72" s="472"/>
      <c r="Q72" s="469"/>
      <c r="R72" s="476"/>
      <c r="S72" s="104">
        <f t="shared" ref="S72:S95" si="12">Q72+M72+K72</f>
        <v>0</v>
      </c>
      <c r="T72" s="104" t="e">
        <f t="shared" ref="T72:T95" si="13">S72/H72+0.1</f>
        <v>#DIV/0!</v>
      </c>
    </row>
    <row r="73" spans="1:20" s="332" customFormat="1" hidden="1" x14ac:dyDescent="0.25">
      <c r="A73" s="333">
        <v>65</v>
      </c>
      <c r="B73" s="130">
        <f>PIERNA!B69</f>
        <v>0</v>
      </c>
      <c r="C73" s="337">
        <f>PIERNA!C69</f>
        <v>0</v>
      </c>
      <c r="D73" s="185">
        <f>PIERNA!D69</f>
        <v>0</v>
      </c>
      <c r="E73" s="151">
        <f>PIERNA!E69</f>
        <v>0</v>
      </c>
      <c r="F73" s="302">
        <f>PIERNA!F69</f>
        <v>0</v>
      </c>
      <c r="G73" s="339">
        <f>PIERNA!G69</f>
        <v>0</v>
      </c>
      <c r="H73" s="64">
        <f>PIERNA!H69</f>
        <v>0</v>
      </c>
      <c r="I73" s="335">
        <f t="shared" si="10"/>
        <v>0</v>
      </c>
      <c r="J73" s="446"/>
      <c r="K73" s="462"/>
      <c r="L73" s="463"/>
      <c r="M73" s="473"/>
      <c r="N73" s="470"/>
      <c r="O73" s="471"/>
      <c r="P73" s="472"/>
      <c r="Q73" s="469"/>
      <c r="R73" s="476"/>
      <c r="S73" s="104">
        <f t="shared" si="12"/>
        <v>0</v>
      </c>
      <c r="T73" s="104" t="e">
        <f t="shared" si="13"/>
        <v>#DIV/0!</v>
      </c>
    </row>
    <row r="74" spans="1:20" s="332" customFormat="1" hidden="1" x14ac:dyDescent="0.25">
      <c r="A74" s="333">
        <v>66</v>
      </c>
      <c r="B74" s="130">
        <f>PIERNA!B70</f>
        <v>0</v>
      </c>
      <c r="C74" s="337">
        <f>PIERNA!C70</f>
        <v>0</v>
      </c>
      <c r="D74" s="185">
        <f>PIERNA!D70</f>
        <v>0</v>
      </c>
      <c r="E74" s="151">
        <f>PIERNA!E70</f>
        <v>0</v>
      </c>
      <c r="F74" s="302">
        <f>PIERNA!F70</f>
        <v>0</v>
      </c>
      <c r="G74" s="339">
        <f>PIERNA!G70</f>
        <v>0</v>
      </c>
      <c r="H74" s="64">
        <f>PIERNA!H70</f>
        <v>0</v>
      </c>
      <c r="I74" s="335">
        <f t="shared" si="10"/>
        <v>0</v>
      </c>
      <c r="J74" s="446"/>
      <c r="K74" s="462"/>
      <c r="L74" s="463"/>
      <c r="M74" s="473"/>
      <c r="N74" s="470"/>
      <c r="O74" s="471"/>
      <c r="P74" s="472"/>
      <c r="Q74" s="469"/>
      <c r="R74" s="476"/>
      <c r="S74" s="104">
        <f t="shared" si="12"/>
        <v>0</v>
      </c>
      <c r="T74" s="104" t="e">
        <f t="shared" si="13"/>
        <v>#DIV/0!</v>
      </c>
    </row>
    <row r="75" spans="1:20" s="332" customFormat="1" hidden="1" x14ac:dyDescent="0.25">
      <c r="A75" s="333">
        <v>67</v>
      </c>
      <c r="B75" s="130">
        <f>PIERNA!B71</f>
        <v>0</v>
      </c>
      <c r="C75" s="337">
        <f>PIERNA!C71</f>
        <v>0</v>
      </c>
      <c r="D75" s="185">
        <f>PIERNA!D71</f>
        <v>0</v>
      </c>
      <c r="E75" s="151">
        <f>PIERNA!E71</f>
        <v>0</v>
      </c>
      <c r="F75" s="302">
        <f>PIERNA!F71</f>
        <v>0</v>
      </c>
      <c r="G75" s="339">
        <f>PIERNA!G71</f>
        <v>0</v>
      </c>
      <c r="H75" s="64">
        <f>PIERNA!H71</f>
        <v>0</v>
      </c>
      <c r="I75" s="335">
        <f t="shared" si="10"/>
        <v>0</v>
      </c>
      <c r="J75" s="446"/>
      <c r="K75" s="462"/>
      <c r="L75" s="463"/>
      <c r="M75" s="473"/>
      <c r="N75" s="470"/>
      <c r="O75" s="471"/>
      <c r="P75" s="472"/>
      <c r="Q75" s="469"/>
      <c r="R75" s="476"/>
      <c r="S75" s="104">
        <f t="shared" si="12"/>
        <v>0</v>
      </c>
      <c r="T75" s="104" t="e">
        <f t="shared" si="13"/>
        <v>#DIV/0!</v>
      </c>
    </row>
    <row r="76" spans="1:20" s="332" customFormat="1" hidden="1" x14ac:dyDescent="0.25">
      <c r="A76" s="333">
        <v>68</v>
      </c>
      <c r="B76" s="395">
        <f>PIERNA!B72</f>
        <v>0</v>
      </c>
      <c r="C76" s="337">
        <f>PIERNA!C72</f>
        <v>0</v>
      </c>
      <c r="D76" s="185">
        <f>PIERNA!D72</f>
        <v>0</v>
      </c>
      <c r="E76" s="151">
        <f>PIERNA!E72</f>
        <v>0</v>
      </c>
      <c r="F76" s="302">
        <f>PIERNA!F72</f>
        <v>0</v>
      </c>
      <c r="G76" s="339">
        <f>PIERNA!G72</f>
        <v>0</v>
      </c>
      <c r="H76" s="64">
        <f>PIERNA!H72</f>
        <v>0</v>
      </c>
      <c r="I76" s="335">
        <f t="shared" si="10"/>
        <v>0</v>
      </c>
      <c r="J76" s="446"/>
      <c r="K76" s="462"/>
      <c r="L76" s="463"/>
      <c r="M76" s="473"/>
      <c r="N76" s="470"/>
      <c r="O76" s="471"/>
      <c r="P76" s="472"/>
      <c r="Q76" s="469"/>
      <c r="R76" s="476"/>
      <c r="S76" s="104">
        <f t="shared" si="12"/>
        <v>0</v>
      </c>
      <c r="T76" s="104" t="e">
        <f t="shared" si="13"/>
        <v>#DIV/0!</v>
      </c>
    </row>
    <row r="77" spans="1:20" s="332" customFormat="1" hidden="1" x14ac:dyDescent="0.25">
      <c r="A77" s="333">
        <v>69</v>
      </c>
      <c r="B77" s="130">
        <f>PIERNA!B73</f>
        <v>0</v>
      </c>
      <c r="C77" s="337">
        <f>PIERNA!C73</f>
        <v>0</v>
      </c>
      <c r="D77" s="185">
        <f>PIERNA!D73</f>
        <v>0</v>
      </c>
      <c r="E77" s="151">
        <f>PIERNA!E73</f>
        <v>0</v>
      </c>
      <c r="F77" s="302">
        <f>PIERNA!F73</f>
        <v>0</v>
      </c>
      <c r="G77" s="339">
        <f>PIERNA!G73</f>
        <v>0</v>
      </c>
      <c r="H77" s="64">
        <f>PIERNA!H73</f>
        <v>0</v>
      </c>
      <c r="I77" s="335">
        <f t="shared" si="10"/>
        <v>0</v>
      </c>
      <c r="J77" s="446"/>
      <c r="K77" s="462"/>
      <c r="L77" s="463"/>
      <c r="M77" s="473"/>
      <c r="N77" s="470"/>
      <c r="O77" s="471"/>
      <c r="P77" s="472"/>
      <c r="Q77" s="469"/>
      <c r="R77" s="476"/>
      <c r="S77" s="104">
        <f t="shared" si="12"/>
        <v>0</v>
      </c>
      <c r="T77" s="104" t="e">
        <f t="shared" si="13"/>
        <v>#DIV/0!</v>
      </c>
    </row>
    <row r="78" spans="1:20" s="332" customFormat="1" hidden="1" x14ac:dyDescent="0.25">
      <c r="A78" s="333">
        <v>70</v>
      </c>
      <c r="B78" s="130">
        <f>PIERNA!B74</f>
        <v>0</v>
      </c>
      <c r="C78" s="337">
        <f>PIERNA!C74</f>
        <v>0</v>
      </c>
      <c r="D78" s="185">
        <f>PIERNA!D74</f>
        <v>0</v>
      </c>
      <c r="E78" s="151">
        <f>PIERNA!E74</f>
        <v>0</v>
      </c>
      <c r="F78" s="302">
        <f>PIERNA!F74</f>
        <v>0</v>
      </c>
      <c r="G78" s="339">
        <f>PIERNA!G74</f>
        <v>0</v>
      </c>
      <c r="H78" s="64">
        <f>PIERNA!H74</f>
        <v>0</v>
      </c>
      <c r="I78" s="335">
        <f t="shared" si="10"/>
        <v>0</v>
      </c>
      <c r="J78" s="446"/>
      <c r="K78" s="462"/>
      <c r="L78" s="463"/>
      <c r="M78" s="473"/>
      <c r="N78" s="470"/>
      <c r="O78" s="471"/>
      <c r="P78" s="472"/>
      <c r="Q78" s="469"/>
      <c r="R78" s="476"/>
      <c r="S78" s="104">
        <f t="shared" si="12"/>
        <v>0</v>
      </c>
      <c r="T78" s="104" t="e">
        <f t="shared" si="13"/>
        <v>#DIV/0!</v>
      </c>
    </row>
    <row r="79" spans="1:20" s="332" customFormat="1" hidden="1" x14ac:dyDescent="0.25">
      <c r="A79" s="333">
        <v>71</v>
      </c>
      <c r="B79" s="130">
        <f>PIERNA!B75</f>
        <v>0</v>
      </c>
      <c r="C79" s="337">
        <f>PIERNA!C75</f>
        <v>0</v>
      </c>
      <c r="D79" s="185">
        <f>PIERNA!D75</f>
        <v>0</v>
      </c>
      <c r="E79" s="151">
        <f>PIERNA!E75</f>
        <v>0</v>
      </c>
      <c r="F79" s="302">
        <f>PIERNA!F75</f>
        <v>0</v>
      </c>
      <c r="G79" s="339">
        <f>PIERNA!G75</f>
        <v>0</v>
      </c>
      <c r="H79" s="64">
        <f>PIERNA!H75</f>
        <v>0</v>
      </c>
      <c r="I79" s="335">
        <f t="shared" si="10"/>
        <v>0</v>
      </c>
      <c r="J79" s="446"/>
      <c r="K79" s="462"/>
      <c r="L79" s="463"/>
      <c r="M79" s="473"/>
      <c r="N79" s="470"/>
      <c r="O79" s="471"/>
      <c r="P79" s="472"/>
      <c r="Q79" s="469"/>
      <c r="R79" s="476"/>
      <c r="S79" s="104">
        <f t="shared" si="12"/>
        <v>0</v>
      </c>
      <c r="T79" s="104" t="e">
        <f t="shared" si="13"/>
        <v>#DIV/0!</v>
      </c>
    </row>
    <row r="80" spans="1:20" s="332" customFormat="1" hidden="1" x14ac:dyDescent="0.25">
      <c r="A80" s="333">
        <v>72</v>
      </c>
      <c r="B80" s="130">
        <f>PIERNA!B76</f>
        <v>0</v>
      </c>
      <c r="C80" s="337">
        <f>PIERNA!C76</f>
        <v>0</v>
      </c>
      <c r="D80" s="185">
        <f>PIERNA!D76</f>
        <v>0</v>
      </c>
      <c r="E80" s="151">
        <f>PIERNA!E76</f>
        <v>0</v>
      </c>
      <c r="F80" s="302">
        <f>PIERNA!F76</f>
        <v>0</v>
      </c>
      <c r="G80" s="339">
        <f>PIERNA!G76</f>
        <v>0</v>
      </c>
      <c r="H80" s="64">
        <f>PIERNA!H76</f>
        <v>0</v>
      </c>
      <c r="I80" s="335">
        <f t="shared" si="10"/>
        <v>0</v>
      </c>
      <c r="J80" s="446"/>
      <c r="K80" s="462"/>
      <c r="L80" s="463"/>
      <c r="M80" s="473"/>
      <c r="N80" s="470"/>
      <c r="O80" s="471"/>
      <c r="P80" s="472"/>
      <c r="Q80" s="469"/>
      <c r="R80" s="476"/>
      <c r="S80" s="104">
        <f t="shared" si="12"/>
        <v>0</v>
      </c>
      <c r="T80" s="104" t="e">
        <f t="shared" si="13"/>
        <v>#DIV/0!</v>
      </c>
    </row>
    <row r="81" spans="1:20" s="332" customFormat="1" hidden="1" x14ac:dyDescent="0.25">
      <c r="A81" s="333">
        <v>73</v>
      </c>
      <c r="B81" s="130">
        <f>PIERNA!B77</f>
        <v>0</v>
      </c>
      <c r="C81" s="337">
        <f>PIERNA!C77</f>
        <v>0</v>
      </c>
      <c r="D81" s="185">
        <f>PIERNA!D77</f>
        <v>0</v>
      </c>
      <c r="E81" s="151">
        <f>PIERNA!E77</f>
        <v>0</v>
      </c>
      <c r="F81" s="302">
        <f>PIERNA!F77</f>
        <v>0</v>
      </c>
      <c r="G81" s="339">
        <f>PIERNA!G77</f>
        <v>0</v>
      </c>
      <c r="H81" s="64">
        <f>PIERNA!H77</f>
        <v>0</v>
      </c>
      <c r="I81" s="335">
        <f t="shared" si="10"/>
        <v>0</v>
      </c>
      <c r="J81" s="446"/>
      <c r="K81" s="462"/>
      <c r="L81" s="463"/>
      <c r="M81" s="473"/>
      <c r="N81" s="470"/>
      <c r="O81" s="471"/>
      <c r="P81" s="472"/>
      <c r="Q81" s="469"/>
      <c r="R81" s="476"/>
      <c r="S81" s="104">
        <f t="shared" si="12"/>
        <v>0</v>
      </c>
      <c r="T81" s="104" t="e">
        <f t="shared" si="13"/>
        <v>#DIV/0!</v>
      </c>
    </row>
    <row r="82" spans="1:20" s="332" customFormat="1" hidden="1" x14ac:dyDescent="0.25">
      <c r="A82" s="333">
        <v>74</v>
      </c>
      <c r="B82" s="130">
        <f>PIERNA!B78</f>
        <v>0</v>
      </c>
      <c r="C82" s="337">
        <f>PIERNA!C78</f>
        <v>0</v>
      </c>
      <c r="D82" s="185">
        <f>PIERNA!D78</f>
        <v>0</v>
      </c>
      <c r="E82" s="151">
        <f>PIERNA!E78</f>
        <v>0</v>
      </c>
      <c r="F82" s="302">
        <f>PIERNA!F78</f>
        <v>0</v>
      </c>
      <c r="G82" s="339">
        <f>PIERNA!G78</f>
        <v>0</v>
      </c>
      <c r="H82" s="64">
        <f>PIERNA!H78</f>
        <v>0</v>
      </c>
      <c r="I82" s="335">
        <f t="shared" si="10"/>
        <v>0</v>
      </c>
      <c r="J82" s="446"/>
      <c r="K82" s="462"/>
      <c r="L82" s="463"/>
      <c r="M82" s="473"/>
      <c r="N82" s="470"/>
      <c r="O82" s="471"/>
      <c r="P82" s="472"/>
      <c r="Q82" s="469"/>
      <c r="R82" s="476"/>
      <c r="S82" s="104">
        <f t="shared" si="12"/>
        <v>0</v>
      </c>
      <c r="T82" s="104" t="e">
        <f t="shared" si="13"/>
        <v>#DIV/0!</v>
      </c>
    </row>
    <row r="83" spans="1:20" s="332" customFormat="1" hidden="1" x14ac:dyDescent="0.25">
      <c r="A83" s="333">
        <v>75</v>
      </c>
      <c r="B83" s="130">
        <f>PIERNA!B79</f>
        <v>0</v>
      </c>
      <c r="C83" s="337">
        <f>PIERNA!C79</f>
        <v>0</v>
      </c>
      <c r="D83" s="185">
        <f>PIERNA!D79</f>
        <v>0</v>
      </c>
      <c r="E83" s="151">
        <f>PIERNA!E79</f>
        <v>0</v>
      </c>
      <c r="F83" s="302">
        <f>PIERNA!F79</f>
        <v>0</v>
      </c>
      <c r="G83" s="339">
        <f>PIERNA!G79</f>
        <v>0</v>
      </c>
      <c r="H83" s="64">
        <f>PIERNA!H79</f>
        <v>0</v>
      </c>
      <c r="I83" s="335">
        <f t="shared" si="10"/>
        <v>0</v>
      </c>
      <c r="J83" s="446"/>
      <c r="K83" s="462"/>
      <c r="L83" s="463"/>
      <c r="M83" s="473"/>
      <c r="N83" s="470"/>
      <c r="O83" s="471"/>
      <c r="P83" s="472"/>
      <c r="Q83" s="469"/>
      <c r="R83" s="476"/>
      <c r="S83" s="104">
        <f t="shared" si="12"/>
        <v>0</v>
      </c>
      <c r="T83" s="104" t="e">
        <f t="shared" si="13"/>
        <v>#DIV/0!</v>
      </c>
    </row>
    <row r="84" spans="1:20" s="332" customFormat="1" hidden="1" x14ac:dyDescent="0.25">
      <c r="A84" s="333">
        <v>76</v>
      </c>
      <c r="B84" s="130">
        <f>PIERNA!B80</f>
        <v>0</v>
      </c>
      <c r="C84" s="337">
        <f>PIERNA!C80</f>
        <v>0</v>
      </c>
      <c r="D84" s="185">
        <f>PIERNA!D80</f>
        <v>0</v>
      </c>
      <c r="E84" s="151">
        <f>PIERNA!E80</f>
        <v>0</v>
      </c>
      <c r="F84" s="302">
        <f>PIERNA!F80</f>
        <v>0</v>
      </c>
      <c r="G84" s="339">
        <f>PIERNA!G80</f>
        <v>0</v>
      </c>
      <c r="H84" s="64">
        <f>PIERNA!H80</f>
        <v>0</v>
      </c>
      <c r="I84" s="335">
        <f t="shared" si="10"/>
        <v>0</v>
      </c>
      <c r="J84" s="446"/>
      <c r="K84" s="462"/>
      <c r="L84" s="463"/>
      <c r="M84" s="473"/>
      <c r="N84" s="470"/>
      <c r="O84" s="471"/>
      <c r="P84" s="472"/>
      <c r="Q84" s="469"/>
      <c r="R84" s="476"/>
      <c r="S84" s="104">
        <f t="shared" si="12"/>
        <v>0</v>
      </c>
      <c r="T84" s="104" t="e">
        <f t="shared" si="13"/>
        <v>#DIV/0!</v>
      </c>
    </row>
    <row r="85" spans="1:20" s="332" customFormat="1" hidden="1" x14ac:dyDescent="0.25">
      <c r="A85" s="333">
        <v>77</v>
      </c>
      <c r="B85" s="130">
        <f>PIERNA!B81</f>
        <v>0</v>
      </c>
      <c r="C85" s="337">
        <f>PIERNA!C81</f>
        <v>0</v>
      </c>
      <c r="D85" s="185">
        <f>PIERNA!D81</f>
        <v>0</v>
      </c>
      <c r="E85" s="151">
        <f>PIERNA!E81</f>
        <v>0</v>
      </c>
      <c r="F85" s="302">
        <f>PIERNA!F81</f>
        <v>0</v>
      </c>
      <c r="G85" s="339">
        <f>PIERNA!G81</f>
        <v>0</v>
      </c>
      <c r="H85" s="64">
        <f>PIERNA!H81</f>
        <v>0</v>
      </c>
      <c r="I85" s="335">
        <f t="shared" si="10"/>
        <v>0</v>
      </c>
      <c r="J85" s="446"/>
      <c r="K85" s="462"/>
      <c r="L85" s="463"/>
      <c r="M85" s="473"/>
      <c r="N85" s="470"/>
      <c r="O85" s="471"/>
      <c r="P85" s="472"/>
      <c r="Q85" s="469"/>
      <c r="R85" s="476"/>
      <c r="S85" s="104">
        <f t="shared" si="12"/>
        <v>0</v>
      </c>
      <c r="T85" s="104" t="e">
        <f t="shared" si="13"/>
        <v>#DIV/0!</v>
      </c>
    </row>
    <row r="86" spans="1:20" s="332" customFormat="1" hidden="1" x14ac:dyDescent="0.25">
      <c r="A86" s="333">
        <v>78</v>
      </c>
      <c r="B86" s="130">
        <f>PIERNA!B82</f>
        <v>0</v>
      </c>
      <c r="C86" s="337">
        <f>PIERNA!C82</f>
        <v>0</v>
      </c>
      <c r="D86" s="185">
        <f>PIERNA!D82</f>
        <v>0</v>
      </c>
      <c r="E86" s="151">
        <f>PIERNA!E82</f>
        <v>0</v>
      </c>
      <c r="F86" s="302">
        <f>PIERNA!F82</f>
        <v>0</v>
      </c>
      <c r="G86" s="339">
        <f>PIERNA!G82</f>
        <v>0</v>
      </c>
      <c r="H86" s="64">
        <f>PIERNA!H82</f>
        <v>0</v>
      </c>
      <c r="I86" s="335">
        <f t="shared" si="10"/>
        <v>0</v>
      </c>
      <c r="J86" s="446"/>
      <c r="K86" s="462"/>
      <c r="L86" s="463"/>
      <c r="M86" s="473"/>
      <c r="N86" s="470"/>
      <c r="O86" s="471"/>
      <c r="P86" s="472"/>
      <c r="Q86" s="469"/>
      <c r="R86" s="476"/>
      <c r="S86" s="104">
        <f t="shared" si="12"/>
        <v>0</v>
      </c>
      <c r="T86" s="104" t="e">
        <f t="shared" si="13"/>
        <v>#DIV/0!</v>
      </c>
    </row>
    <row r="87" spans="1:20" s="332" customFormat="1" hidden="1" x14ac:dyDescent="0.25">
      <c r="A87" s="333">
        <v>79</v>
      </c>
      <c r="B87" s="130">
        <f>PIERNA!B83</f>
        <v>0</v>
      </c>
      <c r="C87" s="337">
        <f>PIERNA!C83</f>
        <v>0</v>
      </c>
      <c r="D87" s="185">
        <f>PIERNA!D83</f>
        <v>0</v>
      </c>
      <c r="E87" s="151">
        <f>PIERNA!E83</f>
        <v>0</v>
      </c>
      <c r="F87" s="302">
        <f>PIERNA!F83</f>
        <v>0</v>
      </c>
      <c r="G87" s="339">
        <f>PIERNA!G83</f>
        <v>0</v>
      </c>
      <c r="H87" s="64">
        <f>PIERNA!H83</f>
        <v>0</v>
      </c>
      <c r="I87" s="335">
        <f t="shared" si="10"/>
        <v>0</v>
      </c>
      <c r="J87" s="446"/>
      <c r="K87" s="462"/>
      <c r="L87" s="463"/>
      <c r="M87" s="473"/>
      <c r="N87" s="470"/>
      <c r="O87" s="471"/>
      <c r="P87" s="472"/>
      <c r="Q87" s="469"/>
      <c r="R87" s="476"/>
      <c r="S87" s="104">
        <f t="shared" si="12"/>
        <v>0</v>
      </c>
      <c r="T87" s="104" t="e">
        <f t="shared" si="13"/>
        <v>#DIV/0!</v>
      </c>
    </row>
    <row r="88" spans="1:20" s="332" customFormat="1" hidden="1" x14ac:dyDescent="0.25">
      <c r="A88" s="333">
        <v>80</v>
      </c>
      <c r="B88" s="130">
        <f>PIERNA!B84</f>
        <v>0</v>
      </c>
      <c r="C88" s="337">
        <f>PIERNA!C84</f>
        <v>0</v>
      </c>
      <c r="D88" s="185">
        <f>PIERNA!D84</f>
        <v>0</v>
      </c>
      <c r="E88" s="151">
        <f>PIERNA!E84</f>
        <v>0</v>
      </c>
      <c r="F88" s="302">
        <f>PIERNA!F84</f>
        <v>0</v>
      </c>
      <c r="G88" s="339">
        <f>PIERNA!G84</f>
        <v>0</v>
      </c>
      <c r="H88" s="64">
        <f>PIERNA!H84</f>
        <v>0</v>
      </c>
      <c r="I88" s="335">
        <f t="shared" si="10"/>
        <v>0</v>
      </c>
      <c r="J88" s="446"/>
      <c r="K88" s="462"/>
      <c r="L88" s="463"/>
      <c r="M88" s="473"/>
      <c r="N88" s="470"/>
      <c r="O88" s="471"/>
      <c r="P88" s="472"/>
      <c r="Q88" s="469"/>
      <c r="R88" s="476"/>
      <c r="S88" s="104">
        <f t="shared" si="12"/>
        <v>0</v>
      </c>
      <c r="T88" s="104" t="e">
        <f t="shared" si="13"/>
        <v>#DIV/0!</v>
      </c>
    </row>
    <row r="89" spans="1:20" s="332" customFormat="1" hidden="1" x14ac:dyDescent="0.25">
      <c r="A89" s="333">
        <v>81</v>
      </c>
      <c r="B89" s="130">
        <f>PIERNA!B85</f>
        <v>0</v>
      </c>
      <c r="C89" s="337">
        <f>PIERNA!C85</f>
        <v>0</v>
      </c>
      <c r="D89" s="185">
        <f>PIERNA!D85</f>
        <v>0</v>
      </c>
      <c r="E89" s="151">
        <f>PIERNA!E85</f>
        <v>0</v>
      </c>
      <c r="F89" s="302">
        <f>PIERNA!F85</f>
        <v>0</v>
      </c>
      <c r="G89" s="339">
        <f>PIERNA!G85</f>
        <v>0</v>
      </c>
      <c r="H89" s="64">
        <f>PIERNA!H85</f>
        <v>0</v>
      </c>
      <c r="I89" s="335">
        <f t="shared" si="10"/>
        <v>0</v>
      </c>
      <c r="J89" s="446"/>
      <c r="K89" s="462"/>
      <c r="L89" s="463"/>
      <c r="M89" s="473"/>
      <c r="N89" s="470"/>
      <c r="O89" s="471"/>
      <c r="P89" s="472"/>
      <c r="Q89" s="469"/>
      <c r="R89" s="476"/>
      <c r="S89" s="104">
        <f t="shared" si="12"/>
        <v>0</v>
      </c>
      <c r="T89" s="104" t="e">
        <f t="shared" si="13"/>
        <v>#DIV/0!</v>
      </c>
    </row>
    <row r="90" spans="1:20" s="332" customFormat="1" hidden="1" x14ac:dyDescent="0.25">
      <c r="A90" s="333">
        <v>82</v>
      </c>
      <c r="B90" s="130">
        <f>PIERNA!B86</f>
        <v>0</v>
      </c>
      <c r="C90" s="337">
        <f>PIERNA!C86</f>
        <v>0</v>
      </c>
      <c r="D90" s="185">
        <f>PIERNA!D86</f>
        <v>0</v>
      </c>
      <c r="E90" s="151">
        <f>PIERNA!E86</f>
        <v>0</v>
      </c>
      <c r="F90" s="302">
        <f>PIERNA!F86</f>
        <v>0</v>
      </c>
      <c r="G90" s="339">
        <f>PIERNA!G86</f>
        <v>0</v>
      </c>
      <c r="H90" s="64">
        <f>PIERNA!H86</f>
        <v>0</v>
      </c>
      <c r="I90" s="335">
        <f t="shared" si="10"/>
        <v>0</v>
      </c>
      <c r="J90" s="446"/>
      <c r="K90" s="462"/>
      <c r="L90" s="463"/>
      <c r="M90" s="473"/>
      <c r="N90" s="470"/>
      <c r="O90" s="471"/>
      <c r="P90" s="472"/>
      <c r="Q90" s="469"/>
      <c r="R90" s="476"/>
      <c r="S90" s="104">
        <f t="shared" si="12"/>
        <v>0</v>
      </c>
      <c r="T90" s="104" t="e">
        <f t="shared" si="13"/>
        <v>#DIV/0!</v>
      </c>
    </row>
    <row r="91" spans="1:20" s="332" customFormat="1" hidden="1" x14ac:dyDescent="0.25">
      <c r="A91" s="333">
        <v>83</v>
      </c>
      <c r="B91" s="130">
        <f>PIERNA!B87</f>
        <v>0</v>
      </c>
      <c r="C91" s="337">
        <f>PIERNA!C87</f>
        <v>0</v>
      </c>
      <c r="D91" s="185">
        <f>PIERNA!D87</f>
        <v>0</v>
      </c>
      <c r="E91" s="151">
        <f>PIERNA!E87</f>
        <v>0</v>
      </c>
      <c r="F91" s="302">
        <f>PIERNA!F87</f>
        <v>0</v>
      </c>
      <c r="G91" s="339">
        <f>PIERNA!G87</f>
        <v>0</v>
      </c>
      <c r="H91" s="64">
        <f>PIERNA!H87</f>
        <v>0</v>
      </c>
      <c r="I91" s="335">
        <f t="shared" si="10"/>
        <v>0</v>
      </c>
      <c r="J91" s="446"/>
      <c r="K91" s="462"/>
      <c r="L91" s="463"/>
      <c r="M91" s="473"/>
      <c r="N91" s="470"/>
      <c r="O91" s="471"/>
      <c r="P91" s="472"/>
      <c r="Q91" s="469"/>
      <c r="R91" s="476"/>
      <c r="S91" s="104">
        <f t="shared" si="12"/>
        <v>0</v>
      </c>
      <c r="T91" s="104" t="e">
        <f t="shared" si="13"/>
        <v>#DIV/0!</v>
      </c>
    </row>
    <row r="92" spans="1:20" s="332" customFormat="1" hidden="1" x14ac:dyDescent="0.25">
      <c r="A92" s="333">
        <v>84</v>
      </c>
      <c r="B92" s="130">
        <f>PIERNA!B88</f>
        <v>0</v>
      </c>
      <c r="C92" s="337">
        <f>PIERNA!C88</f>
        <v>0</v>
      </c>
      <c r="D92" s="185">
        <f>PIERNA!D88</f>
        <v>0</v>
      </c>
      <c r="E92" s="151">
        <f>PIERNA!E88</f>
        <v>0</v>
      </c>
      <c r="F92" s="302">
        <f>PIERNA!F88</f>
        <v>0</v>
      </c>
      <c r="G92" s="339">
        <f>PIERNA!G88</f>
        <v>0</v>
      </c>
      <c r="H92" s="64">
        <f>PIERNA!H88</f>
        <v>0</v>
      </c>
      <c r="I92" s="335">
        <f t="shared" si="10"/>
        <v>0</v>
      </c>
      <c r="J92" s="446"/>
      <c r="K92" s="462"/>
      <c r="L92" s="463"/>
      <c r="M92" s="473"/>
      <c r="N92" s="470"/>
      <c r="O92" s="471"/>
      <c r="P92" s="472"/>
      <c r="Q92" s="469"/>
      <c r="R92" s="476"/>
      <c r="S92" s="104">
        <f t="shared" si="12"/>
        <v>0</v>
      </c>
      <c r="T92" s="104" t="e">
        <f t="shared" si="13"/>
        <v>#DIV/0!</v>
      </c>
    </row>
    <row r="93" spans="1:20" s="332" customFormat="1" hidden="1" x14ac:dyDescent="0.25">
      <c r="A93" s="333">
        <v>85</v>
      </c>
      <c r="B93" s="130">
        <f>PIERNA!B89</f>
        <v>0</v>
      </c>
      <c r="C93" s="337">
        <f>PIERNA!C89</f>
        <v>0</v>
      </c>
      <c r="D93" s="185">
        <f>PIERNA!D89</f>
        <v>0</v>
      </c>
      <c r="E93" s="151">
        <f>PIERNA!E89</f>
        <v>0</v>
      </c>
      <c r="F93" s="302">
        <f>PIERNA!F89</f>
        <v>0</v>
      </c>
      <c r="G93" s="339">
        <f>PIERNA!G89</f>
        <v>0</v>
      </c>
      <c r="H93" s="64">
        <f>PIERNA!H89</f>
        <v>0</v>
      </c>
      <c r="I93" s="335">
        <f t="shared" si="10"/>
        <v>0</v>
      </c>
      <c r="J93" s="446"/>
      <c r="K93" s="462"/>
      <c r="L93" s="463"/>
      <c r="M93" s="473"/>
      <c r="N93" s="470"/>
      <c r="O93" s="471"/>
      <c r="P93" s="472"/>
      <c r="Q93" s="469"/>
      <c r="R93" s="476"/>
      <c r="S93" s="104">
        <f t="shared" si="12"/>
        <v>0</v>
      </c>
      <c r="T93" s="104" t="e">
        <f t="shared" si="13"/>
        <v>#DIV/0!</v>
      </c>
    </row>
    <row r="94" spans="1:20" s="332" customFormat="1" x14ac:dyDescent="0.25">
      <c r="A94" s="333"/>
      <c r="B94" s="409"/>
      <c r="C94" s="410"/>
      <c r="D94" s="185"/>
      <c r="E94" s="151"/>
      <c r="F94" s="302"/>
      <c r="G94" s="339"/>
      <c r="H94" s="64"/>
      <c r="I94" s="335">
        <f t="shared" si="10"/>
        <v>0</v>
      </c>
      <c r="J94" s="455"/>
      <c r="K94" s="462"/>
      <c r="L94" s="463"/>
      <c r="M94" s="473"/>
      <c r="N94" s="470"/>
      <c r="O94" s="471"/>
      <c r="P94" s="472"/>
      <c r="Q94" s="469"/>
      <c r="R94" s="476"/>
      <c r="S94" s="104">
        <f t="shared" si="12"/>
        <v>0</v>
      </c>
      <c r="T94" s="104" t="e">
        <f t="shared" si="13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0"/>
        <v>0</v>
      </c>
      <c r="J95" s="446"/>
      <c r="K95" s="462"/>
      <c r="L95" s="463"/>
      <c r="M95" s="469"/>
      <c r="N95" s="470"/>
      <c r="O95" s="471"/>
      <c r="P95" s="472"/>
      <c r="Q95" s="469"/>
      <c r="R95" s="476"/>
      <c r="S95" s="104">
        <f t="shared" si="12"/>
        <v>0</v>
      </c>
      <c r="T95" s="104" t="e">
        <f t="shared" si="13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6"/>
      <c r="K96" s="462"/>
      <c r="L96" s="463"/>
      <c r="M96" s="469"/>
      <c r="N96" s="470"/>
      <c r="O96" s="471"/>
      <c r="P96" s="472"/>
      <c r="Q96" s="469"/>
      <c r="R96" s="476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6"/>
      <c r="K97" s="462"/>
      <c r="L97" s="463"/>
      <c r="M97" s="469"/>
      <c r="N97" s="470"/>
      <c r="O97" s="471"/>
      <c r="P97" s="472"/>
      <c r="Q97" s="469"/>
      <c r="R97" s="476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6"/>
      <c r="K98" s="462"/>
      <c r="L98" s="463"/>
      <c r="M98" s="469"/>
      <c r="N98" s="470"/>
      <c r="O98" s="471"/>
      <c r="P98" s="472"/>
      <c r="Q98" s="469"/>
      <c r="R98" s="476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6"/>
      <c r="K99" s="462"/>
      <c r="L99" s="463"/>
      <c r="M99" s="469"/>
      <c r="N99" s="470"/>
      <c r="O99" s="471"/>
      <c r="P99" s="472"/>
      <c r="Q99" s="469"/>
      <c r="R99" s="476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6"/>
      <c r="K100" s="462"/>
      <c r="L100" s="463"/>
      <c r="M100" s="469"/>
      <c r="N100" s="470"/>
      <c r="O100" s="471"/>
      <c r="P100" s="472"/>
      <c r="Q100" s="469"/>
      <c r="R100" s="476"/>
      <c r="S100" s="104"/>
      <c r="T100" s="104"/>
    </row>
    <row r="101" spans="1:20" s="332" customFormat="1" x14ac:dyDescent="0.25">
      <c r="A101" s="333">
        <v>60</v>
      </c>
      <c r="B101" s="386" t="s">
        <v>108</v>
      </c>
      <c r="C101" s="285" t="s">
        <v>209</v>
      </c>
      <c r="D101" s="185"/>
      <c r="E101" s="263">
        <v>43133</v>
      </c>
      <c r="F101" s="302">
        <v>1875.6</v>
      </c>
      <c r="G101" s="183">
        <v>2</v>
      </c>
      <c r="H101" s="64">
        <v>1875.6</v>
      </c>
      <c r="I101" s="335">
        <f t="shared" ref="I101:I115" si="14">H101-F101</f>
        <v>0</v>
      </c>
      <c r="J101" s="446"/>
      <c r="K101" s="462"/>
      <c r="L101" s="463"/>
      <c r="M101" s="469"/>
      <c r="N101" s="470"/>
      <c r="O101" s="471" t="s">
        <v>210</v>
      </c>
      <c r="P101" s="472"/>
      <c r="Q101" s="469">
        <v>35636.400000000001</v>
      </c>
      <c r="R101" s="476" t="s">
        <v>247</v>
      </c>
      <c r="S101" s="104">
        <f t="shared" ref="S101:S106" si="15">Q101+M101+K101</f>
        <v>35636.400000000001</v>
      </c>
      <c r="T101" s="104">
        <f>S101/H101</f>
        <v>19</v>
      </c>
    </row>
    <row r="102" spans="1:20" s="332" customFormat="1" x14ac:dyDescent="0.25">
      <c r="A102" s="333">
        <f>A101+1</f>
        <v>61</v>
      </c>
      <c r="B102" s="386" t="s">
        <v>108</v>
      </c>
      <c r="C102" s="285" t="s">
        <v>201</v>
      </c>
      <c r="D102" s="185"/>
      <c r="E102" s="263">
        <v>43137</v>
      </c>
      <c r="F102" s="302">
        <v>1501.32</v>
      </c>
      <c r="G102" s="183">
        <v>54</v>
      </c>
      <c r="H102" s="64">
        <v>1501.32</v>
      </c>
      <c r="I102" s="193">
        <f t="shared" si="14"/>
        <v>0</v>
      </c>
      <c r="J102" s="446"/>
      <c r="K102" s="462"/>
      <c r="L102" s="463"/>
      <c r="M102" s="469"/>
      <c r="N102" s="470"/>
      <c r="O102" s="471" t="s">
        <v>213</v>
      </c>
      <c r="P102" s="472"/>
      <c r="Q102" s="469">
        <v>132116.16</v>
      </c>
      <c r="R102" s="476" t="s">
        <v>261</v>
      </c>
      <c r="S102" s="104">
        <f t="shared" si="15"/>
        <v>132116.16</v>
      </c>
      <c r="T102" s="104">
        <f>S102/H102</f>
        <v>88</v>
      </c>
    </row>
    <row r="103" spans="1:20" s="332" customFormat="1" x14ac:dyDescent="0.25">
      <c r="A103" s="333">
        <f t="shared" ref="A103:A123" si="16">A102+1</f>
        <v>62</v>
      </c>
      <c r="B103" s="130" t="s">
        <v>108</v>
      </c>
      <c r="C103" s="285" t="s">
        <v>209</v>
      </c>
      <c r="D103" s="185"/>
      <c r="E103" s="263">
        <v>43138</v>
      </c>
      <c r="F103" s="302">
        <f>1819.8+1845.2</f>
        <v>3665</v>
      </c>
      <c r="G103" s="339">
        <v>4</v>
      </c>
      <c r="H103" s="64">
        <v>3665</v>
      </c>
      <c r="I103" s="335">
        <f t="shared" si="14"/>
        <v>0</v>
      </c>
      <c r="J103" s="446"/>
      <c r="K103" s="462"/>
      <c r="L103" s="463"/>
      <c r="M103" s="469"/>
      <c r="N103" s="487"/>
      <c r="O103" s="471" t="s">
        <v>217</v>
      </c>
      <c r="P103" s="472"/>
      <c r="Q103" s="469">
        <v>69635</v>
      </c>
      <c r="R103" s="476" t="s">
        <v>287</v>
      </c>
      <c r="S103" s="104">
        <f t="shared" si="15"/>
        <v>69635</v>
      </c>
      <c r="T103" s="104">
        <f>S103/H103</f>
        <v>19</v>
      </c>
    </row>
    <row r="104" spans="1:20" s="332" customFormat="1" ht="27" x14ac:dyDescent="0.3">
      <c r="A104" s="333">
        <f t="shared" si="16"/>
        <v>63</v>
      </c>
      <c r="B104" s="734" t="s">
        <v>233</v>
      </c>
      <c r="C104" s="285" t="s">
        <v>201</v>
      </c>
      <c r="D104" s="185"/>
      <c r="E104" s="263">
        <v>43138</v>
      </c>
      <c r="F104" s="302">
        <v>2005.81</v>
      </c>
      <c r="G104" s="339">
        <v>76</v>
      </c>
      <c r="H104" s="64">
        <v>2005.81</v>
      </c>
      <c r="I104" s="335">
        <f t="shared" si="14"/>
        <v>0</v>
      </c>
      <c r="J104" s="446"/>
      <c r="K104" s="462"/>
      <c r="L104" s="735"/>
      <c r="M104" s="736"/>
      <c r="N104" s="737" t="s">
        <v>277</v>
      </c>
      <c r="O104" s="471" t="s">
        <v>275</v>
      </c>
      <c r="P104" s="472"/>
      <c r="Q104" s="469">
        <v>173157.72</v>
      </c>
      <c r="R104" s="476" t="s">
        <v>276</v>
      </c>
      <c r="S104" s="104">
        <f t="shared" si="15"/>
        <v>173157.72</v>
      </c>
      <c r="T104" s="104">
        <f t="shared" ref="T104:T106" si="17">S104/H104</f>
        <v>86.328076936499471</v>
      </c>
    </row>
    <row r="105" spans="1:20" s="332" customFormat="1" x14ac:dyDescent="0.25">
      <c r="A105" s="333">
        <f t="shared" si="16"/>
        <v>64</v>
      </c>
      <c r="B105" s="643" t="s">
        <v>234</v>
      </c>
      <c r="C105" s="674" t="s">
        <v>235</v>
      </c>
      <c r="D105" s="544"/>
      <c r="E105" s="673">
        <v>43140</v>
      </c>
      <c r="F105" s="545">
        <v>7036.96</v>
      </c>
      <c r="G105" s="546">
        <v>233</v>
      </c>
      <c r="H105" s="547">
        <v>7036.96</v>
      </c>
      <c r="I105" s="335">
        <f t="shared" si="14"/>
        <v>0</v>
      </c>
      <c r="J105" s="446"/>
      <c r="K105" s="462"/>
      <c r="L105" s="463"/>
      <c r="M105" s="469"/>
      <c r="N105" s="470"/>
      <c r="O105" s="477" t="s">
        <v>296</v>
      </c>
      <c r="P105" s="472"/>
      <c r="Q105" s="469">
        <v>653630.97</v>
      </c>
      <c r="R105" s="476" t="s">
        <v>297</v>
      </c>
      <c r="S105" s="104">
        <f t="shared" si="15"/>
        <v>653630.97</v>
      </c>
      <c r="T105" s="104">
        <f t="shared" si="17"/>
        <v>92.88541785089015</v>
      </c>
    </row>
    <row r="106" spans="1:20" s="332" customFormat="1" x14ac:dyDescent="0.25">
      <c r="A106" s="333">
        <f t="shared" si="16"/>
        <v>65</v>
      </c>
      <c r="B106" s="691" t="s">
        <v>224</v>
      </c>
      <c r="C106" s="285" t="s">
        <v>235</v>
      </c>
      <c r="D106" s="185"/>
      <c r="E106" s="263">
        <v>43141</v>
      </c>
      <c r="F106" s="302">
        <v>17485.34</v>
      </c>
      <c r="G106" s="183">
        <v>634</v>
      </c>
      <c r="H106" s="64">
        <v>17485.34</v>
      </c>
      <c r="I106" s="335">
        <f t="shared" si="14"/>
        <v>0</v>
      </c>
      <c r="J106" s="446"/>
      <c r="K106" s="462"/>
      <c r="L106" s="463"/>
      <c r="M106" s="469"/>
      <c r="N106" s="470"/>
      <c r="O106" s="816" t="s">
        <v>436</v>
      </c>
      <c r="P106" s="817"/>
      <c r="Q106" s="820">
        <v>1599895.8</v>
      </c>
      <c r="R106" s="818" t="s">
        <v>437</v>
      </c>
      <c r="S106" s="104">
        <f t="shared" si="15"/>
        <v>1599895.8</v>
      </c>
      <c r="T106" s="104">
        <f t="shared" si="17"/>
        <v>91.499267386279016</v>
      </c>
    </row>
    <row r="107" spans="1:20" s="332" customFormat="1" x14ac:dyDescent="0.25">
      <c r="A107" s="333">
        <f t="shared" si="16"/>
        <v>66</v>
      </c>
      <c r="B107" s="690" t="s">
        <v>108</v>
      </c>
      <c r="C107" s="285" t="s">
        <v>209</v>
      </c>
      <c r="D107" s="185"/>
      <c r="E107" s="263">
        <v>43144</v>
      </c>
      <c r="F107" s="302">
        <v>3623.4</v>
      </c>
      <c r="G107" s="339">
        <v>4</v>
      </c>
      <c r="H107" s="64">
        <v>3623.4</v>
      </c>
      <c r="I107" s="335">
        <f t="shared" si="14"/>
        <v>0</v>
      </c>
      <c r="J107" s="446"/>
      <c r="K107" s="462"/>
      <c r="L107" s="463"/>
      <c r="M107" s="469"/>
      <c r="N107" s="470"/>
      <c r="O107" s="471" t="s">
        <v>288</v>
      </c>
      <c r="P107" s="472"/>
      <c r="Q107" s="469">
        <v>68844.600000000006</v>
      </c>
      <c r="R107" s="476" t="s">
        <v>289</v>
      </c>
      <c r="S107" s="104">
        <f t="shared" ref="S107:S116" si="18">Q107+M107+K107</f>
        <v>68844.600000000006</v>
      </c>
      <c r="T107" s="104">
        <f t="shared" ref="T107:T116" si="19">S107/H107</f>
        <v>19</v>
      </c>
    </row>
    <row r="108" spans="1:20" s="332" customFormat="1" x14ac:dyDescent="0.25">
      <c r="A108" s="333">
        <f t="shared" si="16"/>
        <v>67</v>
      </c>
      <c r="B108" s="691" t="s">
        <v>234</v>
      </c>
      <c r="C108" s="285" t="s">
        <v>88</v>
      </c>
      <c r="D108" s="185"/>
      <c r="E108" s="263">
        <v>43145</v>
      </c>
      <c r="F108" s="302">
        <v>3000</v>
      </c>
      <c r="G108" s="339">
        <v>300</v>
      </c>
      <c r="H108" s="64">
        <v>3000</v>
      </c>
      <c r="I108" s="335">
        <f t="shared" si="14"/>
        <v>0</v>
      </c>
      <c r="J108" s="446"/>
      <c r="K108" s="462"/>
      <c r="L108" s="463"/>
      <c r="M108" s="469"/>
      <c r="N108" s="470"/>
      <c r="O108" s="471" t="s">
        <v>244</v>
      </c>
      <c r="P108" s="472"/>
      <c r="Q108" s="469">
        <v>135000</v>
      </c>
      <c r="R108" s="476" t="s">
        <v>246</v>
      </c>
      <c r="S108" s="104">
        <f t="shared" si="18"/>
        <v>135000</v>
      </c>
      <c r="T108" s="104">
        <f t="shared" si="19"/>
        <v>45</v>
      </c>
    </row>
    <row r="109" spans="1:20" s="332" customFormat="1" x14ac:dyDescent="0.25">
      <c r="A109" s="333">
        <f t="shared" si="16"/>
        <v>68</v>
      </c>
      <c r="B109" s="130" t="s">
        <v>234</v>
      </c>
      <c r="C109" s="285" t="s">
        <v>86</v>
      </c>
      <c r="D109" s="370"/>
      <c r="E109" s="263">
        <v>43145</v>
      </c>
      <c r="F109" s="302">
        <v>1003.34</v>
      </c>
      <c r="G109" s="183">
        <v>221</v>
      </c>
      <c r="H109" s="64">
        <v>1003.34</v>
      </c>
      <c r="I109" s="335">
        <f t="shared" si="14"/>
        <v>0</v>
      </c>
      <c r="J109" s="446"/>
      <c r="K109" s="462"/>
      <c r="L109" s="463"/>
      <c r="M109" s="469"/>
      <c r="N109" s="470"/>
      <c r="O109" s="471" t="s">
        <v>244</v>
      </c>
      <c r="P109" s="472"/>
      <c r="Q109" s="469">
        <v>50167</v>
      </c>
      <c r="R109" s="476" t="s">
        <v>246</v>
      </c>
      <c r="S109" s="104">
        <f t="shared" si="18"/>
        <v>50167</v>
      </c>
      <c r="T109" s="104">
        <f t="shared" si="19"/>
        <v>50</v>
      </c>
    </row>
    <row r="110" spans="1:20" s="332" customFormat="1" x14ac:dyDescent="0.25">
      <c r="A110" s="333">
        <f t="shared" si="16"/>
        <v>69</v>
      </c>
      <c r="B110" s="130" t="s">
        <v>234</v>
      </c>
      <c r="C110" s="285" t="s">
        <v>85</v>
      </c>
      <c r="D110" s="370"/>
      <c r="E110" s="263">
        <v>43145</v>
      </c>
      <c r="F110" s="302">
        <v>100</v>
      </c>
      <c r="G110" s="183">
        <v>10</v>
      </c>
      <c r="H110" s="64">
        <v>100</v>
      </c>
      <c r="I110" s="335">
        <f t="shared" si="14"/>
        <v>0</v>
      </c>
      <c r="J110" s="446"/>
      <c r="K110" s="462"/>
      <c r="L110" s="463"/>
      <c r="M110" s="469"/>
      <c r="N110" s="470"/>
      <c r="O110" s="471" t="s">
        <v>244</v>
      </c>
      <c r="P110" s="472"/>
      <c r="Q110" s="469">
        <v>17000</v>
      </c>
      <c r="R110" s="476" t="s">
        <v>246</v>
      </c>
      <c r="S110" s="104">
        <f t="shared" si="18"/>
        <v>17000</v>
      </c>
      <c r="T110" s="104">
        <f t="shared" si="19"/>
        <v>170</v>
      </c>
    </row>
    <row r="111" spans="1:20" s="332" customFormat="1" x14ac:dyDescent="0.25">
      <c r="A111" s="333">
        <f t="shared" si="16"/>
        <v>70</v>
      </c>
      <c r="B111" s="634" t="s">
        <v>234</v>
      </c>
      <c r="C111" s="285" t="s">
        <v>84</v>
      </c>
      <c r="D111" s="185"/>
      <c r="E111" s="263">
        <v>43145</v>
      </c>
      <c r="F111" s="302">
        <v>45.4</v>
      </c>
      <c r="G111" s="183">
        <v>10</v>
      </c>
      <c r="H111" s="64">
        <v>45.4</v>
      </c>
      <c r="I111" s="335">
        <f t="shared" si="14"/>
        <v>0</v>
      </c>
      <c r="J111" s="458"/>
      <c r="K111" s="462"/>
      <c r="L111" s="463"/>
      <c r="M111" s="469"/>
      <c r="N111" s="478"/>
      <c r="O111" s="471" t="s">
        <v>244</v>
      </c>
      <c r="P111" s="472"/>
      <c r="Q111" s="469">
        <v>7945</v>
      </c>
      <c r="R111" s="476" t="s">
        <v>246</v>
      </c>
      <c r="S111" s="104">
        <f t="shared" si="18"/>
        <v>7945</v>
      </c>
      <c r="T111" s="104">
        <f t="shared" si="19"/>
        <v>175</v>
      </c>
    </row>
    <row r="112" spans="1:20" s="332" customFormat="1" x14ac:dyDescent="0.25">
      <c r="A112" s="333">
        <f t="shared" si="16"/>
        <v>71</v>
      </c>
      <c r="B112" s="634" t="s">
        <v>234</v>
      </c>
      <c r="C112" s="285" t="s">
        <v>87</v>
      </c>
      <c r="D112" s="185"/>
      <c r="E112" s="263">
        <v>43145</v>
      </c>
      <c r="F112" s="302">
        <v>200</v>
      </c>
      <c r="G112" s="183">
        <v>10</v>
      </c>
      <c r="H112" s="64">
        <v>200</v>
      </c>
      <c r="I112" s="335">
        <f t="shared" si="14"/>
        <v>0</v>
      </c>
      <c r="J112" s="458"/>
      <c r="K112" s="462"/>
      <c r="L112" s="463"/>
      <c r="M112" s="469"/>
      <c r="N112" s="478"/>
      <c r="O112" s="471" t="s">
        <v>244</v>
      </c>
      <c r="P112" s="472"/>
      <c r="Q112" s="469">
        <v>32000</v>
      </c>
      <c r="R112" s="476" t="s">
        <v>246</v>
      </c>
      <c r="S112" s="104">
        <f t="shared" si="18"/>
        <v>32000</v>
      </c>
      <c r="T112" s="104">
        <f>S112/H112</f>
        <v>160</v>
      </c>
    </row>
    <row r="113" spans="1:20" s="332" customFormat="1" x14ac:dyDescent="0.25">
      <c r="A113" s="333">
        <f t="shared" si="16"/>
        <v>72</v>
      </c>
      <c r="B113" s="634" t="s">
        <v>108</v>
      </c>
      <c r="C113" s="285" t="s">
        <v>209</v>
      </c>
      <c r="D113" s="185"/>
      <c r="E113" s="263">
        <v>43150</v>
      </c>
      <c r="F113" s="302">
        <v>1827.1</v>
      </c>
      <c r="G113" s="183">
        <v>2</v>
      </c>
      <c r="H113" s="64">
        <v>1827.1</v>
      </c>
      <c r="I113" s="335">
        <f t="shared" si="14"/>
        <v>0</v>
      </c>
      <c r="J113" s="458"/>
      <c r="K113" s="462"/>
      <c r="L113" s="463"/>
      <c r="M113" s="469"/>
      <c r="N113" s="478"/>
      <c r="O113" s="471" t="s">
        <v>266</v>
      </c>
      <c r="P113" s="472"/>
      <c r="Q113" s="469">
        <v>34714.9</v>
      </c>
      <c r="R113" s="476" t="s">
        <v>300</v>
      </c>
      <c r="S113" s="104">
        <f>Q113+M113+K113</f>
        <v>34714.9</v>
      </c>
      <c r="T113" s="104">
        <f>S113/H113</f>
        <v>19</v>
      </c>
    </row>
    <row r="114" spans="1:20" s="332" customFormat="1" x14ac:dyDescent="0.25">
      <c r="A114" s="333">
        <f t="shared" si="16"/>
        <v>73</v>
      </c>
      <c r="B114" s="634" t="s">
        <v>234</v>
      </c>
      <c r="C114" s="285" t="s">
        <v>268</v>
      </c>
      <c r="D114" s="185"/>
      <c r="E114" s="263">
        <v>43151</v>
      </c>
      <c r="F114" s="302">
        <v>4003.56</v>
      </c>
      <c r="G114" s="183">
        <v>196</v>
      </c>
      <c r="H114" s="64">
        <v>4000.59</v>
      </c>
      <c r="I114" s="335">
        <f t="shared" si="14"/>
        <v>-2.9699999999997999</v>
      </c>
      <c r="J114" s="458"/>
      <c r="K114" s="462"/>
      <c r="L114" s="463"/>
      <c r="M114" s="469"/>
      <c r="N114" s="478"/>
      <c r="O114" s="471" t="s">
        <v>431</v>
      </c>
      <c r="P114" s="472"/>
      <c r="Q114" s="469">
        <v>364053.69</v>
      </c>
      <c r="R114" s="476" t="s">
        <v>432</v>
      </c>
      <c r="S114" s="104">
        <f>Q114+M114+K114</f>
        <v>364053.69</v>
      </c>
      <c r="T114" s="104">
        <f t="shared" si="19"/>
        <v>91</v>
      </c>
    </row>
    <row r="115" spans="1:20" s="332" customFormat="1" ht="15.75" x14ac:dyDescent="0.25">
      <c r="A115" s="333">
        <f t="shared" si="16"/>
        <v>74</v>
      </c>
      <c r="B115" s="634" t="s">
        <v>108</v>
      </c>
      <c r="C115" s="285" t="s">
        <v>209</v>
      </c>
      <c r="D115" s="185"/>
      <c r="E115" s="263">
        <v>43153</v>
      </c>
      <c r="F115" s="302">
        <v>1778.1</v>
      </c>
      <c r="G115" s="183">
        <v>2</v>
      </c>
      <c r="H115" s="64">
        <v>1778.1</v>
      </c>
      <c r="I115" s="335">
        <f t="shared" si="14"/>
        <v>0</v>
      </c>
      <c r="J115" s="596"/>
      <c r="K115" s="743"/>
      <c r="L115" s="744"/>
      <c r="M115" s="745"/>
      <c r="N115" s="747" t="s">
        <v>307</v>
      </c>
      <c r="O115" s="746" t="s">
        <v>272</v>
      </c>
      <c r="P115" s="472"/>
      <c r="Q115" s="469">
        <v>33783.9</v>
      </c>
      <c r="R115" s="476" t="s">
        <v>300</v>
      </c>
      <c r="S115" s="104">
        <f t="shared" si="18"/>
        <v>33783.9</v>
      </c>
      <c r="T115" s="104">
        <f t="shared" si="19"/>
        <v>19.000000000000004</v>
      </c>
    </row>
    <row r="116" spans="1:20" s="332" customFormat="1" x14ac:dyDescent="0.25">
      <c r="A116" s="333">
        <f t="shared" si="16"/>
        <v>75</v>
      </c>
      <c r="B116" s="691" t="s">
        <v>108</v>
      </c>
      <c r="C116" s="285" t="s">
        <v>209</v>
      </c>
      <c r="D116" s="285"/>
      <c r="E116" s="263">
        <v>43155</v>
      </c>
      <c r="F116" s="302">
        <v>1810.7</v>
      </c>
      <c r="G116" s="183">
        <v>2</v>
      </c>
      <c r="H116" s="64">
        <v>1810.7</v>
      </c>
      <c r="I116" s="335">
        <f t="shared" ref="I116:I123" si="20">H116-F116</f>
        <v>0</v>
      </c>
      <c r="J116" s="446"/>
      <c r="K116" s="462"/>
      <c r="L116" s="463"/>
      <c r="M116" s="469"/>
      <c r="N116" s="478"/>
      <c r="O116" s="821" t="s">
        <v>273</v>
      </c>
      <c r="P116" s="640"/>
      <c r="Q116" s="820">
        <f>345.8+34057.5</f>
        <v>34403.300000000003</v>
      </c>
      <c r="R116" s="818" t="s">
        <v>435</v>
      </c>
      <c r="S116" s="104">
        <f t="shared" si="18"/>
        <v>34403.300000000003</v>
      </c>
      <c r="T116" s="104">
        <f t="shared" si="19"/>
        <v>19</v>
      </c>
    </row>
    <row r="117" spans="1:20" s="332" customFormat="1" x14ac:dyDescent="0.25">
      <c r="A117" s="333">
        <f t="shared" si="16"/>
        <v>76</v>
      </c>
      <c r="B117" s="691"/>
      <c r="C117" s="285"/>
      <c r="D117" s="285"/>
      <c r="E117" s="263"/>
      <c r="F117" s="302"/>
      <c r="G117" s="183"/>
      <c r="H117" s="64"/>
      <c r="I117" s="335">
        <f t="shared" si="20"/>
        <v>0</v>
      </c>
      <c r="J117" s="446"/>
      <c r="K117" s="462"/>
      <c r="L117" s="463"/>
      <c r="M117" s="469"/>
      <c r="N117" s="478"/>
      <c r="O117" s="365"/>
      <c r="P117" s="640"/>
      <c r="Q117" s="642"/>
      <c r="R117" s="641"/>
      <c r="S117" s="104">
        <f t="shared" ref="S117:S130" si="21">Q117+M117+K117</f>
        <v>0</v>
      </c>
      <c r="T117" s="104" t="e">
        <f t="shared" ref="T117:T130" si="22">S117/H117</f>
        <v>#DIV/0!</v>
      </c>
    </row>
    <row r="118" spans="1:20" s="332" customFormat="1" x14ac:dyDescent="0.25">
      <c r="A118" s="333">
        <f t="shared" si="16"/>
        <v>77</v>
      </c>
      <c r="B118" s="691"/>
      <c r="C118" s="285"/>
      <c r="D118" s="285"/>
      <c r="E118" s="263"/>
      <c r="F118" s="302"/>
      <c r="G118" s="183"/>
      <c r="H118" s="64"/>
      <c r="I118" s="335">
        <f t="shared" si="20"/>
        <v>0</v>
      </c>
      <c r="J118" s="446"/>
      <c r="K118" s="462"/>
      <c r="L118" s="463"/>
      <c r="M118" s="469"/>
      <c r="N118" s="478"/>
      <c r="O118" s="365"/>
      <c r="P118" s="640"/>
      <c r="Q118" s="642"/>
      <c r="R118" s="641"/>
      <c r="S118" s="104">
        <f t="shared" si="21"/>
        <v>0</v>
      </c>
      <c r="T118" s="104" t="e">
        <f t="shared" si="22"/>
        <v>#DIV/0!</v>
      </c>
    </row>
    <row r="119" spans="1:20" s="332" customFormat="1" x14ac:dyDescent="0.25">
      <c r="A119" s="333">
        <f t="shared" si="16"/>
        <v>78</v>
      </c>
      <c r="B119" s="691"/>
      <c r="C119" s="285"/>
      <c r="D119" s="285"/>
      <c r="E119" s="263"/>
      <c r="F119" s="302"/>
      <c r="G119" s="183"/>
      <c r="H119" s="64"/>
      <c r="I119" s="335">
        <f t="shared" si="20"/>
        <v>0</v>
      </c>
      <c r="J119" s="446"/>
      <c r="K119" s="462"/>
      <c r="L119" s="635"/>
      <c r="M119" s="311"/>
      <c r="N119" s="470"/>
      <c r="O119" s="471"/>
      <c r="P119" s="472"/>
      <c r="Q119" s="469"/>
      <c r="R119" s="476"/>
      <c r="S119" s="104">
        <f t="shared" si="21"/>
        <v>0</v>
      </c>
      <c r="T119" s="104" t="e">
        <f t="shared" si="22"/>
        <v>#DIV/0!</v>
      </c>
    </row>
    <row r="120" spans="1:20" s="332" customFormat="1" x14ac:dyDescent="0.25">
      <c r="A120" s="333">
        <f t="shared" si="16"/>
        <v>79</v>
      </c>
      <c r="B120" s="130"/>
      <c r="C120" s="285"/>
      <c r="D120" s="285"/>
      <c r="E120" s="263"/>
      <c r="F120" s="302"/>
      <c r="G120" s="183"/>
      <c r="H120" s="64"/>
      <c r="I120" s="335">
        <f t="shared" si="20"/>
        <v>0</v>
      </c>
      <c r="J120" s="446"/>
      <c r="K120" s="462"/>
      <c r="L120" s="463"/>
      <c r="M120" s="469"/>
      <c r="N120" s="478"/>
      <c r="O120" s="471"/>
      <c r="P120" s="472"/>
      <c r="Q120" s="469"/>
      <c r="R120" s="476"/>
      <c r="S120" s="104">
        <f t="shared" si="21"/>
        <v>0</v>
      </c>
      <c r="T120" s="104" t="e">
        <f t="shared" si="22"/>
        <v>#DIV/0!</v>
      </c>
    </row>
    <row r="121" spans="1:20" s="332" customFormat="1" x14ac:dyDescent="0.25">
      <c r="A121" s="333">
        <f t="shared" si="16"/>
        <v>80</v>
      </c>
      <c r="B121" s="130"/>
      <c r="C121" s="285"/>
      <c r="D121" s="285"/>
      <c r="E121" s="263"/>
      <c r="F121" s="302"/>
      <c r="G121" s="183"/>
      <c r="H121" s="64"/>
      <c r="I121" s="335">
        <f t="shared" si="20"/>
        <v>0</v>
      </c>
      <c r="J121" s="446"/>
      <c r="K121" s="462"/>
      <c r="L121" s="463"/>
      <c r="M121" s="469"/>
      <c r="N121" s="478"/>
      <c r="O121" s="471"/>
      <c r="P121" s="472"/>
      <c r="Q121" s="469"/>
      <c r="R121" s="476"/>
      <c r="S121" s="104">
        <f t="shared" si="21"/>
        <v>0</v>
      </c>
      <c r="T121" s="104" t="e">
        <f t="shared" si="22"/>
        <v>#DIV/0!</v>
      </c>
    </row>
    <row r="122" spans="1:20" s="332" customFormat="1" x14ac:dyDescent="0.25">
      <c r="A122" s="333">
        <f t="shared" si="16"/>
        <v>81</v>
      </c>
      <c r="B122" s="130"/>
      <c r="C122" s="285"/>
      <c r="D122" s="285"/>
      <c r="E122" s="263"/>
      <c r="F122" s="302"/>
      <c r="G122" s="183"/>
      <c r="H122" s="64"/>
      <c r="I122" s="335">
        <f t="shared" si="20"/>
        <v>0</v>
      </c>
      <c r="J122" s="446"/>
      <c r="K122" s="462"/>
      <c r="L122" s="463"/>
      <c r="M122" s="469"/>
      <c r="N122" s="478"/>
      <c r="O122" s="471"/>
      <c r="P122" s="472"/>
      <c r="Q122" s="469"/>
      <c r="R122" s="476"/>
      <c r="S122" s="104">
        <f t="shared" si="21"/>
        <v>0</v>
      </c>
      <c r="T122" s="104" t="e">
        <f t="shared" si="22"/>
        <v>#DIV/0!</v>
      </c>
    </row>
    <row r="123" spans="1:20" s="332" customFormat="1" x14ac:dyDescent="0.25">
      <c r="A123" s="333">
        <f t="shared" si="16"/>
        <v>82</v>
      </c>
      <c r="B123" s="130"/>
      <c r="C123" s="285"/>
      <c r="D123" s="285"/>
      <c r="E123" s="263"/>
      <c r="F123" s="302"/>
      <c r="G123" s="183"/>
      <c r="H123" s="64"/>
      <c r="I123" s="335">
        <f t="shared" si="20"/>
        <v>0</v>
      </c>
      <c r="J123" s="446"/>
      <c r="K123" s="197"/>
      <c r="L123" s="360"/>
      <c r="M123" s="112"/>
      <c r="N123" s="361"/>
      <c r="O123" s="170"/>
      <c r="P123" s="212"/>
      <c r="Q123" s="97"/>
      <c r="R123" s="382"/>
      <c r="S123" s="104">
        <f t="shared" si="21"/>
        <v>0</v>
      </c>
      <c r="T123" s="104" t="e">
        <f t="shared" si="22"/>
        <v>#DIV/0!</v>
      </c>
    </row>
    <row r="124" spans="1:20" s="332" customFormat="1" x14ac:dyDescent="0.25">
      <c r="A124" s="333"/>
      <c r="B124" s="130"/>
      <c r="C124" s="285"/>
      <c r="D124" s="285"/>
      <c r="E124" s="263"/>
      <c r="F124" s="302"/>
      <c r="G124" s="183"/>
      <c r="H124" s="64"/>
      <c r="I124" s="335"/>
      <c r="J124" s="446"/>
      <c r="K124" s="197"/>
      <c r="L124" s="360"/>
      <c r="M124" s="112"/>
      <c r="N124" s="361"/>
      <c r="O124" s="170"/>
      <c r="P124" s="212"/>
      <c r="Q124" s="97"/>
      <c r="R124" s="382"/>
      <c r="S124" s="104">
        <f t="shared" si="21"/>
        <v>0</v>
      </c>
      <c r="T124" s="104" t="e">
        <f t="shared" si="22"/>
        <v>#DIV/0!</v>
      </c>
    </row>
    <row r="125" spans="1:20" s="332" customFormat="1" x14ac:dyDescent="0.25">
      <c r="A125" s="333"/>
      <c r="B125" s="130"/>
      <c r="C125" s="285"/>
      <c r="D125" s="285"/>
      <c r="E125" s="263"/>
      <c r="F125" s="302"/>
      <c r="G125" s="183"/>
      <c r="H125" s="64"/>
      <c r="I125" s="335"/>
      <c r="J125" s="446"/>
      <c r="K125" s="197"/>
      <c r="L125" s="360"/>
      <c r="M125" s="112"/>
      <c r="N125" s="361"/>
      <c r="O125" s="170"/>
      <c r="P125" s="212"/>
      <c r="Q125" s="97"/>
      <c r="R125" s="382"/>
      <c r="S125" s="104">
        <f t="shared" si="21"/>
        <v>0</v>
      </c>
      <c r="T125" s="104" t="e">
        <f t="shared" si="22"/>
        <v>#DIV/0!</v>
      </c>
    </row>
    <row r="126" spans="1:20" s="332" customFormat="1" x14ac:dyDescent="0.25">
      <c r="A126" s="333"/>
      <c r="B126" s="130"/>
      <c r="C126" s="285"/>
      <c r="D126" s="285"/>
      <c r="E126" s="263"/>
      <c r="F126" s="302"/>
      <c r="G126" s="183"/>
      <c r="H126" s="64"/>
      <c r="I126" s="335"/>
      <c r="J126" s="446"/>
      <c r="K126" s="197"/>
      <c r="L126" s="360"/>
      <c r="M126" s="112"/>
      <c r="N126" s="361"/>
      <c r="O126" s="170"/>
      <c r="P126" s="212"/>
      <c r="Q126" s="97"/>
      <c r="R126" s="382"/>
      <c r="S126" s="104">
        <f t="shared" si="21"/>
        <v>0</v>
      </c>
      <c r="T126" s="104" t="e">
        <f t="shared" si="22"/>
        <v>#DIV/0!</v>
      </c>
    </row>
    <row r="127" spans="1:20" s="332" customFormat="1" x14ac:dyDescent="0.25">
      <c r="A127" s="333"/>
      <c r="B127" s="130"/>
      <c r="C127" s="285"/>
      <c r="D127" s="285"/>
      <c r="E127" s="263"/>
      <c r="F127" s="302"/>
      <c r="G127" s="183"/>
      <c r="H127" s="64"/>
      <c r="I127" s="335"/>
      <c r="J127" s="446"/>
      <c r="K127" s="197"/>
      <c r="L127" s="360"/>
      <c r="M127" s="638"/>
      <c r="N127" s="361"/>
      <c r="O127" s="170"/>
      <c r="P127" s="212"/>
      <c r="Q127" s="97"/>
      <c r="R127" s="382"/>
      <c r="S127" s="104" t="e">
        <f>Q127+#REF!+K127</f>
        <v>#REF!</v>
      </c>
      <c r="T127" s="104" t="e">
        <f t="shared" si="22"/>
        <v>#REF!</v>
      </c>
    </row>
    <row r="128" spans="1:20" s="332" customFormat="1" x14ac:dyDescent="0.25">
      <c r="A128" s="333"/>
      <c r="B128" s="130"/>
      <c r="C128" s="285"/>
      <c r="D128" s="285"/>
      <c r="E128" s="263"/>
      <c r="F128" s="302"/>
      <c r="G128" s="183"/>
      <c r="H128" s="64"/>
      <c r="I128" s="335"/>
      <c r="J128" s="446"/>
      <c r="K128" s="197"/>
      <c r="L128" s="360"/>
      <c r="M128" s="112"/>
      <c r="N128" s="361"/>
      <c r="O128" s="170"/>
      <c r="P128" s="212"/>
      <c r="Q128" s="97"/>
      <c r="R128" s="382"/>
      <c r="S128" s="104">
        <f t="shared" si="21"/>
        <v>0</v>
      </c>
      <c r="T128" s="104" t="e">
        <f t="shared" si="22"/>
        <v>#DIV/0!</v>
      </c>
    </row>
    <row r="129" spans="1:20" s="332" customFormat="1" x14ac:dyDescent="0.25">
      <c r="A129" s="333"/>
      <c r="B129" s="130"/>
      <c r="C129" s="285"/>
      <c r="D129" s="285"/>
      <c r="E129" s="263"/>
      <c r="F129" s="302"/>
      <c r="G129" s="183"/>
      <c r="H129" s="64"/>
      <c r="I129" s="335"/>
      <c r="J129" s="446"/>
      <c r="K129" s="197"/>
      <c r="L129" s="360"/>
      <c r="M129" s="112"/>
      <c r="N129" s="361"/>
      <c r="O129" s="170"/>
      <c r="P129" s="212"/>
      <c r="Q129" s="97"/>
      <c r="R129" s="382"/>
      <c r="S129" s="104">
        <f t="shared" si="21"/>
        <v>0</v>
      </c>
      <c r="T129" s="104" t="e">
        <f t="shared" si="22"/>
        <v>#DIV/0!</v>
      </c>
    </row>
    <row r="130" spans="1:20" s="332" customFormat="1" x14ac:dyDescent="0.25">
      <c r="A130" s="333"/>
      <c r="B130" s="130"/>
      <c r="C130" s="285"/>
      <c r="D130" s="285"/>
      <c r="E130" s="263"/>
      <c r="F130" s="302"/>
      <c r="G130" s="183"/>
      <c r="H130" s="64"/>
      <c r="I130" s="335"/>
      <c r="J130" s="446"/>
      <c r="K130" s="197"/>
      <c r="L130" s="360"/>
      <c r="M130" s="112"/>
      <c r="N130" s="361"/>
      <c r="O130" s="170"/>
      <c r="P130" s="212"/>
      <c r="Q130" s="97"/>
      <c r="R130" s="382"/>
      <c r="S130" s="104">
        <f t="shared" si="21"/>
        <v>0</v>
      </c>
      <c r="T130" s="104" t="e">
        <f t="shared" si="22"/>
        <v>#DIV/0!</v>
      </c>
    </row>
    <row r="131" spans="1:20" s="332" customFormat="1" x14ac:dyDescent="0.25">
      <c r="A131" s="333"/>
      <c r="B131" s="130"/>
      <c r="C131" s="285"/>
      <c r="D131" s="285"/>
      <c r="E131" s="263"/>
      <c r="F131" s="302"/>
      <c r="G131" s="183"/>
      <c r="H131" s="64"/>
      <c r="I131" s="335"/>
      <c r="J131" s="446"/>
      <c r="K131" s="197"/>
      <c r="L131" s="360"/>
      <c r="M131" s="112"/>
      <c r="N131" s="361"/>
      <c r="O131" s="170"/>
      <c r="P131" s="212"/>
      <c r="Q131" s="97"/>
      <c r="R131" s="382"/>
      <c r="S131" s="104"/>
      <c r="T131" s="104"/>
    </row>
    <row r="132" spans="1:20" s="332" customFormat="1" x14ac:dyDescent="0.25">
      <c r="A132" s="333"/>
      <c r="B132" s="130"/>
      <c r="C132" s="285"/>
      <c r="D132" s="285"/>
      <c r="E132" s="263"/>
      <c r="F132" s="302"/>
      <c r="G132" s="183"/>
      <c r="H132" s="64"/>
      <c r="I132" s="335"/>
      <c r="J132" s="446"/>
      <c r="K132" s="197"/>
      <c r="L132" s="360"/>
      <c r="M132" s="112"/>
      <c r="N132" s="361"/>
      <c r="O132" s="170"/>
      <c r="P132" s="212"/>
      <c r="Q132" s="97"/>
      <c r="R132" s="382"/>
      <c r="S132" s="104"/>
      <c r="T132" s="104"/>
    </row>
    <row r="133" spans="1:20" s="332" customFormat="1" x14ac:dyDescent="0.25">
      <c r="A133" s="333"/>
      <c r="B133" s="130"/>
      <c r="C133" s="285"/>
      <c r="D133" s="285"/>
      <c r="E133" s="151"/>
      <c r="F133" s="302"/>
      <c r="G133" s="183"/>
      <c r="H133" s="64"/>
      <c r="I133" s="335"/>
      <c r="J133" s="446"/>
      <c r="K133" s="197"/>
      <c r="L133" s="360"/>
      <c r="M133" s="112"/>
      <c r="N133" s="361"/>
      <c r="O133" s="170"/>
      <c r="P133" s="212"/>
      <c r="Q133" s="97"/>
      <c r="R133" s="382"/>
      <c r="S133" s="104"/>
      <c r="T133" s="104"/>
    </row>
    <row r="134" spans="1:20" s="332" customFormat="1" x14ac:dyDescent="0.25">
      <c r="A134" s="333"/>
      <c r="B134" s="130"/>
      <c r="C134" s="285"/>
      <c r="D134" s="285"/>
      <c r="E134" s="151"/>
      <c r="F134" s="302"/>
      <c r="G134" s="183"/>
      <c r="H134" s="64"/>
      <c r="I134" s="335"/>
      <c r="J134" s="446"/>
      <c r="K134" s="197"/>
      <c r="L134" s="360"/>
      <c r="M134" s="112"/>
      <c r="N134" s="361"/>
      <c r="O134" s="170"/>
      <c r="P134" s="212"/>
      <c r="Q134" s="97"/>
      <c r="R134" s="382"/>
      <c r="S134" s="104"/>
      <c r="T134" s="104"/>
    </row>
    <row r="135" spans="1:20" s="332" customFormat="1" x14ac:dyDescent="0.25">
      <c r="A135" s="333"/>
      <c r="B135" s="130"/>
      <c r="C135" s="285"/>
      <c r="D135" s="285"/>
      <c r="E135" s="151"/>
      <c r="F135" s="302"/>
      <c r="G135" s="183"/>
      <c r="H135" s="64"/>
      <c r="I135" s="335"/>
      <c r="J135" s="446"/>
      <c r="K135" s="197"/>
      <c r="L135" s="360"/>
      <c r="M135" s="112"/>
      <c r="N135" s="361"/>
      <c r="O135" s="170"/>
      <c r="P135" s="212"/>
      <c r="Q135" s="97"/>
      <c r="R135" s="382"/>
      <c r="S135" s="104"/>
      <c r="T135" s="104"/>
    </row>
    <row r="136" spans="1:20" s="332" customFormat="1" x14ac:dyDescent="0.25">
      <c r="A136" s="333"/>
      <c r="B136" s="130"/>
      <c r="C136" s="285"/>
      <c r="D136" s="285"/>
      <c r="E136" s="151"/>
      <c r="F136" s="302"/>
      <c r="G136" s="183"/>
      <c r="H136" s="64"/>
      <c r="I136" s="335"/>
      <c r="J136" s="446"/>
      <c r="K136" s="197"/>
      <c r="L136" s="360"/>
      <c r="M136" s="112"/>
      <c r="N136" s="361"/>
      <c r="O136" s="170"/>
      <c r="P136" s="212"/>
      <c r="Q136" s="97"/>
      <c r="R136" s="382"/>
      <c r="S136" s="104"/>
      <c r="T136" s="104"/>
    </row>
    <row r="137" spans="1:20" s="332" customFormat="1" ht="15.75" thickBot="1" x14ac:dyDescent="0.3">
      <c r="A137" s="333">
        <v>71</v>
      </c>
      <c r="B137" s="130"/>
      <c r="C137" s="285"/>
      <c r="D137" s="285"/>
      <c r="E137" s="151"/>
      <c r="F137" s="302"/>
      <c r="G137" s="183"/>
      <c r="H137" s="64"/>
      <c r="I137" s="335">
        <f t="shared" ref="I137:I149" si="23">H137-F137</f>
        <v>0</v>
      </c>
      <c r="J137" s="446"/>
      <c r="K137" s="197"/>
      <c r="L137" s="360"/>
      <c r="M137" s="112"/>
      <c r="N137" s="361"/>
      <c r="O137" s="170"/>
      <c r="P137" s="212"/>
      <c r="Q137" s="97"/>
      <c r="R137" s="382"/>
      <c r="S137" s="104">
        <f t="shared" ref="S137:S142" si="24">Q137+M137+K137</f>
        <v>0</v>
      </c>
      <c r="T137" s="104" t="e">
        <f t="shared" ref="T137:T145" si="25">S137/H137+0.1</f>
        <v>#DIV/0!</v>
      </c>
    </row>
    <row r="138" spans="1:20" s="332" customFormat="1" hidden="1" x14ac:dyDescent="0.25">
      <c r="A138" s="333">
        <v>72</v>
      </c>
      <c r="B138" s="130"/>
      <c r="C138" s="311"/>
      <c r="D138" s="285"/>
      <c r="E138" s="151"/>
      <c r="F138" s="302"/>
      <c r="G138" s="183"/>
      <c r="H138" s="64"/>
      <c r="I138" s="335">
        <f>H138-F138</f>
        <v>0</v>
      </c>
      <c r="J138" s="446"/>
      <c r="K138" s="197"/>
      <c r="L138" s="360"/>
      <c r="M138" s="112"/>
      <c r="N138" s="361"/>
      <c r="O138" s="170"/>
      <c r="P138" s="212"/>
      <c r="Q138" s="373"/>
      <c r="R138" s="371"/>
      <c r="S138" s="104">
        <f t="shared" si="24"/>
        <v>0</v>
      </c>
      <c r="T138" s="104" t="e">
        <f t="shared" si="25"/>
        <v>#DIV/0!</v>
      </c>
    </row>
    <row r="139" spans="1:20" s="332" customFormat="1" hidden="1" x14ac:dyDescent="0.25">
      <c r="A139" s="333">
        <v>73</v>
      </c>
      <c r="B139" s="130"/>
      <c r="C139" s="311"/>
      <c r="D139" s="285"/>
      <c r="E139" s="151"/>
      <c r="F139" s="302"/>
      <c r="G139" s="183"/>
      <c r="H139" s="64"/>
      <c r="I139" s="335">
        <f t="shared" si="23"/>
        <v>0</v>
      </c>
      <c r="J139" s="446"/>
      <c r="K139" s="197"/>
      <c r="L139" s="360"/>
      <c r="M139" s="112"/>
      <c r="N139" s="361"/>
      <c r="O139" s="170"/>
      <c r="P139" s="212"/>
      <c r="Q139" s="373"/>
      <c r="R139" s="371"/>
      <c r="S139" s="104">
        <f t="shared" si="24"/>
        <v>0</v>
      </c>
      <c r="T139" s="104" t="e">
        <f t="shared" si="25"/>
        <v>#DIV/0!</v>
      </c>
    </row>
    <row r="140" spans="1:20" s="332" customFormat="1" hidden="1" x14ac:dyDescent="0.25">
      <c r="A140" s="333">
        <v>74</v>
      </c>
      <c r="B140" s="130"/>
      <c r="C140" s="311"/>
      <c r="D140" s="285"/>
      <c r="E140" s="151"/>
      <c r="F140" s="302"/>
      <c r="G140" s="183"/>
      <c r="H140" s="64"/>
      <c r="I140" s="335">
        <f t="shared" si="23"/>
        <v>0</v>
      </c>
      <c r="J140" s="446"/>
      <c r="K140" s="197"/>
      <c r="L140" s="360"/>
      <c r="M140" s="112"/>
      <c r="N140" s="361"/>
      <c r="O140" s="170"/>
      <c r="P140" s="212"/>
      <c r="Q140" s="373"/>
      <c r="R140" s="372"/>
      <c r="S140" s="104">
        <f t="shared" si="24"/>
        <v>0</v>
      </c>
      <c r="T140" s="104" t="e">
        <f t="shared" si="25"/>
        <v>#DIV/0!</v>
      </c>
    </row>
    <row r="141" spans="1:20" s="332" customFormat="1" hidden="1" x14ac:dyDescent="0.25">
      <c r="A141" s="333">
        <v>75</v>
      </c>
      <c r="B141" s="130"/>
      <c r="C141" s="311"/>
      <c r="D141" s="285"/>
      <c r="E141" s="151"/>
      <c r="F141" s="302"/>
      <c r="G141" s="183"/>
      <c r="H141" s="64"/>
      <c r="I141" s="335">
        <f>H141-F141</f>
        <v>0</v>
      </c>
      <c r="J141" s="446"/>
      <c r="K141" s="197"/>
      <c r="L141" s="360"/>
      <c r="M141" s="112"/>
      <c r="N141" s="361"/>
      <c r="O141" s="170"/>
      <c r="P141" s="212"/>
      <c r="Q141" s="373"/>
      <c r="R141" s="372"/>
      <c r="S141" s="104">
        <f t="shared" si="24"/>
        <v>0</v>
      </c>
      <c r="T141" s="104" t="e">
        <f t="shared" si="25"/>
        <v>#DIV/0!</v>
      </c>
    </row>
    <row r="142" spans="1:20" s="332" customFormat="1" hidden="1" x14ac:dyDescent="0.25">
      <c r="A142" s="333">
        <v>76</v>
      </c>
      <c r="B142" s="130"/>
      <c r="C142" s="285"/>
      <c r="D142" s="311"/>
      <c r="E142" s="151"/>
      <c r="F142" s="302"/>
      <c r="G142" s="183"/>
      <c r="H142" s="64"/>
      <c r="I142" s="335">
        <f t="shared" si="23"/>
        <v>0</v>
      </c>
      <c r="J142" s="446"/>
      <c r="K142" s="197"/>
      <c r="L142" s="360"/>
      <c r="M142" s="112"/>
      <c r="N142" s="361"/>
      <c r="O142" s="170"/>
      <c r="P142" s="212"/>
      <c r="Q142" s="112"/>
      <c r="R142" s="363"/>
      <c r="S142" s="104">
        <f t="shared" si="24"/>
        <v>0</v>
      </c>
      <c r="T142" s="104" t="e">
        <f t="shared" si="25"/>
        <v>#DIV/0!</v>
      </c>
    </row>
    <row r="143" spans="1:20" s="332" customFormat="1" hidden="1" x14ac:dyDescent="0.25">
      <c r="A143" s="333">
        <v>77</v>
      </c>
      <c r="B143" s="130"/>
      <c r="C143" s="285"/>
      <c r="D143" s="185"/>
      <c r="E143" s="151"/>
      <c r="F143" s="302"/>
      <c r="G143" s="183"/>
      <c r="H143" s="64"/>
      <c r="I143" s="335">
        <f t="shared" si="23"/>
        <v>0</v>
      </c>
      <c r="J143" s="446"/>
      <c r="K143" s="197"/>
      <c r="L143" s="336"/>
      <c r="M143" s="112"/>
      <c r="N143" s="361"/>
      <c r="O143" s="170"/>
      <c r="P143" s="212"/>
      <c r="Q143" s="112"/>
      <c r="R143" s="363"/>
      <c r="S143" s="104">
        <f t="shared" ref="S143:S148" si="26">Q143+M143+K143</f>
        <v>0</v>
      </c>
      <c r="T143" s="104" t="e">
        <f t="shared" si="25"/>
        <v>#DIV/0!</v>
      </c>
    </row>
    <row r="144" spans="1:20" s="332" customFormat="1" hidden="1" x14ac:dyDescent="0.25">
      <c r="A144" s="333">
        <v>77</v>
      </c>
      <c r="B144" s="130"/>
      <c r="C144" s="337"/>
      <c r="D144" s="185"/>
      <c r="E144" s="151"/>
      <c r="F144" s="302"/>
      <c r="G144" s="183"/>
      <c r="H144" s="64"/>
      <c r="I144" s="335">
        <f t="shared" si="23"/>
        <v>0</v>
      </c>
      <c r="J144" s="446"/>
      <c r="K144" s="197"/>
      <c r="L144" s="336"/>
      <c r="M144" s="112"/>
      <c r="N144" s="361"/>
      <c r="O144" s="170"/>
      <c r="P144" s="212"/>
      <c r="Q144" s="112"/>
      <c r="R144" s="363"/>
      <c r="S144" s="104">
        <f t="shared" si="26"/>
        <v>0</v>
      </c>
      <c r="T144" s="104" t="e">
        <f t="shared" si="25"/>
        <v>#DIV/0!</v>
      </c>
    </row>
    <row r="145" spans="1:20" s="332" customFormat="1" hidden="1" x14ac:dyDescent="0.25">
      <c r="A145" s="333">
        <v>78</v>
      </c>
      <c r="B145" s="130"/>
      <c r="C145" s="337"/>
      <c r="D145" s="185"/>
      <c r="E145" s="151"/>
      <c r="F145" s="302"/>
      <c r="G145" s="183"/>
      <c r="H145" s="64"/>
      <c r="I145" s="335">
        <f t="shared" si="23"/>
        <v>0</v>
      </c>
      <c r="J145" s="446"/>
      <c r="K145" s="197"/>
      <c r="L145" s="336"/>
      <c r="M145" s="112"/>
      <c r="N145" s="361"/>
      <c r="O145" s="170"/>
      <c r="P145" s="212"/>
      <c r="Q145" s="112"/>
      <c r="R145" s="363"/>
      <c r="S145" s="104">
        <f t="shared" si="26"/>
        <v>0</v>
      </c>
      <c r="T145" s="104" t="e">
        <f t="shared" si="25"/>
        <v>#DIV/0!</v>
      </c>
    </row>
    <row r="146" spans="1:20" s="332" customFormat="1" hidden="1" x14ac:dyDescent="0.25">
      <c r="A146" s="333"/>
      <c r="B146" s="130"/>
      <c r="C146" s="337"/>
      <c r="D146" s="185"/>
      <c r="E146" s="151"/>
      <c r="F146" s="302"/>
      <c r="G146" s="183"/>
      <c r="H146" s="64"/>
      <c r="I146" s="335">
        <f t="shared" si="23"/>
        <v>0</v>
      </c>
      <c r="J146" s="446"/>
      <c r="K146" s="197"/>
      <c r="L146" s="336"/>
      <c r="M146" s="112"/>
      <c r="N146" s="338"/>
      <c r="O146" s="170"/>
      <c r="P146" s="212"/>
      <c r="Q146" s="112"/>
      <c r="R146" s="363"/>
      <c r="S146" s="104">
        <f t="shared" si="26"/>
        <v>0</v>
      </c>
      <c r="T146" s="104" t="e">
        <f>S146/H146</f>
        <v>#DIV/0!</v>
      </c>
    </row>
    <row r="147" spans="1:20" s="332" customFormat="1" hidden="1" x14ac:dyDescent="0.25">
      <c r="A147" s="333"/>
      <c r="B147" s="130"/>
      <c r="C147" s="337"/>
      <c r="D147" s="316"/>
      <c r="E147" s="151"/>
      <c r="F147" s="302"/>
      <c r="G147" s="183"/>
      <c r="H147" s="64"/>
      <c r="I147" s="335">
        <f t="shared" si="23"/>
        <v>0</v>
      </c>
      <c r="J147" s="446"/>
      <c r="K147" s="197"/>
      <c r="L147" s="336"/>
      <c r="M147" s="112"/>
      <c r="N147" s="338"/>
      <c r="O147" s="170"/>
      <c r="P147" s="212"/>
      <c r="Q147" s="97"/>
      <c r="R147" s="364"/>
      <c r="S147" s="104">
        <f t="shared" si="26"/>
        <v>0</v>
      </c>
      <c r="T147" s="104" t="e">
        <f>S147/H147</f>
        <v>#DIV/0!</v>
      </c>
    </row>
    <row r="148" spans="1:20" s="332" customFormat="1" hidden="1" x14ac:dyDescent="0.25">
      <c r="A148" s="333"/>
      <c r="B148" s="130"/>
      <c r="C148" s="337"/>
      <c r="D148" s="316"/>
      <c r="E148" s="151"/>
      <c r="F148" s="302"/>
      <c r="G148" s="183"/>
      <c r="H148" s="64"/>
      <c r="I148" s="335">
        <f t="shared" si="23"/>
        <v>0</v>
      </c>
      <c r="J148" s="446"/>
      <c r="K148" s="197"/>
      <c r="L148" s="336"/>
      <c r="M148" s="112"/>
      <c r="N148" s="338"/>
      <c r="O148" s="170"/>
      <c r="P148" s="212"/>
      <c r="Q148" s="97"/>
      <c r="R148" s="349"/>
      <c r="S148" s="104">
        <f t="shared" si="26"/>
        <v>0</v>
      </c>
      <c r="T148" s="104" t="e">
        <f>S148/H148</f>
        <v>#DIV/0!</v>
      </c>
    </row>
    <row r="149" spans="1:20" s="332" customFormat="1" ht="15.75" hidden="1" thickBot="1" x14ac:dyDescent="0.3">
      <c r="A149" s="333"/>
      <c r="B149" s="341"/>
      <c r="C149" s="125"/>
      <c r="D149" s="316"/>
      <c r="E149" s="202"/>
      <c r="F149" s="302"/>
      <c r="G149" s="183"/>
      <c r="H149" s="64"/>
      <c r="I149" s="335">
        <f t="shared" si="23"/>
        <v>0</v>
      </c>
      <c r="J149" s="447"/>
      <c r="K149" s="350"/>
      <c r="L149" s="351"/>
      <c r="M149" s="112"/>
      <c r="N149" s="248"/>
      <c r="O149" s="170"/>
      <c r="P149" s="173"/>
      <c r="Q149" s="129"/>
      <c r="R149" s="305"/>
      <c r="S149" s="104">
        <f>Q149+M149+K149</f>
        <v>0</v>
      </c>
      <c r="T149" s="104" t="e">
        <f>S149/H149+0.1</f>
        <v>#DIV/0!</v>
      </c>
    </row>
    <row r="150" spans="1:20" s="332" customFormat="1" ht="29.25" customHeight="1" thickTop="1" thickBot="1" x14ac:dyDescent="0.3">
      <c r="A150" s="333"/>
      <c r="B150" s="311"/>
      <c r="C150" s="125"/>
      <c r="D150" s="352"/>
      <c r="E150" s="151"/>
      <c r="F150" s="116" t="s">
        <v>31</v>
      </c>
      <c r="G150" s="117">
        <f>SUM(G5:G149)</f>
        <v>2270</v>
      </c>
      <c r="H150" s="414">
        <f>SUM(H3:H149)</f>
        <v>545253.86</v>
      </c>
      <c r="I150" s="353">
        <f>PIERNA!I38</f>
        <v>0</v>
      </c>
      <c r="J150" s="62"/>
      <c r="K150" s="355">
        <f>SUM(K5:K149)</f>
        <v>225600</v>
      </c>
      <c r="L150" s="356"/>
      <c r="M150" s="355">
        <f>SUM(M5:M149)</f>
        <v>640320</v>
      </c>
      <c r="N150" s="357"/>
      <c r="O150" s="354"/>
      <c r="P150" s="213"/>
      <c r="Q150" s="358">
        <f>SUM(Q5:Q149)</f>
        <v>16693884.130590003</v>
      </c>
      <c r="R150" s="306"/>
      <c r="S150" s="379">
        <f>Q150+M150+K150</f>
        <v>17559804.130590003</v>
      </c>
      <c r="T150" s="104"/>
    </row>
    <row r="151" spans="1:20" s="332" customFormat="1" ht="15.75" thickTop="1" x14ac:dyDescent="0.25">
      <c r="D151" s="333"/>
      <c r="E151" s="127"/>
      <c r="J151" s="244"/>
      <c r="O151" s="333"/>
      <c r="P151" s="214"/>
      <c r="Q151" s="127"/>
      <c r="R151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32" activePane="bottomLeft" state="frozen"/>
      <selection pane="bottomLeft" activeCell="H52" sqref="H5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36" t="s">
        <v>183</v>
      </c>
      <c r="B1" s="836"/>
      <c r="C1" s="836"/>
      <c r="D1" s="836"/>
      <c r="E1" s="836"/>
      <c r="F1" s="836"/>
      <c r="G1" s="836"/>
      <c r="H1" s="14">
        <v>1</v>
      </c>
    </row>
    <row r="2" spans="1:9" ht="15.75" thickBot="1" x14ac:dyDescent="0.3">
      <c r="A2" t="s">
        <v>184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60"/>
      <c r="F4" s="419"/>
      <c r="G4" s="52"/>
      <c r="H4" s="16"/>
    </row>
    <row r="5" spans="1:9" ht="18.75" x14ac:dyDescent="0.3">
      <c r="A5" s="837" t="s">
        <v>96</v>
      </c>
      <c r="B5" s="697" t="s">
        <v>143</v>
      </c>
      <c r="C5" s="211">
        <v>33</v>
      </c>
      <c r="D5" s="263">
        <v>43122</v>
      </c>
      <c r="E5" s="460">
        <v>204.15</v>
      </c>
      <c r="F5" s="419">
        <v>15</v>
      </c>
      <c r="G5" s="164">
        <f>F29</f>
        <v>204.14999999999998</v>
      </c>
      <c r="H5" s="10">
        <f>E5-G5+E4+E6</f>
        <v>2.8421709430404007E-14</v>
      </c>
    </row>
    <row r="6" spans="1:9" ht="16.5" thickBot="1" x14ac:dyDescent="0.3">
      <c r="A6" s="837"/>
      <c r="B6" s="449"/>
      <c r="C6" s="246"/>
      <c r="D6" s="17"/>
      <c r="E6" s="461"/>
      <c r="F6" s="419"/>
      <c r="G6" s="16"/>
      <c r="H6"/>
    </row>
    <row r="7" spans="1:9" ht="16.5" thickTop="1" thickBot="1" x14ac:dyDescent="0.3">
      <c r="A7"/>
      <c r="B7" s="46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5"/>
      <c r="C8" s="20">
        <v>5</v>
      </c>
      <c r="D8" s="110">
        <v>68.05</v>
      </c>
      <c r="E8" s="151">
        <v>43122</v>
      </c>
      <c r="F8" s="193">
        <f t="shared" ref="F8:F28" si="0">D8</f>
        <v>68.05</v>
      </c>
      <c r="G8" s="111" t="s">
        <v>167</v>
      </c>
      <c r="H8" s="112">
        <v>35</v>
      </c>
      <c r="I8" s="174">
        <f>E5+E6-F8</f>
        <v>136.10000000000002</v>
      </c>
    </row>
    <row r="9" spans="1:9" x14ac:dyDescent="0.25">
      <c r="A9" s="16"/>
      <c r="B9" s="465"/>
      <c r="C9" s="20">
        <v>10</v>
      </c>
      <c r="D9" s="96">
        <v>136.1</v>
      </c>
      <c r="E9" s="710">
        <v>43138</v>
      </c>
      <c r="F9" s="148">
        <f t="shared" si="0"/>
        <v>136.1</v>
      </c>
      <c r="G9" s="107" t="s">
        <v>343</v>
      </c>
      <c r="H9" s="97">
        <v>35</v>
      </c>
      <c r="I9" s="174">
        <f>I8-F9</f>
        <v>0</v>
      </c>
    </row>
    <row r="10" spans="1:9" x14ac:dyDescent="0.25">
      <c r="B10" s="465"/>
      <c r="C10" s="20"/>
      <c r="D10" s="96">
        <f>C10*B10</f>
        <v>0</v>
      </c>
      <c r="E10" s="710"/>
      <c r="F10" s="148">
        <f t="shared" si="0"/>
        <v>0</v>
      </c>
      <c r="G10" s="107"/>
      <c r="H10" s="97"/>
      <c r="I10" s="174">
        <f t="shared" ref="I10:I17" si="1">I9-F10</f>
        <v>0</v>
      </c>
    </row>
    <row r="11" spans="1:9" x14ac:dyDescent="0.25">
      <c r="A11" s="142" t="s">
        <v>33</v>
      </c>
      <c r="B11" s="465"/>
      <c r="C11" s="20"/>
      <c r="D11" s="96">
        <f>C11*B11</f>
        <v>0</v>
      </c>
      <c r="E11" s="710"/>
      <c r="F11" s="148">
        <f t="shared" si="0"/>
        <v>0</v>
      </c>
      <c r="G11" s="107"/>
      <c r="H11" s="97"/>
      <c r="I11" s="174">
        <f t="shared" si="1"/>
        <v>0</v>
      </c>
    </row>
    <row r="12" spans="1:9" x14ac:dyDescent="0.25">
      <c r="B12" s="465"/>
      <c r="C12" s="20"/>
      <c r="D12" s="96">
        <f>C12*B12</f>
        <v>0</v>
      </c>
      <c r="E12" s="710"/>
      <c r="F12" s="148">
        <f t="shared" si="0"/>
        <v>0</v>
      </c>
      <c r="G12" s="107"/>
      <c r="H12" s="97"/>
      <c r="I12" s="174">
        <f t="shared" si="1"/>
        <v>0</v>
      </c>
    </row>
    <row r="13" spans="1:9" x14ac:dyDescent="0.25">
      <c r="A13" s="171"/>
      <c r="B13" s="465"/>
      <c r="C13" s="20"/>
      <c r="D13" s="96">
        <f t="shared" ref="D13:D27" si="2">C13*B13</f>
        <v>0</v>
      </c>
      <c r="E13" s="710"/>
      <c r="F13" s="148">
        <f t="shared" si="0"/>
        <v>0</v>
      </c>
      <c r="G13" s="107"/>
      <c r="H13" s="97"/>
      <c r="I13" s="174">
        <f t="shared" si="1"/>
        <v>0</v>
      </c>
    </row>
    <row r="14" spans="1:9" x14ac:dyDescent="0.25">
      <c r="A14" s="171"/>
      <c r="B14" s="465"/>
      <c r="C14" s="20"/>
      <c r="D14" s="96">
        <f t="shared" si="2"/>
        <v>0</v>
      </c>
      <c r="E14" s="710"/>
      <c r="F14" s="148">
        <f t="shared" si="0"/>
        <v>0</v>
      </c>
      <c r="G14" s="107"/>
      <c r="H14" s="97"/>
      <c r="I14" s="174">
        <f t="shared" si="1"/>
        <v>0</v>
      </c>
    </row>
    <row r="15" spans="1:9" x14ac:dyDescent="0.25">
      <c r="A15" s="171"/>
      <c r="B15" s="465"/>
      <c r="C15" s="20"/>
      <c r="D15" s="96">
        <f t="shared" si="2"/>
        <v>0</v>
      </c>
      <c r="E15" s="710"/>
      <c r="F15" s="148">
        <f t="shared" si="0"/>
        <v>0</v>
      </c>
      <c r="G15" s="107"/>
      <c r="H15" s="97"/>
      <c r="I15" s="174">
        <f t="shared" si="1"/>
        <v>0</v>
      </c>
    </row>
    <row r="16" spans="1:9" x14ac:dyDescent="0.25">
      <c r="A16" s="171"/>
      <c r="B16" s="465"/>
      <c r="C16" s="20"/>
      <c r="D16" s="96">
        <f t="shared" si="2"/>
        <v>0</v>
      </c>
      <c r="E16" s="710"/>
      <c r="F16" s="148">
        <f t="shared" si="0"/>
        <v>0</v>
      </c>
      <c r="G16" s="107"/>
      <c r="H16" s="97"/>
      <c r="I16" s="174">
        <f t="shared" si="1"/>
        <v>0</v>
      </c>
    </row>
    <row r="17" spans="1:9" x14ac:dyDescent="0.25">
      <c r="A17" s="171"/>
      <c r="B17" s="465"/>
      <c r="C17" s="20"/>
      <c r="D17" s="96">
        <f t="shared" si="2"/>
        <v>0</v>
      </c>
      <c r="E17" s="710"/>
      <c r="F17" s="148">
        <f t="shared" si="0"/>
        <v>0</v>
      </c>
      <c r="G17" s="107"/>
      <c r="H17" s="97"/>
      <c r="I17" s="174">
        <f t="shared" si="1"/>
        <v>0</v>
      </c>
    </row>
    <row r="18" spans="1:9" x14ac:dyDescent="0.25">
      <c r="A18" s="171"/>
      <c r="B18" s="465"/>
      <c r="C18" s="20"/>
      <c r="D18" s="110">
        <f t="shared" si="2"/>
        <v>0</v>
      </c>
      <c r="E18" s="151"/>
      <c r="F18" s="193">
        <f t="shared" si="0"/>
        <v>0</v>
      </c>
      <c r="G18" s="111"/>
      <c r="H18" s="112"/>
      <c r="I18" s="174"/>
    </row>
    <row r="19" spans="1:9" x14ac:dyDescent="0.25">
      <c r="A19" s="171"/>
      <c r="B19" s="465"/>
      <c r="C19" s="20"/>
      <c r="D19" s="110">
        <f t="shared" si="2"/>
        <v>0</v>
      </c>
      <c r="E19" s="151"/>
      <c r="F19" s="193">
        <f t="shared" si="0"/>
        <v>0</v>
      </c>
      <c r="G19" s="111"/>
      <c r="H19" s="112"/>
      <c r="I19" s="174"/>
    </row>
    <row r="20" spans="1:9" x14ac:dyDescent="0.25">
      <c r="A20" s="171"/>
      <c r="B20" s="465"/>
      <c r="C20" s="20"/>
      <c r="D20" s="110">
        <f t="shared" si="2"/>
        <v>0</v>
      </c>
      <c r="E20" s="151"/>
      <c r="F20" s="193">
        <f t="shared" si="0"/>
        <v>0</v>
      </c>
      <c r="G20" s="111"/>
      <c r="H20" s="112"/>
      <c r="I20" s="341"/>
    </row>
    <row r="21" spans="1:9" x14ac:dyDescent="0.25">
      <c r="A21" s="171"/>
      <c r="B21" s="465"/>
      <c r="C21" s="20"/>
      <c r="D21" s="110">
        <f t="shared" si="2"/>
        <v>0</v>
      </c>
      <c r="E21" s="151"/>
      <c r="F21" s="193">
        <f t="shared" si="0"/>
        <v>0</v>
      </c>
      <c r="G21" s="111"/>
      <c r="H21" s="112"/>
      <c r="I21" s="341"/>
    </row>
    <row r="22" spans="1:9" x14ac:dyDescent="0.25">
      <c r="A22" s="171"/>
      <c r="B22" s="465"/>
      <c r="C22" s="20"/>
      <c r="D22" s="110">
        <f t="shared" si="2"/>
        <v>0</v>
      </c>
      <c r="E22" s="151"/>
      <c r="F22" s="193">
        <f t="shared" si="0"/>
        <v>0</v>
      </c>
      <c r="G22" s="111"/>
      <c r="H22" s="112"/>
      <c r="I22" s="341"/>
    </row>
    <row r="23" spans="1:9" x14ac:dyDescent="0.25">
      <c r="A23" s="171"/>
      <c r="B23" s="465"/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341"/>
    </row>
    <row r="24" spans="1:9" x14ac:dyDescent="0.25">
      <c r="A24" s="171"/>
      <c r="B24" s="465"/>
      <c r="C24" s="20"/>
      <c r="D24" s="110">
        <f t="shared" si="2"/>
        <v>0</v>
      </c>
      <c r="E24" s="151"/>
      <c r="F24" s="193">
        <f t="shared" si="0"/>
        <v>0</v>
      </c>
      <c r="G24" s="111"/>
      <c r="H24" s="112"/>
      <c r="I24" s="341"/>
    </row>
    <row r="25" spans="1:9" x14ac:dyDescent="0.25">
      <c r="A25" s="171"/>
      <c r="B25" s="465"/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341"/>
    </row>
    <row r="26" spans="1:9" x14ac:dyDescent="0.25">
      <c r="A26" s="171"/>
      <c r="B26" s="465"/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341"/>
    </row>
    <row r="27" spans="1:9" x14ac:dyDescent="0.25">
      <c r="B27" s="465"/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341"/>
    </row>
    <row r="28" spans="1:9" ht="15.75" thickBot="1" x14ac:dyDescent="0.3">
      <c r="A28" s="229"/>
      <c r="B28" s="466"/>
      <c r="C28" s="48"/>
      <c r="D28" s="605">
        <f>B28*C28</f>
        <v>0</v>
      </c>
      <c r="E28" s="606"/>
      <c r="F28" s="607">
        <f t="shared" si="0"/>
        <v>0</v>
      </c>
      <c r="G28" s="270"/>
      <c r="H28" s="608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15</v>
      </c>
      <c r="D29" s="193">
        <f>SUM(D8:D28)</f>
        <v>204.14999999999998</v>
      </c>
      <c r="E29" s="129"/>
      <c r="F29" s="193">
        <f>SUM(F8:F28)</f>
        <v>204.14999999999998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7"/>
      <c r="C31"/>
      <c r="D31" s="832" t="s">
        <v>21</v>
      </c>
      <c r="E31" s="833"/>
      <c r="F31" s="273">
        <f>E4+E5-F29+E6</f>
        <v>2.8421709430404007E-14</v>
      </c>
      <c r="G31"/>
      <c r="H31"/>
    </row>
    <row r="32" spans="1:9" ht="15.75" thickBot="1" x14ac:dyDescent="0.3">
      <c r="A32" s="238"/>
      <c r="B32" s="278"/>
      <c r="C32"/>
      <c r="D32" s="694" t="s">
        <v>4</v>
      </c>
      <c r="E32" s="695"/>
      <c r="F32" s="66">
        <f>F4+F5-C29+F6</f>
        <v>0</v>
      </c>
      <c r="G32"/>
      <c r="H32"/>
    </row>
    <row r="33" spans="1:8" x14ac:dyDescent="0.25">
      <c r="A33"/>
      <c r="B33" s="467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I1" workbookViewId="0">
      <pane ySplit="7" topLeftCell="A8" activePane="bottomLeft" state="frozen"/>
      <selection pane="bottomLeft" activeCell="X20" sqref="X2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70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836" t="s">
        <v>185</v>
      </c>
      <c r="B1" s="836"/>
      <c r="C1" s="836"/>
      <c r="D1" s="836"/>
      <c r="E1" s="836"/>
      <c r="F1" s="836"/>
      <c r="G1" s="836"/>
      <c r="H1" s="14">
        <v>1</v>
      </c>
      <c r="K1" s="831" t="s">
        <v>196</v>
      </c>
      <c r="L1" s="831"/>
      <c r="M1" s="831"/>
      <c r="N1" s="831"/>
      <c r="O1" s="831"/>
      <c r="P1" s="831"/>
      <c r="Q1" s="831"/>
      <c r="R1" s="14">
        <v>1</v>
      </c>
    </row>
    <row r="2" spans="1:19" ht="15.75" thickBot="1" x14ac:dyDescent="0.3">
      <c r="A2"/>
      <c r="B2" s="278"/>
      <c r="C2"/>
      <c r="D2"/>
      <c r="E2"/>
      <c r="F2"/>
      <c r="G2"/>
      <c r="H2"/>
      <c r="K2"/>
      <c r="L2" s="278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8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20"/>
      <c r="C4" s="105"/>
      <c r="D4" s="263"/>
      <c r="E4" s="460"/>
      <c r="F4" s="419"/>
      <c r="G4" s="52"/>
      <c r="H4" s="16"/>
      <c r="K4" s="16"/>
      <c r="L4" s="120"/>
      <c r="M4" s="105"/>
      <c r="N4" s="263"/>
      <c r="O4" s="460"/>
      <c r="P4" s="419"/>
      <c r="Q4" s="52"/>
      <c r="R4" s="16"/>
    </row>
    <row r="5" spans="1:19" ht="18.75" x14ac:dyDescent="0.3">
      <c r="A5" s="129" t="s">
        <v>83</v>
      </c>
      <c r="B5" s="570" t="s">
        <v>84</v>
      </c>
      <c r="C5" s="211">
        <v>165</v>
      </c>
      <c r="D5" s="263">
        <v>43068</v>
      </c>
      <c r="E5" s="460">
        <v>45.4</v>
      </c>
      <c r="F5" s="419">
        <v>10</v>
      </c>
      <c r="G5" s="164">
        <f>F29</f>
        <v>45.4</v>
      </c>
      <c r="H5" s="10">
        <f>E5-G5+E4+E6</f>
        <v>0</v>
      </c>
      <c r="K5" s="129" t="s">
        <v>83</v>
      </c>
      <c r="L5" s="570" t="s">
        <v>84</v>
      </c>
      <c r="M5" s="211">
        <v>175</v>
      </c>
      <c r="N5" s="263">
        <v>43145</v>
      </c>
      <c r="O5" s="460">
        <v>45.4</v>
      </c>
      <c r="P5" s="419">
        <v>10</v>
      </c>
      <c r="Q5" s="164">
        <f>P29</f>
        <v>0</v>
      </c>
      <c r="R5" s="10">
        <f>O5-Q5+O4+O6</f>
        <v>45.4</v>
      </c>
    </row>
    <row r="6" spans="1:19" ht="16.5" thickBot="1" x14ac:dyDescent="0.3">
      <c r="A6" s="16"/>
      <c r="B6" s="449"/>
      <c r="C6" s="246"/>
      <c r="D6" s="17"/>
      <c r="E6" s="461"/>
      <c r="F6" s="419"/>
      <c r="G6" s="16"/>
      <c r="H6"/>
      <c r="K6" s="16"/>
      <c r="L6" s="449"/>
      <c r="M6" s="246"/>
      <c r="N6" s="17"/>
      <c r="O6" s="461"/>
      <c r="P6" s="419"/>
      <c r="Q6" s="16"/>
      <c r="R6"/>
    </row>
    <row r="7" spans="1:19" ht="16.5" thickTop="1" thickBot="1" x14ac:dyDescent="0.3">
      <c r="A7"/>
      <c r="B7" s="46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6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90" t="s">
        <v>32</v>
      </c>
      <c r="B8" s="465">
        <v>4.54</v>
      </c>
      <c r="C8" s="20">
        <v>1</v>
      </c>
      <c r="D8" s="110">
        <f t="shared" ref="D8:D9" si="0">C8*B8</f>
        <v>4.54</v>
      </c>
      <c r="E8" s="151">
        <v>43115</v>
      </c>
      <c r="F8" s="193">
        <f t="shared" ref="F8:F28" si="1">D8</f>
        <v>4.54</v>
      </c>
      <c r="G8" s="111" t="s">
        <v>154</v>
      </c>
      <c r="H8" s="112">
        <v>210</v>
      </c>
      <c r="I8" s="174">
        <f>E5+E6-F8</f>
        <v>40.86</v>
      </c>
      <c r="K8" s="90" t="s">
        <v>32</v>
      </c>
      <c r="L8" s="465">
        <v>4.54</v>
      </c>
      <c r="M8" s="20"/>
      <c r="N8" s="110">
        <f t="shared" ref="N8:N9" si="2">M8*L8</f>
        <v>0</v>
      </c>
      <c r="O8" s="151"/>
      <c r="P8" s="193">
        <f t="shared" ref="P8:P28" si="3">N8</f>
        <v>0</v>
      </c>
      <c r="Q8" s="111"/>
      <c r="R8" s="112"/>
      <c r="S8" s="174">
        <f>O5+O6-P8</f>
        <v>45.4</v>
      </c>
    </row>
    <row r="9" spans="1:19" x14ac:dyDescent="0.25">
      <c r="A9" s="16"/>
      <c r="B9" s="465">
        <v>4.54</v>
      </c>
      <c r="C9" s="20">
        <v>1</v>
      </c>
      <c r="D9" s="110">
        <f t="shared" si="0"/>
        <v>4.54</v>
      </c>
      <c r="E9" s="151">
        <v>43117</v>
      </c>
      <c r="F9" s="193">
        <f t="shared" si="1"/>
        <v>4.54</v>
      </c>
      <c r="G9" s="111" t="s">
        <v>158</v>
      </c>
      <c r="H9" s="112">
        <v>210</v>
      </c>
      <c r="I9" s="174">
        <f>I8-F9</f>
        <v>36.32</v>
      </c>
      <c r="K9" s="16"/>
      <c r="L9" s="465">
        <v>4.54</v>
      </c>
      <c r="M9" s="20"/>
      <c r="N9" s="110">
        <f t="shared" si="2"/>
        <v>0</v>
      </c>
      <c r="O9" s="151"/>
      <c r="P9" s="193">
        <f t="shared" si="3"/>
        <v>0</v>
      </c>
      <c r="Q9" s="111"/>
      <c r="R9" s="112"/>
      <c r="S9" s="174">
        <f>S8-P9</f>
        <v>45.4</v>
      </c>
    </row>
    <row r="10" spans="1:19" x14ac:dyDescent="0.25">
      <c r="B10" s="465">
        <v>4.54</v>
      </c>
      <c r="C10" s="20">
        <v>1</v>
      </c>
      <c r="D10" s="110">
        <f>C10*B10</f>
        <v>4.54</v>
      </c>
      <c r="E10" s="151">
        <v>43119</v>
      </c>
      <c r="F10" s="193">
        <f t="shared" si="1"/>
        <v>4.54</v>
      </c>
      <c r="G10" s="111" t="s">
        <v>162</v>
      </c>
      <c r="H10" s="112">
        <v>210</v>
      </c>
      <c r="I10" s="174">
        <f t="shared" ref="I10:I17" si="4">I9-F10</f>
        <v>31.78</v>
      </c>
      <c r="L10" s="465">
        <v>4.54</v>
      </c>
      <c r="M10" s="20"/>
      <c r="N10" s="110">
        <f>M10*L10</f>
        <v>0</v>
      </c>
      <c r="O10" s="151"/>
      <c r="P10" s="193">
        <f t="shared" si="3"/>
        <v>0</v>
      </c>
      <c r="Q10" s="111"/>
      <c r="R10" s="112"/>
      <c r="S10" s="174">
        <f t="shared" ref="S10:S17" si="5">S9-P10</f>
        <v>45.4</v>
      </c>
    </row>
    <row r="11" spans="1:19" x14ac:dyDescent="0.25">
      <c r="A11" s="142" t="s">
        <v>33</v>
      </c>
      <c r="B11" s="465">
        <v>4.54</v>
      </c>
      <c r="C11" s="20">
        <v>1</v>
      </c>
      <c r="D11" s="110">
        <f>C11*B11</f>
        <v>4.54</v>
      </c>
      <c r="E11" s="151">
        <v>43129</v>
      </c>
      <c r="F11" s="193">
        <f t="shared" si="1"/>
        <v>4.54</v>
      </c>
      <c r="G11" s="111" t="s">
        <v>176</v>
      </c>
      <c r="H11" s="112">
        <v>210</v>
      </c>
      <c r="I11" s="174">
        <f t="shared" si="4"/>
        <v>27.240000000000002</v>
      </c>
      <c r="K11" s="142" t="s">
        <v>33</v>
      </c>
      <c r="L11" s="465">
        <v>4.54</v>
      </c>
      <c r="M11" s="20"/>
      <c r="N11" s="110">
        <f>M11*L11</f>
        <v>0</v>
      </c>
      <c r="O11" s="151"/>
      <c r="P11" s="193">
        <f t="shared" si="3"/>
        <v>0</v>
      </c>
      <c r="Q11" s="111"/>
      <c r="R11" s="112"/>
      <c r="S11" s="174">
        <f t="shared" si="5"/>
        <v>45.4</v>
      </c>
    </row>
    <row r="12" spans="1:19" x14ac:dyDescent="0.25">
      <c r="B12" s="465">
        <v>4.54</v>
      </c>
      <c r="C12" s="20">
        <v>1</v>
      </c>
      <c r="D12" s="760">
        <f>C12*B12</f>
        <v>4.54</v>
      </c>
      <c r="E12" s="778">
        <v>43133</v>
      </c>
      <c r="F12" s="779">
        <f t="shared" si="1"/>
        <v>4.54</v>
      </c>
      <c r="G12" s="572" t="s">
        <v>314</v>
      </c>
      <c r="H12" s="573">
        <v>210</v>
      </c>
      <c r="I12" s="174">
        <f t="shared" si="4"/>
        <v>22.700000000000003</v>
      </c>
      <c r="L12" s="465">
        <v>4.54</v>
      </c>
      <c r="M12" s="20"/>
      <c r="N12" s="110">
        <f>M12*L12</f>
        <v>0</v>
      </c>
      <c r="O12" s="151"/>
      <c r="P12" s="193">
        <f t="shared" si="3"/>
        <v>0</v>
      </c>
      <c r="Q12" s="111"/>
      <c r="R12" s="112"/>
      <c r="S12" s="174">
        <f t="shared" si="5"/>
        <v>45.4</v>
      </c>
    </row>
    <row r="13" spans="1:19" x14ac:dyDescent="0.25">
      <c r="A13" s="171"/>
      <c r="B13" s="465">
        <v>4.54</v>
      </c>
      <c r="C13" s="20">
        <v>2</v>
      </c>
      <c r="D13" s="760">
        <f t="shared" ref="D13:D27" si="6">C13*B13</f>
        <v>9.08</v>
      </c>
      <c r="E13" s="778">
        <v>43143</v>
      </c>
      <c r="F13" s="779">
        <f t="shared" si="1"/>
        <v>9.08</v>
      </c>
      <c r="G13" s="572" t="s">
        <v>363</v>
      </c>
      <c r="H13" s="573">
        <v>210</v>
      </c>
      <c r="I13" s="174">
        <f t="shared" si="4"/>
        <v>13.620000000000003</v>
      </c>
      <c r="K13" s="171"/>
      <c r="L13" s="465">
        <v>4.54</v>
      </c>
      <c r="M13" s="20"/>
      <c r="N13" s="110">
        <f t="shared" ref="N13:N27" si="7">M13*L13</f>
        <v>0</v>
      </c>
      <c r="O13" s="151"/>
      <c r="P13" s="193">
        <f t="shared" si="3"/>
        <v>0</v>
      </c>
      <c r="Q13" s="111"/>
      <c r="R13" s="112"/>
      <c r="S13" s="174">
        <f t="shared" si="5"/>
        <v>45.4</v>
      </c>
    </row>
    <row r="14" spans="1:19" x14ac:dyDescent="0.25">
      <c r="A14" s="171"/>
      <c r="B14" s="465">
        <v>4.54</v>
      </c>
      <c r="C14" s="20">
        <v>2</v>
      </c>
      <c r="D14" s="760">
        <f t="shared" si="6"/>
        <v>9.08</v>
      </c>
      <c r="E14" s="778">
        <v>43143</v>
      </c>
      <c r="F14" s="779">
        <f t="shared" si="1"/>
        <v>9.08</v>
      </c>
      <c r="G14" s="572" t="s">
        <v>364</v>
      </c>
      <c r="H14" s="573">
        <v>210</v>
      </c>
      <c r="I14" s="174">
        <f t="shared" si="4"/>
        <v>4.5400000000000027</v>
      </c>
      <c r="K14" s="171"/>
      <c r="L14" s="465">
        <v>4.54</v>
      </c>
      <c r="M14" s="20"/>
      <c r="N14" s="110">
        <f t="shared" si="7"/>
        <v>0</v>
      </c>
      <c r="O14" s="151"/>
      <c r="P14" s="193">
        <f t="shared" si="3"/>
        <v>0</v>
      </c>
      <c r="Q14" s="111"/>
      <c r="R14" s="112"/>
      <c r="S14" s="174">
        <f t="shared" si="5"/>
        <v>45.4</v>
      </c>
    </row>
    <row r="15" spans="1:19" x14ac:dyDescent="0.25">
      <c r="A15" s="171"/>
      <c r="B15" s="465">
        <v>4.54</v>
      </c>
      <c r="C15" s="20">
        <v>1</v>
      </c>
      <c r="D15" s="760">
        <f t="shared" si="6"/>
        <v>4.54</v>
      </c>
      <c r="E15" s="778">
        <v>43146</v>
      </c>
      <c r="F15" s="779">
        <f t="shared" si="1"/>
        <v>4.54</v>
      </c>
      <c r="G15" s="572" t="s">
        <v>374</v>
      </c>
      <c r="H15" s="573">
        <v>210</v>
      </c>
      <c r="I15" s="174">
        <f t="shared" si="4"/>
        <v>0</v>
      </c>
      <c r="K15" s="171"/>
      <c r="L15" s="465">
        <v>4.54</v>
      </c>
      <c r="M15" s="20"/>
      <c r="N15" s="110">
        <f t="shared" si="7"/>
        <v>0</v>
      </c>
      <c r="O15" s="151"/>
      <c r="P15" s="193">
        <f t="shared" si="3"/>
        <v>0</v>
      </c>
      <c r="Q15" s="111"/>
      <c r="R15" s="112"/>
      <c r="S15" s="174">
        <f t="shared" si="5"/>
        <v>45.4</v>
      </c>
    </row>
    <row r="16" spans="1:19" x14ac:dyDescent="0.25">
      <c r="A16" s="171"/>
      <c r="B16" s="465">
        <v>4.54</v>
      </c>
      <c r="C16" s="20"/>
      <c r="D16" s="760">
        <f t="shared" si="6"/>
        <v>0</v>
      </c>
      <c r="E16" s="778"/>
      <c r="F16" s="779">
        <f t="shared" si="1"/>
        <v>0</v>
      </c>
      <c r="G16" s="572"/>
      <c r="H16" s="573"/>
      <c r="I16" s="174">
        <f t="shared" si="4"/>
        <v>0</v>
      </c>
      <c r="K16" s="171"/>
      <c r="L16" s="465">
        <v>4.54</v>
      </c>
      <c r="M16" s="20"/>
      <c r="N16" s="110">
        <f t="shared" si="7"/>
        <v>0</v>
      </c>
      <c r="O16" s="151"/>
      <c r="P16" s="193">
        <f t="shared" si="3"/>
        <v>0</v>
      </c>
      <c r="Q16" s="111"/>
      <c r="R16" s="112"/>
      <c r="S16" s="174">
        <f t="shared" si="5"/>
        <v>45.4</v>
      </c>
    </row>
    <row r="17" spans="1:19" x14ac:dyDescent="0.25">
      <c r="A17" s="171"/>
      <c r="B17" s="465">
        <v>4.54</v>
      </c>
      <c r="C17" s="20"/>
      <c r="D17" s="760">
        <f t="shared" si="6"/>
        <v>0</v>
      </c>
      <c r="E17" s="778"/>
      <c r="F17" s="779">
        <f t="shared" si="1"/>
        <v>0</v>
      </c>
      <c r="G17" s="572"/>
      <c r="H17" s="573"/>
      <c r="I17" s="174">
        <f t="shared" si="4"/>
        <v>0</v>
      </c>
      <c r="K17" s="171"/>
      <c r="L17" s="465">
        <v>4.54</v>
      </c>
      <c r="M17" s="20"/>
      <c r="N17" s="110">
        <f t="shared" si="7"/>
        <v>0</v>
      </c>
      <c r="O17" s="151"/>
      <c r="P17" s="193">
        <f t="shared" si="3"/>
        <v>0</v>
      </c>
      <c r="Q17" s="111"/>
      <c r="R17" s="112"/>
      <c r="S17" s="174">
        <f t="shared" si="5"/>
        <v>45.4</v>
      </c>
    </row>
    <row r="18" spans="1:19" x14ac:dyDescent="0.25">
      <c r="A18" s="171"/>
      <c r="B18" s="465">
        <v>4.54</v>
      </c>
      <c r="C18" s="20"/>
      <c r="D18" s="760">
        <f t="shared" si="6"/>
        <v>0</v>
      </c>
      <c r="E18" s="778"/>
      <c r="F18" s="779">
        <f t="shared" si="1"/>
        <v>0</v>
      </c>
      <c r="G18" s="572"/>
      <c r="H18" s="573"/>
      <c r="I18" s="174"/>
      <c r="K18" s="171"/>
      <c r="L18" s="465">
        <v>4.54</v>
      </c>
      <c r="M18" s="20"/>
      <c r="N18" s="110">
        <f t="shared" si="7"/>
        <v>0</v>
      </c>
      <c r="O18" s="151"/>
      <c r="P18" s="193">
        <f t="shared" si="3"/>
        <v>0</v>
      </c>
      <c r="Q18" s="111"/>
      <c r="R18" s="112"/>
      <c r="S18" s="174"/>
    </row>
    <row r="19" spans="1:19" x14ac:dyDescent="0.25">
      <c r="A19" s="171"/>
      <c r="B19" s="465">
        <v>4.54</v>
      </c>
      <c r="C19" s="20"/>
      <c r="D19" s="760">
        <f t="shared" si="6"/>
        <v>0</v>
      </c>
      <c r="E19" s="778"/>
      <c r="F19" s="779">
        <f t="shared" si="1"/>
        <v>0</v>
      </c>
      <c r="G19" s="572"/>
      <c r="H19" s="573"/>
      <c r="I19" s="174"/>
      <c r="K19" s="171"/>
      <c r="L19" s="465">
        <v>4.54</v>
      </c>
      <c r="M19" s="20"/>
      <c r="N19" s="110">
        <f t="shared" si="7"/>
        <v>0</v>
      </c>
      <c r="O19" s="151"/>
      <c r="P19" s="193">
        <f t="shared" si="3"/>
        <v>0</v>
      </c>
      <c r="Q19" s="111"/>
      <c r="R19" s="112"/>
      <c r="S19" s="174"/>
    </row>
    <row r="20" spans="1:19" x14ac:dyDescent="0.25">
      <c r="A20" s="171"/>
      <c r="B20" s="465">
        <v>4.54</v>
      </c>
      <c r="C20" s="20"/>
      <c r="D20" s="760">
        <f t="shared" si="6"/>
        <v>0</v>
      </c>
      <c r="E20" s="778"/>
      <c r="F20" s="779">
        <f t="shared" si="1"/>
        <v>0</v>
      </c>
      <c r="G20" s="572"/>
      <c r="H20" s="573"/>
      <c r="I20" s="341"/>
      <c r="K20" s="171"/>
      <c r="L20" s="465">
        <v>4.54</v>
      </c>
      <c r="M20" s="20"/>
      <c r="N20" s="110">
        <f t="shared" si="7"/>
        <v>0</v>
      </c>
      <c r="O20" s="151"/>
      <c r="P20" s="193">
        <f t="shared" si="3"/>
        <v>0</v>
      </c>
      <c r="Q20" s="111"/>
      <c r="R20" s="112"/>
      <c r="S20" s="341"/>
    </row>
    <row r="21" spans="1:19" x14ac:dyDescent="0.25">
      <c r="A21" s="171"/>
      <c r="B21" s="465">
        <v>4.54</v>
      </c>
      <c r="C21" s="20"/>
      <c r="D21" s="760">
        <f t="shared" si="6"/>
        <v>0</v>
      </c>
      <c r="E21" s="778"/>
      <c r="F21" s="779">
        <f t="shared" si="1"/>
        <v>0</v>
      </c>
      <c r="G21" s="572"/>
      <c r="H21" s="573"/>
      <c r="I21" s="341"/>
      <c r="K21" s="171"/>
      <c r="L21" s="465">
        <v>4.54</v>
      </c>
      <c r="M21" s="20"/>
      <c r="N21" s="110">
        <f t="shared" si="7"/>
        <v>0</v>
      </c>
      <c r="O21" s="151"/>
      <c r="P21" s="193">
        <f t="shared" si="3"/>
        <v>0</v>
      </c>
      <c r="Q21" s="111"/>
      <c r="R21" s="112"/>
      <c r="S21" s="341"/>
    </row>
    <row r="22" spans="1:19" x14ac:dyDescent="0.25">
      <c r="A22" s="171"/>
      <c r="B22" s="465">
        <v>4.54</v>
      </c>
      <c r="C22" s="20"/>
      <c r="D22" s="760">
        <f t="shared" si="6"/>
        <v>0</v>
      </c>
      <c r="E22" s="778"/>
      <c r="F22" s="779">
        <f t="shared" si="1"/>
        <v>0</v>
      </c>
      <c r="G22" s="572"/>
      <c r="H22" s="573"/>
      <c r="I22" s="341"/>
      <c r="K22" s="171"/>
      <c r="L22" s="465">
        <v>4.54</v>
      </c>
      <c r="M22" s="20"/>
      <c r="N22" s="110">
        <f t="shared" si="7"/>
        <v>0</v>
      </c>
      <c r="O22" s="151"/>
      <c r="P22" s="193">
        <f t="shared" si="3"/>
        <v>0</v>
      </c>
      <c r="Q22" s="111"/>
      <c r="R22" s="112"/>
      <c r="S22" s="341"/>
    </row>
    <row r="23" spans="1:19" x14ac:dyDescent="0.25">
      <c r="A23" s="171"/>
      <c r="B23" s="465">
        <v>4.54</v>
      </c>
      <c r="C23" s="20"/>
      <c r="D23" s="760">
        <f t="shared" si="6"/>
        <v>0</v>
      </c>
      <c r="E23" s="778"/>
      <c r="F23" s="779">
        <f t="shared" si="1"/>
        <v>0</v>
      </c>
      <c r="G23" s="572"/>
      <c r="H23" s="573"/>
      <c r="I23" s="341"/>
      <c r="K23" s="171"/>
      <c r="L23" s="465">
        <v>4.54</v>
      </c>
      <c r="M23" s="20"/>
      <c r="N23" s="110">
        <f t="shared" si="7"/>
        <v>0</v>
      </c>
      <c r="O23" s="151"/>
      <c r="P23" s="193">
        <f t="shared" si="3"/>
        <v>0</v>
      </c>
      <c r="Q23" s="111"/>
      <c r="R23" s="112"/>
      <c r="S23" s="341"/>
    </row>
    <row r="24" spans="1:19" x14ac:dyDescent="0.25">
      <c r="A24" s="171"/>
      <c r="B24" s="465">
        <v>4.54</v>
      </c>
      <c r="C24" s="20"/>
      <c r="D24" s="760">
        <f t="shared" si="6"/>
        <v>0</v>
      </c>
      <c r="E24" s="778"/>
      <c r="F24" s="779">
        <f t="shared" si="1"/>
        <v>0</v>
      </c>
      <c r="G24" s="572"/>
      <c r="H24" s="573"/>
      <c r="I24" s="341"/>
      <c r="K24" s="171"/>
      <c r="L24" s="465">
        <v>4.54</v>
      </c>
      <c r="M24" s="20"/>
      <c r="N24" s="110">
        <f t="shared" si="7"/>
        <v>0</v>
      </c>
      <c r="O24" s="151"/>
      <c r="P24" s="193">
        <f t="shared" si="3"/>
        <v>0</v>
      </c>
      <c r="Q24" s="111"/>
      <c r="R24" s="112"/>
      <c r="S24" s="341"/>
    </row>
    <row r="25" spans="1:19" x14ac:dyDescent="0.25">
      <c r="A25" s="171"/>
      <c r="B25" s="465">
        <v>4.54</v>
      </c>
      <c r="C25" s="20"/>
      <c r="D25" s="760">
        <f t="shared" si="6"/>
        <v>0</v>
      </c>
      <c r="E25" s="778"/>
      <c r="F25" s="779">
        <f t="shared" si="1"/>
        <v>0</v>
      </c>
      <c r="G25" s="572"/>
      <c r="H25" s="573"/>
      <c r="I25" s="341"/>
      <c r="K25" s="171"/>
      <c r="L25" s="465">
        <v>4.54</v>
      </c>
      <c r="M25" s="20"/>
      <c r="N25" s="110">
        <f t="shared" si="7"/>
        <v>0</v>
      </c>
      <c r="O25" s="151"/>
      <c r="P25" s="193">
        <f t="shared" si="3"/>
        <v>0</v>
      </c>
      <c r="Q25" s="111"/>
      <c r="R25" s="112"/>
      <c r="S25" s="341"/>
    </row>
    <row r="26" spans="1:19" x14ac:dyDescent="0.25">
      <c r="A26" s="171"/>
      <c r="B26" s="465">
        <v>4.54</v>
      </c>
      <c r="C26" s="20"/>
      <c r="D26" s="760">
        <f t="shared" si="6"/>
        <v>0</v>
      </c>
      <c r="E26" s="778"/>
      <c r="F26" s="779">
        <f t="shared" si="1"/>
        <v>0</v>
      </c>
      <c r="G26" s="572"/>
      <c r="H26" s="573"/>
      <c r="I26" s="341"/>
      <c r="K26" s="171"/>
      <c r="L26" s="465">
        <v>4.54</v>
      </c>
      <c r="M26" s="20"/>
      <c r="N26" s="110">
        <f t="shared" si="7"/>
        <v>0</v>
      </c>
      <c r="O26" s="151"/>
      <c r="P26" s="193">
        <f t="shared" si="3"/>
        <v>0</v>
      </c>
      <c r="Q26" s="111"/>
      <c r="R26" s="112"/>
      <c r="S26" s="341"/>
    </row>
    <row r="27" spans="1:19" x14ac:dyDescent="0.25">
      <c r="B27" s="465">
        <v>4.54</v>
      </c>
      <c r="C27" s="20"/>
      <c r="D27" s="760">
        <f t="shared" si="6"/>
        <v>0</v>
      </c>
      <c r="E27" s="778"/>
      <c r="F27" s="779">
        <f t="shared" si="1"/>
        <v>0</v>
      </c>
      <c r="G27" s="572"/>
      <c r="H27" s="573"/>
      <c r="I27" s="341"/>
      <c r="L27" s="465">
        <v>4.54</v>
      </c>
      <c r="M27" s="20"/>
      <c r="N27" s="110">
        <f t="shared" si="7"/>
        <v>0</v>
      </c>
      <c r="O27" s="151"/>
      <c r="P27" s="193">
        <f t="shared" si="3"/>
        <v>0</v>
      </c>
      <c r="Q27" s="111"/>
      <c r="R27" s="112"/>
      <c r="S27" s="341"/>
    </row>
    <row r="28" spans="1:19" ht="15.75" thickBot="1" x14ac:dyDescent="0.3">
      <c r="A28" s="229"/>
      <c r="B28" s="466"/>
      <c r="C28" s="48"/>
      <c r="D28" s="780">
        <f>B28*C28</f>
        <v>0</v>
      </c>
      <c r="E28" s="781"/>
      <c r="F28" s="782">
        <f t="shared" si="1"/>
        <v>0</v>
      </c>
      <c r="G28" s="783"/>
      <c r="H28" s="784"/>
      <c r="I28" s="341"/>
      <c r="K28" s="229"/>
      <c r="L28" s="466"/>
      <c r="M28" s="48"/>
      <c r="N28" s="605">
        <f>L28*M28</f>
        <v>0</v>
      </c>
      <c r="O28" s="606"/>
      <c r="P28" s="607">
        <f t="shared" si="3"/>
        <v>0</v>
      </c>
      <c r="Q28" s="270"/>
      <c r="R28" s="608"/>
      <c r="S28" s="341"/>
    </row>
    <row r="29" spans="1:19" ht="15.75" thickTop="1" x14ac:dyDescent="0.25">
      <c r="A29" s="63">
        <f>SUM(A28:A28)</f>
        <v>0</v>
      </c>
      <c r="B29" s="120"/>
      <c r="C29" s="120">
        <f>SUM(C8:C28)</f>
        <v>10</v>
      </c>
      <c r="D29" s="193">
        <f>SUM(D8:D28)</f>
        <v>45.4</v>
      </c>
      <c r="E29" s="129"/>
      <c r="F29" s="193">
        <f>SUM(F8:F28)</f>
        <v>45.4</v>
      </c>
      <c r="G29" s="16"/>
      <c r="H29" s="16"/>
      <c r="K29" s="63">
        <f>SUM(K28:K28)</f>
        <v>0</v>
      </c>
      <c r="L29" s="120"/>
      <c r="M29" s="120">
        <f>SUM(M8:M28)</f>
        <v>0</v>
      </c>
      <c r="N29" s="193">
        <f>SUM(N8:N28)</f>
        <v>0</v>
      </c>
      <c r="O29" s="129"/>
      <c r="P29" s="193">
        <f>SUM(P8:P28)</f>
        <v>0</v>
      </c>
      <c r="Q29" s="16"/>
      <c r="R29" s="16"/>
    </row>
    <row r="30" spans="1:19" ht="15.75" thickBot="1" x14ac:dyDescent="0.3">
      <c r="A30" s="161"/>
      <c r="B30" s="278"/>
      <c r="C30"/>
      <c r="G30"/>
      <c r="H30"/>
      <c r="K30" s="161"/>
      <c r="L30" s="278"/>
      <c r="M30"/>
      <c r="Q30"/>
      <c r="R30"/>
    </row>
    <row r="31" spans="1:19" x14ac:dyDescent="0.25">
      <c r="A31"/>
      <c r="B31" s="467"/>
      <c r="C31"/>
      <c r="D31" s="832" t="s">
        <v>21</v>
      </c>
      <c r="E31" s="833"/>
      <c r="F31" s="273">
        <f>E4+E5-F29+E6</f>
        <v>0</v>
      </c>
      <c r="G31"/>
      <c r="H31"/>
      <c r="K31"/>
      <c r="L31" s="467"/>
      <c r="M31"/>
      <c r="N31" s="832" t="s">
        <v>21</v>
      </c>
      <c r="O31" s="833"/>
      <c r="P31" s="273">
        <f>O4+O5-P29+O6</f>
        <v>45.4</v>
      </c>
      <c r="Q31"/>
      <c r="R31"/>
    </row>
    <row r="32" spans="1:19" ht="15.75" thickBot="1" x14ac:dyDescent="0.3">
      <c r="A32" s="238"/>
      <c r="B32" s="278"/>
      <c r="C32"/>
      <c r="D32" s="655" t="s">
        <v>4</v>
      </c>
      <c r="E32" s="656"/>
      <c r="F32" s="66">
        <f>F4+F5-C29+F6</f>
        <v>0</v>
      </c>
      <c r="G32"/>
      <c r="H32"/>
      <c r="K32" s="238"/>
      <c r="L32" s="278"/>
      <c r="M32"/>
      <c r="N32" s="732" t="s">
        <v>4</v>
      </c>
      <c r="O32" s="733"/>
      <c r="P32" s="66">
        <f>P4+P5-M29+P6</f>
        <v>10</v>
      </c>
      <c r="Q32"/>
      <c r="R32"/>
    </row>
    <row r="33" spans="1:18" x14ac:dyDescent="0.25">
      <c r="A33"/>
      <c r="B33" s="467"/>
      <c r="C33"/>
      <c r="D33"/>
      <c r="E33"/>
      <c r="F33"/>
      <c r="G33"/>
      <c r="H33"/>
      <c r="K33"/>
      <c r="L33" s="467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0"/>
  <sheetViews>
    <sheetView topLeftCell="H1" workbookViewId="0">
      <pane xSplit="1" topLeftCell="I1" activePane="topRight" state="frozen"/>
      <selection activeCell="H1" sqref="H1"/>
      <selection pane="topRight" activeCell="I1" sqref="I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36" t="s">
        <v>183</v>
      </c>
      <c r="B1" s="836"/>
      <c r="C1" s="836"/>
      <c r="D1" s="836"/>
      <c r="E1" s="836"/>
      <c r="F1" s="836"/>
      <c r="G1" s="836"/>
      <c r="H1" s="14">
        <v>1</v>
      </c>
      <c r="J1" s="831" t="s">
        <v>196</v>
      </c>
      <c r="K1" s="831"/>
      <c r="L1" s="831"/>
      <c r="M1" s="831"/>
      <c r="N1" s="831"/>
      <c r="O1" s="831"/>
      <c r="P1" s="831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05"/>
      <c r="D4" s="217"/>
      <c r="E4" s="158"/>
      <c r="F4" s="22"/>
      <c r="G4" s="239"/>
      <c r="H4" s="16"/>
      <c r="J4" s="16"/>
      <c r="K4" s="16"/>
      <c r="L4" s="105"/>
      <c r="M4" s="217"/>
      <c r="N4" s="158"/>
      <c r="O4" s="22"/>
      <c r="P4" s="239"/>
      <c r="Q4" s="16"/>
    </row>
    <row r="5" spans="1:17" ht="15.75" x14ac:dyDescent="0.25">
      <c r="A5" s="129" t="s">
        <v>89</v>
      </c>
      <c r="B5" s="569" t="s">
        <v>85</v>
      </c>
      <c r="C5" s="105">
        <v>170</v>
      </c>
      <c r="D5" s="217">
        <v>43102</v>
      </c>
      <c r="E5" s="158">
        <v>100</v>
      </c>
      <c r="F5" s="22">
        <v>10</v>
      </c>
      <c r="G5" s="164">
        <f>F26</f>
        <v>100</v>
      </c>
      <c r="H5" s="10">
        <f>E5-G5+E4+E6</f>
        <v>0</v>
      </c>
      <c r="J5" s="129" t="s">
        <v>89</v>
      </c>
      <c r="K5" s="569" t="s">
        <v>85</v>
      </c>
      <c r="L5" s="105">
        <v>170</v>
      </c>
      <c r="M5" s="217">
        <v>43145</v>
      </c>
      <c r="N5" s="158">
        <v>100</v>
      </c>
      <c r="O5" s="22">
        <v>10</v>
      </c>
      <c r="P5" s="164">
        <f>O26</f>
        <v>0</v>
      </c>
      <c r="Q5" s="10">
        <f>N5-P5+N4+N6</f>
        <v>100</v>
      </c>
    </row>
    <row r="6" spans="1:17" ht="15.75" thickBot="1" x14ac:dyDescent="0.3">
      <c r="A6" s="16"/>
      <c r="B6" s="449"/>
      <c r="C6" s="105"/>
      <c r="D6" s="217"/>
      <c r="E6" s="193"/>
      <c r="F6" s="120"/>
      <c r="G6" s="16" t="s">
        <v>315</v>
      </c>
      <c r="H6"/>
      <c r="J6" s="16"/>
      <c r="K6" s="449"/>
      <c r="L6" s="105"/>
      <c r="M6" s="217"/>
      <c r="N6" s="193"/>
      <c r="O6" s="120"/>
      <c r="P6" s="16"/>
      <c r="Q6"/>
    </row>
    <row r="7" spans="1:17" ht="16.5" thickTop="1" thickBot="1" x14ac:dyDescent="0.3">
      <c r="A7"/>
      <c r="B7" s="103" t="s">
        <v>7</v>
      </c>
      <c r="C7" s="35" t="s">
        <v>8</v>
      </c>
      <c r="D7" s="597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597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43115</v>
      </c>
      <c r="F8" s="193">
        <f>D8</f>
        <v>10</v>
      </c>
      <c r="G8" s="111" t="s">
        <v>154</v>
      </c>
      <c r="H8" s="112">
        <v>210</v>
      </c>
      <c r="J8" s="90" t="s">
        <v>32</v>
      </c>
      <c r="K8" s="165">
        <v>10</v>
      </c>
      <c r="L8" s="20"/>
      <c r="M8" s="96">
        <f t="shared" ref="M8:M24" si="1">K8*L8</f>
        <v>0</v>
      </c>
      <c r="N8" s="710"/>
      <c r="O8" s="148">
        <f>M8</f>
        <v>0</v>
      </c>
      <c r="P8" s="107"/>
      <c r="Q8" s="97"/>
    </row>
    <row r="9" spans="1:17" x14ac:dyDescent="0.25">
      <c r="A9" s="16"/>
      <c r="B9" s="165">
        <v>10</v>
      </c>
      <c r="C9" s="20">
        <v>1</v>
      </c>
      <c r="D9" s="96">
        <f t="shared" si="0"/>
        <v>10</v>
      </c>
      <c r="E9" s="710">
        <v>43133</v>
      </c>
      <c r="F9" s="148">
        <f>D9</f>
        <v>10</v>
      </c>
      <c r="G9" s="107" t="s">
        <v>314</v>
      </c>
      <c r="H9" s="97">
        <v>210</v>
      </c>
      <c r="J9" s="16"/>
      <c r="K9" s="165">
        <v>10</v>
      </c>
      <c r="L9" s="20"/>
      <c r="M9" s="96">
        <f t="shared" si="1"/>
        <v>0</v>
      </c>
      <c r="N9" s="710"/>
      <c r="O9" s="148">
        <f>M9</f>
        <v>0</v>
      </c>
      <c r="P9" s="107"/>
      <c r="Q9" s="97"/>
    </row>
    <row r="10" spans="1:17" x14ac:dyDescent="0.25">
      <c r="B10" s="165">
        <v>10</v>
      </c>
      <c r="C10" s="20">
        <v>2</v>
      </c>
      <c r="D10" s="96">
        <f t="shared" si="0"/>
        <v>20</v>
      </c>
      <c r="E10" s="710">
        <v>43143</v>
      </c>
      <c r="F10" s="148">
        <f t="shared" ref="F10:F25" si="2">D10</f>
        <v>20</v>
      </c>
      <c r="G10" s="107" t="s">
        <v>364</v>
      </c>
      <c r="H10" s="97">
        <v>210</v>
      </c>
      <c r="K10" s="165">
        <v>10</v>
      </c>
      <c r="L10" s="20"/>
      <c r="M10" s="96">
        <f t="shared" si="1"/>
        <v>0</v>
      </c>
      <c r="N10" s="710"/>
      <c r="O10" s="148">
        <f t="shared" ref="O10:O25" si="3">M10</f>
        <v>0</v>
      </c>
      <c r="P10" s="107"/>
      <c r="Q10" s="97"/>
    </row>
    <row r="11" spans="1:17" x14ac:dyDescent="0.25">
      <c r="A11" s="142" t="s">
        <v>33</v>
      </c>
      <c r="B11" s="165">
        <v>10</v>
      </c>
      <c r="C11" s="20">
        <v>6</v>
      </c>
      <c r="D11" s="96">
        <f t="shared" si="0"/>
        <v>60</v>
      </c>
      <c r="E11" s="710">
        <v>43146</v>
      </c>
      <c r="F11" s="148">
        <f t="shared" si="2"/>
        <v>60</v>
      </c>
      <c r="G11" s="107" t="s">
        <v>374</v>
      </c>
      <c r="H11" s="97">
        <v>210</v>
      </c>
      <c r="J11" s="142" t="s">
        <v>33</v>
      </c>
      <c r="K11" s="165">
        <v>10</v>
      </c>
      <c r="L11" s="20"/>
      <c r="M11" s="96">
        <f t="shared" si="1"/>
        <v>0</v>
      </c>
      <c r="N11" s="710"/>
      <c r="O11" s="148">
        <f t="shared" si="3"/>
        <v>0</v>
      </c>
      <c r="P11" s="107"/>
      <c r="Q11" s="97"/>
    </row>
    <row r="12" spans="1:17" x14ac:dyDescent="0.25">
      <c r="B12" s="165">
        <v>10</v>
      </c>
      <c r="C12" s="20"/>
      <c r="D12" s="96">
        <f t="shared" si="0"/>
        <v>0</v>
      </c>
      <c r="E12" s="710"/>
      <c r="F12" s="148">
        <f t="shared" si="2"/>
        <v>0</v>
      </c>
      <c r="G12" s="107"/>
      <c r="H12" s="97"/>
      <c r="K12" s="165">
        <v>10</v>
      </c>
      <c r="L12" s="20"/>
      <c r="M12" s="96">
        <f t="shared" si="1"/>
        <v>0</v>
      </c>
      <c r="N12" s="710"/>
      <c r="O12" s="148">
        <f t="shared" si="3"/>
        <v>0</v>
      </c>
      <c r="P12" s="107"/>
      <c r="Q12" s="97"/>
    </row>
    <row r="13" spans="1:17" x14ac:dyDescent="0.25">
      <c r="A13" s="171"/>
      <c r="B13" s="165">
        <v>10</v>
      </c>
      <c r="C13" s="20"/>
      <c r="D13" s="96">
        <f t="shared" si="0"/>
        <v>0</v>
      </c>
      <c r="E13" s="710"/>
      <c r="F13" s="148">
        <f t="shared" si="2"/>
        <v>0</v>
      </c>
      <c r="G13" s="107"/>
      <c r="H13" s="97"/>
      <c r="J13" s="171"/>
      <c r="K13" s="165">
        <v>10</v>
      </c>
      <c r="L13" s="20"/>
      <c r="M13" s="96">
        <f t="shared" si="1"/>
        <v>0</v>
      </c>
      <c r="N13" s="710"/>
      <c r="O13" s="148">
        <f t="shared" si="3"/>
        <v>0</v>
      </c>
      <c r="P13" s="107"/>
      <c r="Q13" s="97"/>
    </row>
    <row r="14" spans="1:17" x14ac:dyDescent="0.25">
      <c r="B14" s="165">
        <v>10</v>
      </c>
      <c r="C14" s="20"/>
      <c r="D14" s="96">
        <f t="shared" si="0"/>
        <v>0</v>
      </c>
      <c r="E14" s="710"/>
      <c r="F14" s="148">
        <f t="shared" si="2"/>
        <v>0</v>
      </c>
      <c r="G14" s="107"/>
      <c r="H14" s="97"/>
      <c r="K14" s="165">
        <v>10</v>
      </c>
      <c r="L14" s="20"/>
      <c r="M14" s="96">
        <f t="shared" si="1"/>
        <v>0</v>
      </c>
      <c r="N14" s="710"/>
      <c r="O14" s="148">
        <f t="shared" si="3"/>
        <v>0</v>
      </c>
      <c r="P14" s="107"/>
      <c r="Q14" s="97"/>
    </row>
    <row r="15" spans="1:17" x14ac:dyDescent="0.25">
      <c r="B15" s="165">
        <v>10</v>
      </c>
      <c r="C15" s="20"/>
      <c r="D15" s="96">
        <f t="shared" si="0"/>
        <v>0</v>
      </c>
      <c r="E15" s="710"/>
      <c r="F15" s="148">
        <f t="shared" si="2"/>
        <v>0</v>
      </c>
      <c r="G15" s="107"/>
      <c r="H15" s="97"/>
      <c r="K15" s="165">
        <v>10</v>
      </c>
      <c r="L15" s="20"/>
      <c r="M15" s="96">
        <f t="shared" si="1"/>
        <v>0</v>
      </c>
      <c r="N15" s="710"/>
      <c r="O15" s="148">
        <f t="shared" si="3"/>
        <v>0</v>
      </c>
      <c r="P15" s="107"/>
      <c r="Q15" s="97"/>
    </row>
    <row r="16" spans="1:17" x14ac:dyDescent="0.25">
      <c r="B16" s="165">
        <v>10</v>
      </c>
      <c r="C16" s="20"/>
      <c r="D16" s="96">
        <f t="shared" si="0"/>
        <v>0</v>
      </c>
      <c r="E16" s="710"/>
      <c r="F16" s="148">
        <f t="shared" si="2"/>
        <v>0</v>
      </c>
      <c r="G16" s="107"/>
      <c r="H16" s="97"/>
      <c r="K16" s="165">
        <v>10</v>
      </c>
      <c r="L16" s="20"/>
      <c r="M16" s="96">
        <f t="shared" si="1"/>
        <v>0</v>
      </c>
      <c r="N16" s="710"/>
      <c r="O16" s="148">
        <f t="shared" si="3"/>
        <v>0</v>
      </c>
      <c r="P16" s="107"/>
      <c r="Q16" s="97"/>
    </row>
    <row r="17" spans="1:17" x14ac:dyDescent="0.25">
      <c r="B17" s="165">
        <v>10</v>
      </c>
      <c r="C17" s="20"/>
      <c r="D17" s="96">
        <f t="shared" si="0"/>
        <v>0</v>
      </c>
      <c r="E17" s="710"/>
      <c r="F17" s="148">
        <f t="shared" si="2"/>
        <v>0</v>
      </c>
      <c r="G17" s="107"/>
      <c r="H17" s="97"/>
      <c r="K17" s="165">
        <v>10</v>
      </c>
      <c r="L17" s="20"/>
      <c r="M17" s="96">
        <f t="shared" si="1"/>
        <v>0</v>
      </c>
      <c r="N17" s="710"/>
      <c r="O17" s="148">
        <f t="shared" si="3"/>
        <v>0</v>
      </c>
      <c r="P17" s="107"/>
      <c r="Q17" s="97"/>
    </row>
    <row r="18" spans="1:17" x14ac:dyDescent="0.25">
      <c r="B18" s="165">
        <v>10</v>
      </c>
      <c r="C18" s="20"/>
      <c r="D18" s="96">
        <f t="shared" si="0"/>
        <v>0</v>
      </c>
      <c r="E18" s="710"/>
      <c r="F18" s="148">
        <f t="shared" si="2"/>
        <v>0</v>
      </c>
      <c r="G18" s="107"/>
      <c r="H18" s="97"/>
      <c r="K18" s="165">
        <v>10</v>
      </c>
      <c r="L18" s="20"/>
      <c r="M18" s="96">
        <f t="shared" si="1"/>
        <v>0</v>
      </c>
      <c r="N18" s="710"/>
      <c r="O18" s="148">
        <f t="shared" si="3"/>
        <v>0</v>
      </c>
      <c r="P18" s="107"/>
      <c r="Q18" s="97"/>
    </row>
    <row r="19" spans="1:17" x14ac:dyDescent="0.25">
      <c r="B19" s="165">
        <v>10</v>
      </c>
      <c r="C19" s="20"/>
      <c r="D19" s="96">
        <f t="shared" si="0"/>
        <v>0</v>
      </c>
      <c r="E19" s="710"/>
      <c r="F19" s="148">
        <f t="shared" si="2"/>
        <v>0</v>
      </c>
      <c r="G19" s="107"/>
      <c r="H19" s="97"/>
      <c r="K19" s="165">
        <v>10</v>
      </c>
      <c r="L19" s="20"/>
      <c r="M19" s="96">
        <f t="shared" si="1"/>
        <v>0</v>
      </c>
      <c r="N19" s="710"/>
      <c r="O19" s="148">
        <f t="shared" si="3"/>
        <v>0</v>
      </c>
      <c r="P19" s="107"/>
      <c r="Q19" s="97"/>
    </row>
    <row r="20" spans="1:17" x14ac:dyDescent="0.25">
      <c r="B20" s="165">
        <v>10</v>
      </c>
      <c r="C20" s="20"/>
      <c r="D20" s="96">
        <f t="shared" si="0"/>
        <v>0</v>
      </c>
      <c r="E20" s="710"/>
      <c r="F20" s="148">
        <f t="shared" si="2"/>
        <v>0</v>
      </c>
      <c r="G20" s="107"/>
      <c r="H20" s="97"/>
      <c r="K20" s="165">
        <v>10</v>
      </c>
      <c r="L20" s="20"/>
      <c r="M20" s="96">
        <f t="shared" si="1"/>
        <v>0</v>
      </c>
      <c r="N20" s="710"/>
      <c r="O20" s="148">
        <f t="shared" si="3"/>
        <v>0</v>
      </c>
      <c r="P20" s="107"/>
      <c r="Q20" s="97"/>
    </row>
    <row r="21" spans="1:17" x14ac:dyDescent="0.25">
      <c r="B21" s="165">
        <v>10</v>
      </c>
      <c r="C21" s="20"/>
      <c r="D21" s="96">
        <f t="shared" si="0"/>
        <v>0</v>
      </c>
      <c r="E21" s="710"/>
      <c r="F21" s="148">
        <f t="shared" si="2"/>
        <v>0</v>
      </c>
      <c r="G21" s="107"/>
      <c r="H21" s="97"/>
      <c r="K21" s="165">
        <v>10</v>
      </c>
      <c r="L21" s="20"/>
      <c r="M21" s="96">
        <f t="shared" si="1"/>
        <v>0</v>
      </c>
      <c r="N21" s="710"/>
      <c r="O21" s="148">
        <f t="shared" si="3"/>
        <v>0</v>
      </c>
      <c r="P21" s="107"/>
      <c r="Q21" s="97"/>
    </row>
    <row r="22" spans="1:17" x14ac:dyDescent="0.25">
      <c r="B22" s="165">
        <v>10</v>
      </c>
      <c r="C22" s="20"/>
      <c r="D22" s="96">
        <f t="shared" si="0"/>
        <v>0</v>
      </c>
      <c r="E22" s="710"/>
      <c r="F22" s="148">
        <f t="shared" si="2"/>
        <v>0</v>
      </c>
      <c r="G22" s="107"/>
      <c r="H22" s="97"/>
      <c r="K22" s="165">
        <v>10</v>
      </c>
      <c r="L22" s="20"/>
      <c r="M22" s="96">
        <f t="shared" si="1"/>
        <v>0</v>
      </c>
      <c r="N22" s="710"/>
      <c r="O22" s="148">
        <f t="shared" si="3"/>
        <v>0</v>
      </c>
      <c r="P22" s="107"/>
      <c r="Q22" s="97"/>
    </row>
    <row r="23" spans="1:17" x14ac:dyDescent="0.25">
      <c r="B23" s="165">
        <v>10</v>
      </c>
      <c r="C23" s="20"/>
      <c r="D23" s="110">
        <f t="shared" si="0"/>
        <v>0</v>
      </c>
      <c r="E23" s="151"/>
      <c r="F23" s="193">
        <f t="shared" si="2"/>
        <v>0</v>
      </c>
      <c r="G23" s="111"/>
      <c r="H23" s="112"/>
      <c r="K23" s="165">
        <v>10</v>
      </c>
      <c r="L23" s="20"/>
      <c r="M23" s="110">
        <f t="shared" si="1"/>
        <v>0</v>
      </c>
      <c r="N23" s="151"/>
      <c r="O23" s="193">
        <f t="shared" si="3"/>
        <v>0</v>
      </c>
      <c r="P23" s="111"/>
      <c r="Q23" s="112"/>
    </row>
    <row r="24" spans="1:17" x14ac:dyDescent="0.25">
      <c r="B24" s="165">
        <v>10</v>
      </c>
      <c r="C24" s="20"/>
      <c r="D24" s="110">
        <f t="shared" si="0"/>
        <v>0</v>
      </c>
      <c r="E24" s="151"/>
      <c r="F24" s="193">
        <f t="shared" si="2"/>
        <v>0</v>
      </c>
      <c r="G24" s="111"/>
      <c r="H24" s="112"/>
      <c r="K24" s="165">
        <v>10</v>
      </c>
      <c r="L24" s="20"/>
      <c r="M24" s="110">
        <f t="shared" si="1"/>
        <v>0</v>
      </c>
      <c r="N24" s="151"/>
      <c r="O24" s="193">
        <f t="shared" si="3"/>
        <v>0</v>
      </c>
      <c r="P24" s="111"/>
      <c r="Q24" s="112"/>
    </row>
    <row r="25" spans="1:17" ht="15.75" thickBot="1" x14ac:dyDescent="0.3">
      <c r="A25" s="229"/>
      <c r="B25" s="175"/>
      <c r="C25" s="48"/>
      <c r="D25" s="605">
        <f>B25*C25</f>
        <v>0</v>
      </c>
      <c r="E25" s="606"/>
      <c r="F25" s="607">
        <f t="shared" si="2"/>
        <v>0</v>
      </c>
      <c r="G25" s="270"/>
      <c r="H25" s="608"/>
      <c r="J25" s="229"/>
      <c r="K25" s="175"/>
      <c r="L25" s="48"/>
      <c r="M25" s="605">
        <f>K25*L25</f>
        <v>0</v>
      </c>
      <c r="N25" s="606"/>
      <c r="O25" s="607">
        <f t="shared" si="3"/>
        <v>0</v>
      </c>
      <c r="P25" s="270"/>
      <c r="Q25" s="608"/>
    </row>
    <row r="26" spans="1:17" ht="15.75" thickTop="1" x14ac:dyDescent="0.25">
      <c r="A26" s="63">
        <f>SUM(A25:A25)</f>
        <v>0</v>
      </c>
      <c r="B26" s="16"/>
      <c r="C26" s="120">
        <f>SUM(C8:C25)</f>
        <v>10</v>
      </c>
      <c r="D26" s="193">
        <f>SUM(D8:D25)</f>
        <v>100</v>
      </c>
      <c r="E26" s="129"/>
      <c r="F26" s="193">
        <f>SUM(F8:F25)</f>
        <v>100</v>
      </c>
      <c r="G26" s="16"/>
      <c r="H26" s="16"/>
      <c r="J26" s="63">
        <f>SUM(J25:J25)</f>
        <v>0</v>
      </c>
      <c r="K26" s="16"/>
      <c r="L26" s="120">
        <f>SUM(L8:L25)</f>
        <v>0</v>
      </c>
      <c r="M26" s="193">
        <f>SUM(M8:M25)</f>
        <v>0</v>
      </c>
      <c r="N26" s="129"/>
      <c r="O26" s="193">
        <f>SUM(O8:O25)</f>
        <v>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832" t="s">
        <v>21</v>
      </c>
      <c r="E28" s="833"/>
      <c r="F28" s="273">
        <f>E4+E5-F26+E6</f>
        <v>0</v>
      </c>
      <c r="G28"/>
      <c r="H28"/>
      <c r="J28"/>
      <c r="K28" s="6"/>
      <c r="L28"/>
      <c r="M28" s="832" t="s">
        <v>21</v>
      </c>
      <c r="N28" s="833"/>
      <c r="O28" s="273">
        <f>N4+N5-O26+N6</f>
        <v>100</v>
      </c>
      <c r="P28"/>
      <c r="Q28"/>
    </row>
    <row r="29" spans="1:17" ht="15.75" thickBot="1" x14ac:dyDescent="0.3">
      <c r="A29" s="238"/>
      <c r="B29"/>
      <c r="C29"/>
      <c r="D29" s="686" t="s">
        <v>4</v>
      </c>
      <c r="E29" s="687"/>
      <c r="F29" s="66">
        <f>F4+F5-C26+F6</f>
        <v>0</v>
      </c>
      <c r="G29"/>
      <c r="H29"/>
      <c r="J29" s="238"/>
      <c r="K29"/>
      <c r="L29"/>
      <c r="M29" s="732" t="s">
        <v>4</v>
      </c>
      <c r="N29" s="733"/>
      <c r="O29" s="66">
        <f>O4+O5-L26+O6</f>
        <v>10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topLeftCell="H4" workbookViewId="0">
      <pane xSplit="1" topLeftCell="K1" activePane="topRight" state="frozen"/>
      <selection activeCell="H1" sqref="H1"/>
      <selection pane="topRight" activeCell="L9" sqref="L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36" t="s">
        <v>181</v>
      </c>
      <c r="B1" s="836"/>
      <c r="C1" s="836"/>
      <c r="D1" s="836"/>
      <c r="E1" s="836"/>
      <c r="F1" s="836"/>
      <c r="G1" s="836"/>
      <c r="H1" s="14">
        <v>1</v>
      </c>
      <c r="J1" s="831" t="s">
        <v>200</v>
      </c>
      <c r="K1" s="831"/>
      <c r="L1" s="831"/>
      <c r="M1" s="831"/>
      <c r="N1" s="831"/>
      <c r="O1" s="831"/>
      <c r="P1" s="831"/>
      <c r="Q1" s="14">
        <v>2</v>
      </c>
    </row>
    <row r="2" spans="1:17" ht="15.75" thickBot="1" x14ac:dyDescent="0.3">
      <c r="A2" t="s">
        <v>41</v>
      </c>
      <c r="B2"/>
      <c r="C2"/>
      <c r="D2"/>
      <c r="E2"/>
      <c r="F2"/>
      <c r="G2"/>
      <c r="H2"/>
      <c r="J2" t="s">
        <v>41</v>
      </c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217"/>
      <c r="E4" s="99"/>
      <c r="F4" s="100"/>
      <c r="G4" s="239"/>
      <c r="H4" s="16"/>
      <c r="J4" s="16"/>
      <c r="K4" s="16"/>
      <c r="L4" s="16"/>
      <c r="M4" s="217"/>
      <c r="N4" s="99"/>
      <c r="O4" s="100"/>
      <c r="P4" s="239"/>
      <c r="Q4" s="16"/>
    </row>
    <row r="5" spans="1:17" ht="15.75" x14ac:dyDescent="0.25">
      <c r="A5" s="129" t="s">
        <v>83</v>
      </c>
      <c r="B5" s="580" t="s">
        <v>87</v>
      </c>
      <c r="C5" s="105">
        <v>165</v>
      </c>
      <c r="D5" s="217">
        <v>43120</v>
      </c>
      <c r="E5" s="158">
        <v>72.64</v>
      </c>
      <c r="F5" s="22">
        <v>4</v>
      </c>
      <c r="G5" s="164">
        <f>F26</f>
        <v>72.64</v>
      </c>
      <c r="H5" s="10">
        <f>E5-G5+E4+E6</f>
        <v>0</v>
      </c>
      <c r="J5" s="129" t="s">
        <v>83</v>
      </c>
      <c r="K5" s="580" t="s">
        <v>87</v>
      </c>
      <c r="L5" s="105">
        <v>160</v>
      </c>
      <c r="M5" s="217">
        <v>43145</v>
      </c>
      <c r="N5" s="158">
        <v>200</v>
      </c>
      <c r="O5" s="22">
        <v>10</v>
      </c>
      <c r="P5" s="164">
        <f>O26</f>
        <v>200</v>
      </c>
      <c r="Q5" s="10">
        <f>N5-P5+N4+N6</f>
        <v>0</v>
      </c>
    </row>
    <row r="6" spans="1:17" ht="16.5" thickBot="1" x14ac:dyDescent="0.3">
      <c r="A6" s="16"/>
      <c r="B6" s="449"/>
      <c r="C6" s="246"/>
      <c r="D6" s="16"/>
      <c r="E6" s="129"/>
      <c r="F6" s="120"/>
      <c r="G6" s="16" t="s">
        <v>315</v>
      </c>
      <c r="H6"/>
      <c r="J6" s="16"/>
      <c r="K6" s="419"/>
      <c r="L6" s="246"/>
      <c r="M6" s="16"/>
      <c r="N6" s="129"/>
      <c r="O6" s="120"/>
      <c r="P6" s="16"/>
      <c r="Q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18.16</v>
      </c>
      <c r="C8" s="20">
        <v>1</v>
      </c>
      <c r="D8" s="110">
        <f>C8*B8</f>
        <v>18.16</v>
      </c>
      <c r="E8" s="151">
        <v>43120</v>
      </c>
      <c r="F8" s="193">
        <f>D8</f>
        <v>18.16</v>
      </c>
      <c r="G8" s="111" t="s">
        <v>156</v>
      </c>
      <c r="H8" s="112">
        <v>180</v>
      </c>
      <c r="I8" s="341"/>
      <c r="J8" s="90" t="s">
        <v>32</v>
      </c>
      <c r="K8" s="165">
        <v>20</v>
      </c>
      <c r="L8" s="20">
        <v>10</v>
      </c>
      <c r="M8" s="110">
        <f>L8*K8</f>
        <v>200</v>
      </c>
      <c r="N8" s="151">
        <v>43146</v>
      </c>
      <c r="O8" s="193">
        <f>M8</f>
        <v>200</v>
      </c>
      <c r="P8" s="111" t="s">
        <v>374</v>
      </c>
      <c r="Q8" s="112">
        <v>180</v>
      </c>
    </row>
    <row r="9" spans="1:17" x14ac:dyDescent="0.25">
      <c r="A9" s="16"/>
      <c r="B9" s="165">
        <v>18.16</v>
      </c>
      <c r="C9" s="20">
        <v>1</v>
      </c>
      <c r="D9" s="760">
        <f>C9*B9</f>
        <v>18.16</v>
      </c>
      <c r="E9" s="778">
        <v>43133</v>
      </c>
      <c r="F9" s="779">
        <f>D9</f>
        <v>18.16</v>
      </c>
      <c r="G9" s="572" t="s">
        <v>314</v>
      </c>
      <c r="H9" s="573">
        <v>180</v>
      </c>
      <c r="I9" s="341"/>
      <c r="J9" s="16"/>
      <c r="K9" s="165">
        <v>20</v>
      </c>
      <c r="L9" s="20"/>
      <c r="M9" s="110">
        <f>L9*K9</f>
        <v>0</v>
      </c>
      <c r="N9" s="151"/>
      <c r="O9" s="193">
        <f>M9</f>
        <v>0</v>
      </c>
      <c r="P9" s="111"/>
      <c r="Q9" s="112"/>
    </row>
    <row r="10" spans="1:17" x14ac:dyDescent="0.25">
      <c r="B10" s="165">
        <v>18.16</v>
      </c>
      <c r="C10" s="20">
        <v>2</v>
      </c>
      <c r="D10" s="760">
        <f>C10*B10</f>
        <v>36.32</v>
      </c>
      <c r="E10" s="778">
        <v>43139</v>
      </c>
      <c r="F10" s="779">
        <f>D10</f>
        <v>36.32</v>
      </c>
      <c r="G10" s="572" t="s">
        <v>350</v>
      </c>
      <c r="H10" s="573">
        <v>180</v>
      </c>
      <c r="I10" s="341"/>
      <c r="K10" s="165">
        <v>20</v>
      </c>
      <c r="L10" s="20"/>
      <c r="M10" s="235">
        <f>L10*K10</f>
        <v>0</v>
      </c>
      <c r="N10" s="202"/>
      <c r="O10" s="794">
        <f>M10</f>
        <v>0</v>
      </c>
      <c r="P10" s="236"/>
      <c r="Q10" s="237"/>
    </row>
    <row r="11" spans="1:17" x14ac:dyDescent="0.25">
      <c r="A11" s="142" t="s">
        <v>33</v>
      </c>
      <c r="B11" s="165">
        <v>18.16</v>
      </c>
      <c r="C11" s="20"/>
      <c r="D11" s="760">
        <f t="shared" ref="D11:D25" si="0">B11*C11</f>
        <v>0</v>
      </c>
      <c r="E11" s="778"/>
      <c r="F11" s="779">
        <f t="shared" ref="F11:F25" si="1">D11</f>
        <v>0</v>
      </c>
      <c r="G11" s="572"/>
      <c r="H11" s="573"/>
      <c r="I11" s="623"/>
      <c r="J11" s="142" t="s">
        <v>33</v>
      </c>
      <c r="K11" s="165">
        <v>20</v>
      </c>
      <c r="L11" s="20"/>
      <c r="M11" s="235">
        <f t="shared" ref="M11:M25" si="2">K11*L11</f>
        <v>0</v>
      </c>
      <c r="N11" s="202"/>
      <c r="O11" s="794">
        <f t="shared" ref="O11:O25" si="3">M11</f>
        <v>0</v>
      </c>
      <c r="P11" s="236"/>
      <c r="Q11" s="237"/>
    </row>
    <row r="12" spans="1:17" x14ac:dyDescent="0.25">
      <c r="B12" s="165">
        <v>18.16</v>
      </c>
      <c r="C12" s="20"/>
      <c r="D12" s="760">
        <f t="shared" si="0"/>
        <v>0</v>
      </c>
      <c r="E12" s="778"/>
      <c r="F12" s="779">
        <f t="shared" si="1"/>
        <v>0</v>
      </c>
      <c r="G12" s="572"/>
      <c r="H12" s="573"/>
      <c r="I12" s="623"/>
      <c r="K12" s="165">
        <v>20</v>
      </c>
      <c r="L12" s="20"/>
      <c r="M12" s="235">
        <f t="shared" si="2"/>
        <v>0</v>
      </c>
      <c r="N12" s="202"/>
      <c r="O12" s="794">
        <f t="shared" si="3"/>
        <v>0</v>
      </c>
      <c r="P12" s="236"/>
      <c r="Q12" s="237"/>
    </row>
    <row r="13" spans="1:17" x14ac:dyDescent="0.25">
      <c r="A13" s="171"/>
      <c r="B13" s="165"/>
      <c r="C13" s="20"/>
      <c r="D13" s="760">
        <f t="shared" si="0"/>
        <v>0</v>
      </c>
      <c r="E13" s="778"/>
      <c r="F13" s="779">
        <f t="shared" si="1"/>
        <v>0</v>
      </c>
      <c r="G13" s="572"/>
      <c r="H13" s="573"/>
      <c r="I13" s="623"/>
      <c r="J13" s="171"/>
      <c r="K13" s="165">
        <v>20</v>
      </c>
      <c r="L13" s="20"/>
      <c r="M13" s="235">
        <f t="shared" si="2"/>
        <v>0</v>
      </c>
      <c r="N13" s="202"/>
      <c r="O13" s="794">
        <f t="shared" si="3"/>
        <v>0</v>
      </c>
      <c r="P13" s="236"/>
      <c r="Q13" s="237"/>
    </row>
    <row r="14" spans="1:17" x14ac:dyDescent="0.25">
      <c r="B14" s="165"/>
      <c r="C14" s="20"/>
      <c r="D14" s="760">
        <f t="shared" si="0"/>
        <v>0</v>
      </c>
      <c r="E14" s="778"/>
      <c r="F14" s="779">
        <f t="shared" si="1"/>
        <v>0</v>
      </c>
      <c r="G14" s="572"/>
      <c r="H14" s="573"/>
      <c r="I14" s="623"/>
      <c r="K14" s="165">
        <v>20</v>
      </c>
      <c r="L14" s="20"/>
      <c r="M14" s="235">
        <f t="shared" si="2"/>
        <v>0</v>
      </c>
      <c r="N14" s="202"/>
      <c r="O14" s="794">
        <f t="shared" si="3"/>
        <v>0</v>
      </c>
      <c r="P14" s="236"/>
      <c r="Q14" s="237"/>
    </row>
    <row r="15" spans="1:17" x14ac:dyDescent="0.25">
      <c r="B15" s="165"/>
      <c r="C15" s="20"/>
      <c r="D15" s="760">
        <f t="shared" si="0"/>
        <v>0</v>
      </c>
      <c r="E15" s="778"/>
      <c r="F15" s="779">
        <f t="shared" si="1"/>
        <v>0</v>
      </c>
      <c r="G15" s="572"/>
      <c r="H15" s="573"/>
      <c r="I15" s="623"/>
      <c r="K15" s="165">
        <v>20</v>
      </c>
      <c r="L15" s="20"/>
      <c r="M15" s="235">
        <f t="shared" si="2"/>
        <v>0</v>
      </c>
      <c r="N15" s="202"/>
      <c r="O15" s="794">
        <f t="shared" si="3"/>
        <v>0</v>
      </c>
      <c r="P15" s="236"/>
      <c r="Q15" s="237"/>
    </row>
    <row r="16" spans="1:17" x14ac:dyDescent="0.25">
      <c r="B16" s="165"/>
      <c r="C16" s="20"/>
      <c r="D16" s="760">
        <f t="shared" si="0"/>
        <v>0</v>
      </c>
      <c r="E16" s="778"/>
      <c r="F16" s="779">
        <f t="shared" si="1"/>
        <v>0</v>
      </c>
      <c r="G16" s="572"/>
      <c r="H16" s="573"/>
      <c r="I16" s="623"/>
      <c r="K16" s="165">
        <v>20</v>
      </c>
      <c r="L16" s="20"/>
      <c r="M16" s="235">
        <f t="shared" si="2"/>
        <v>0</v>
      </c>
      <c r="N16" s="202"/>
      <c r="O16" s="794">
        <f t="shared" si="3"/>
        <v>0</v>
      </c>
      <c r="P16" s="236"/>
      <c r="Q16" s="237"/>
    </row>
    <row r="17" spans="1:17" x14ac:dyDescent="0.25">
      <c r="B17" s="165"/>
      <c r="C17" s="20"/>
      <c r="D17" s="760">
        <f t="shared" si="0"/>
        <v>0</v>
      </c>
      <c r="E17" s="778"/>
      <c r="F17" s="779">
        <f t="shared" si="1"/>
        <v>0</v>
      </c>
      <c r="G17" s="572"/>
      <c r="H17" s="573"/>
      <c r="I17" s="623"/>
      <c r="K17" s="165">
        <v>20</v>
      </c>
      <c r="L17" s="20"/>
      <c r="M17" s="235">
        <f t="shared" si="2"/>
        <v>0</v>
      </c>
      <c r="N17" s="202"/>
      <c r="O17" s="794">
        <f t="shared" si="3"/>
        <v>0</v>
      </c>
      <c r="P17" s="236"/>
      <c r="Q17" s="237"/>
    </row>
    <row r="18" spans="1:17" x14ac:dyDescent="0.25">
      <c r="B18" s="165"/>
      <c r="C18" s="20"/>
      <c r="D18" s="760">
        <f t="shared" si="0"/>
        <v>0</v>
      </c>
      <c r="E18" s="778"/>
      <c r="F18" s="779">
        <f t="shared" si="1"/>
        <v>0</v>
      </c>
      <c r="G18" s="572"/>
      <c r="H18" s="573"/>
      <c r="I18" s="623"/>
      <c r="K18" s="165">
        <v>20</v>
      </c>
      <c r="L18" s="20"/>
      <c r="M18" s="235">
        <f t="shared" si="2"/>
        <v>0</v>
      </c>
      <c r="N18" s="202"/>
      <c r="O18" s="794">
        <f t="shared" si="3"/>
        <v>0</v>
      </c>
      <c r="P18" s="236"/>
      <c r="Q18" s="237"/>
    </row>
    <row r="19" spans="1:17" x14ac:dyDescent="0.25">
      <c r="B19" s="165"/>
      <c r="C19" s="20"/>
      <c r="D19" s="760">
        <f t="shared" si="0"/>
        <v>0</v>
      </c>
      <c r="E19" s="778"/>
      <c r="F19" s="779">
        <f t="shared" si="1"/>
        <v>0</v>
      </c>
      <c r="G19" s="572"/>
      <c r="H19" s="573"/>
      <c r="I19" s="623"/>
      <c r="K19" s="165">
        <v>20</v>
      </c>
      <c r="L19" s="20"/>
      <c r="M19" s="235">
        <f t="shared" si="2"/>
        <v>0</v>
      </c>
      <c r="N19" s="202"/>
      <c r="O19" s="794">
        <f t="shared" si="3"/>
        <v>0</v>
      </c>
      <c r="P19" s="236"/>
      <c r="Q19" s="237"/>
    </row>
    <row r="20" spans="1:17" x14ac:dyDescent="0.25">
      <c r="B20" s="165"/>
      <c r="C20" s="20"/>
      <c r="D20" s="760">
        <f t="shared" si="0"/>
        <v>0</v>
      </c>
      <c r="E20" s="778"/>
      <c r="F20" s="779">
        <f t="shared" si="1"/>
        <v>0</v>
      </c>
      <c r="G20" s="572"/>
      <c r="H20" s="573"/>
      <c r="I20" s="623"/>
      <c r="K20" s="165">
        <v>20</v>
      </c>
      <c r="L20" s="20"/>
      <c r="M20" s="235">
        <f t="shared" si="2"/>
        <v>0</v>
      </c>
      <c r="N20" s="202"/>
      <c r="O20" s="794">
        <f t="shared" si="3"/>
        <v>0</v>
      </c>
      <c r="P20" s="236"/>
      <c r="Q20" s="237"/>
    </row>
    <row r="21" spans="1:17" x14ac:dyDescent="0.25">
      <c r="B21" s="165"/>
      <c r="C21" s="20"/>
      <c r="D21" s="760">
        <f t="shared" si="0"/>
        <v>0</v>
      </c>
      <c r="E21" s="778"/>
      <c r="F21" s="779">
        <f t="shared" si="1"/>
        <v>0</v>
      </c>
      <c r="G21" s="572"/>
      <c r="H21" s="573"/>
      <c r="I21" s="623"/>
      <c r="K21" s="165">
        <v>20</v>
      </c>
      <c r="L21" s="20"/>
      <c r="M21" s="235">
        <f t="shared" si="2"/>
        <v>0</v>
      </c>
      <c r="N21" s="202"/>
      <c r="O21" s="794">
        <f t="shared" si="3"/>
        <v>0</v>
      </c>
      <c r="P21" s="236"/>
      <c r="Q21" s="237"/>
    </row>
    <row r="22" spans="1:17" x14ac:dyDescent="0.25">
      <c r="B22" s="165"/>
      <c r="C22" s="20"/>
      <c r="D22" s="760">
        <f t="shared" si="0"/>
        <v>0</v>
      </c>
      <c r="E22" s="778"/>
      <c r="F22" s="779">
        <f t="shared" si="1"/>
        <v>0</v>
      </c>
      <c r="G22" s="572"/>
      <c r="H22" s="573"/>
      <c r="I22" s="623"/>
      <c r="K22" s="165">
        <v>20</v>
      </c>
      <c r="L22" s="20"/>
      <c r="M22" s="235">
        <f t="shared" si="2"/>
        <v>0</v>
      </c>
      <c r="N22" s="202"/>
      <c r="O22" s="794">
        <f t="shared" si="3"/>
        <v>0</v>
      </c>
      <c r="P22" s="236"/>
      <c r="Q22" s="237"/>
    </row>
    <row r="23" spans="1:17" x14ac:dyDescent="0.25">
      <c r="B23" s="165"/>
      <c r="C23" s="20"/>
      <c r="D23" s="760">
        <f t="shared" si="0"/>
        <v>0</v>
      </c>
      <c r="E23" s="778"/>
      <c r="F23" s="779">
        <f t="shared" si="1"/>
        <v>0</v>
      </c>
      <c r="G23" s="572"/>
      <c r="H23" s="573"/>
      <c r="I23" s="623"/>
      <c r="K23" s="165">
        <v>20</v>
      </c>
      <c r="L23" s="20"/>
      <c r="M23" s="235">
        <f t="shared" si="2"/>
        <v>0</v>
      </c>
      <c r="N23" s="202"/>
      <c r="O23" s="794">
        <f t="shared" si="3"/>
        <v>0</v>
      </c>
      <c r="P23" s="236"/>
      <c r="Q23" s="237"/>
    </row>
    <row r="24" spans="1:17" x14ac:dyDescent="0.25">
      <c r="B24" s="165"/>
      <c r="C24" s="20"/>
      <c r="D24" s="760">
        <f t="shared" si="0"/>
        <v>0</v>
      </c>
      <c r="E24" s="778"/>
      <c r="F24" s="779">
        <f t="shared" si="1"/>
        <v>0</v>
      </c>
      <c r="G24" s="572"/>
      <c r="H24" s="573"/>
      <c r="I24" s="623"/>
      <c r="K24" s="165">
        <v>20</v>
      </c>
      <c r="L24" s="20"/>
      <c r="M24" s="110">
        <f t="shared" si="2"/>
        <v>0</v>
      </c>
      <c r="N24" s="151"/>
      <c r="O24" s="193">
        <f t="shared" si="3"/>
        <v>0</v>
      </c>
      <c r="P24" s="111"/>
      <c r="Q24" s="112"/>
    </row>
    <row r="25" spans="1:17" ht="15.75" thickBot="1" x14ac:dyDescent="0.3">
      <c r="A25" s="229"/>
      <c r="B25" s="175"/>
      <c r="C25" s="48"/>
      <c r="D25" s="760">
        <f t="shared" si="0"/>
        <v>0</v>
      </c>
      <c r="E25" s="781"/>
      <c r="F25" s="782">
        <f t="shared" si="1"/>
        <v>0</v>
      </c>
      <c r="G25" s="783"/>
      <c r="H25" s="784"/>
      <c r="I25" s="623"/>
      <c r="J25" s="229"/>
      <c r="K25" s="175"/>
      <c r="L25" s="48"/>
      <c r="M25" s="110">
        <f t="shared" si="2"/>
        <v>0</v>
      </c>
      <c r="N25" s="606"/>
      <c r="O25" s="607">
        <f t="shared" si="3"/>
        <v>0</v>
      </c>
      <c r="P25" s="270"/>
      <c r="Q25" s="608"/>
    </row>
    <row r="26" spans="1:17" ht="15.75" thickTop="1" x14ac:dyDescent="0.25">
      <c r="A26" s="63">
        <f>SUM(A25:A25)</f>
        <v>0</v>
      </c>
      <c r="B26" s="16"/>
      <c r="C26" s="120">
        <f>SUM(C8:C25)</f>
        <v>4</v>
      </c>
      <c r="D26" s="193">
        <f>SUM(D8:D25)</f>
        <v>72.64</v>
      </c>
      <c r="E26" s="129"/>
      <c r="F26" s="193">
        <f>SUM(F8:F25)</f>
        <v>72.64</v>
      </c>
      <c r="G26" s="16"/>
      <c r="H26" s="16"/>
      <c r="J26" s="63">
        <f>SUM(J25:J25)</f>
        <v>0</v>
      </c>
      <c r="K26" s="16"/>
      <c r="L26" s="120">
        <f>SUM(L8:L25)</f>
        <v>10</v>
      </c>
      <c r="M26" s="193">
        <f>SUM(M8:M25)</f>
        <v>200</v>
      </c>
      <c r="N26" s="129"/>
      <c r="O26" s="193">
        <f>SUM(O8:O25)</f>
        <v>200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832" t="s">
        <v>21</v>
      </c>
      <c r="E28" s="833"/>
      <c r="F28" s="273">
        <f>E4+E5-F26+E6</f>
        <v>0</v>
      </c>
      <c r="G28"/>
      <c r="H28"/>
      <c r="J28"/>
      <c r="K28" s="6"/>
      <c r="L28"/>
      <c r="M28" s="832" t="s">
        <v>21</v>
      </c>
      <c r="N28" s="833"/>
      <c r="O28" s="273">
        <f>N4+N5-O26+N6</f>
        <v>0</v>
      </c>
      <c r="P28"/>
      <c r="Q28"/>
    </row>
    <row r="29" spans="1:17" ht="15.75" thickBot="1" x14ac:dyDescent="0.3">
      <c r="A29" s="238"/>
      <c r="B29"/>
      <c r="C29"/>
      <c r="D29" s="628" t="s">
        <v>4</v>
      </c>
      <c r="E29" s="629"/>
      <c r="F29" s="66">
        <f>F4+F5-C26+F6</f>
        <v>0</v>
      </c>
      <c r="G29"/>
      <c r="H29"/>
      <c r="J29" s="238"/>
      <c r="K29"/>
      <c r="L29"/>
      <c r="M29" s="692" t="s">
        <v>4</v>
      </c>
      <c r="N29" s="693"/>
      <c r="O29" s="66">
        <f>O4+O5-L26+O6</f>
        <v>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H38" workbookViewId="0">
      <pane xSplit="1" topLeftCell="J1" activePane="topRight" state="frozen"/>
      <selection activeCell="H1" sqref="H1"/>
      <selection pane="topRight" activeCell="N66" sqref="N6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836" t="s">
        <v>181</v>
      </c>
      <c r="B1" s="836"/>
      <c r="C1" s="836"/>
      <c r="D1" s="836"/>
      <c r="E1" s="836"/>
      <c r="F1" s="836"/>
      <c r="G1" s="836"/>
      <c r="H1" s="14">
        <v>1</v>
      </c>
      <c r="J1" s="836" t="str">
        <f>A1</f>
        <v>INVENTARIO  DEL MES DE ENERO 2018</v>
      </c>
      <c r="K1" s="836"/>
      <c r="L1" s="836"/>
      <c r="M1" s="836"/>
      <c r="N1" s="836"/>
      <c r="O1" s="836"/>
      <c r="P1" s="836"/>
      <c r="Q1" s="14">
        <v>2</v>
      </c>
    </row>
    <row r="2" spans="1:17" ht="15.75" thickBot="1" x14ac:dyDescent="0.3">
      <c r="C2" s="22"/>
      <c r="D2" s="65"/>
      <c r="F2" s="65"/>
      <c r="L2" s="22"/>
      <c r="M2" s="65"/>
      <c r="O2" s="65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603"/>
      <c r="D4" s="264"/>
      <c r="E4" s="247"/>
      <c r="F4" s="120"/>
      <c r="G4" s="317"/>
      <c r="K4" s="15"/>
      <c r="L4" s="603"/>
      <c r="M4" s="264"/>
      <c r="N4" s="247">
        <v>299.42</v>
      </c>
      <c r="O4" s="120">
        <v>11</v>
      </c>
      <c r="P4" s="317"/>
    </row>
    <row r="5" spans="1:17" ht="15.75" customHeight="1" x14ac:dyDescent="0.25">
      <c r="A5" s="842" t="s">
        <v>93</v>
      </c>
      <c r="B5" s="15" t="s">
        <v>43</v>
      </c>
      <c r="C5" s="322"/>
      <c r="D5" s="264">
        <v>43108</v>
      </c>
      <c r="E5" s="247">
        <v>18509.599999999999</v>
      </c>
      <c r="F5" s="120">
        <v>680</v>
      </c>
      <c r="G5" s="187">
        <f>F62</f>
        <v>18509.599999999999</v>
      </c>
      <c r="H5" s="318">
        <f>E5+E6-G5+E4</f>
        <v>0</v>
      </c>
      <c r="J5" s="842" t="s">
        <v>141</v>
      </c>
      <c r="K5" s="15" t="s">
        <v>43</v>
      </c>
      <c r="L5" s="322" t="s">
        <v>142</v>
      </c>
      <c r="M5" s="264">
        <v>43120</v>
      </c>
      <c r="N5" s="247">
        <v>18509.599999999999</v>
      </c>
      <c r="O5" s="120">
        <v>680</v>
      </c>
      <c r="P5" s="187">
        <f>O62</f>
        <v>10969.66</v>
      </c>
      <c r="Q5" s="318">
        <f>N5+N6-P5+N4</f>
        <v>7839.3599999999988</v>
      </c>
    </row>
    <row r="6" spans="1:17" ht="15.75" customHeight="1" thickBot="1" x14ac:dyDescent="0.3">
      <c r="A6" s="842"/>
      <c r="B6" s="326" t="s">
        <v>44</v>
      </c>
      <c r="C6" s="449"/>
      <c r="D6" s="264"/>
      <c r="E6" s="193"/>
      <c r="F6" s="120"/>
      <c r="J6" s="842"/>
      <c r="K6" s="326" t="s">
        <v>44</v>
      </c>
      <c r="L6" s="449"/>
      <c r="M6" s="264"/>
      <c r="N6" s="193"/>
      <c r="O6" s="120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2">
        <v>27.22</v>
      </c>
      <c r="C8" s="20">
        <v>32</v>
      </c>
      <c r="D8" s="110">
        <f t="shared" ref="D8:D61" si="0">C8*B8</f>
        <v>871.04</v>
      </c>
      <c r="E8" s="159">
        <v>43109</v>
      </c>
      <c r="F8" s="110">
        <f t="shared" ref="F8:F61" si="1">D8</f>
        <v>871.04</v>
      </c>
      <c r="G8" s="111" t="s">
        <v>147</v>
      </c>
      <c r="H8" s="112">
        <v>44</v>
      </c>
      <c r="J8" s="90" t="s">
        <v>32</v>
      </c>
      <c r="K8" s="2">
        <v>27.22</v>
      </c>
      <c r="L8" s="20">
        <v>28</v>
      </c>
      <c r="M8" s="96">
        <f t="shared" ref="M8" si="2">L8*K8</f>
        <v>762.16</v>
      </c>
      <c r="N8" s="709">
        <v>43140</v>
      </c>
      <c r="O8" s="96">
        <f t="shared" ref="O8" si="3">M8</f>
        <v>762.16</v>
      </c>
      <c r="P8" s="107" t="s">
        <v>353</v>
      </c>
      <c r="Q8" s="97">
        <v>44</v>
      </c>
    </row>
    <row r="9" spans="1:17" x14ac:dyDescent="0.25">
      <c r="A9" s="257"/>
      <c r="B9" s="2">
        <v>27.22</v>
      </c>
      <c r="C9" s="20">
        <v>32</v>
      </c>
      <c r="D9" s="110">
        <f t="shared" si="0"/>
        <v>871.04</v>
      </c>
      <c r="E9" s="159">
        <v>43110</v>
      </c>
      <c r="F9" s="110">
        <f t="shared" si="1"/>
        <v>871.04</v>
      </c>
      <c r="G9" s="111" t="s">
        <v>149</v>
      </c>
      <c r="H9" s="112">
        <v>44</v>
      </c>
      <c r="J9" s="257"/>
      <c r="K9" s="2">
        <v>27.22</v>
      </c>
      <c r="L9" s="20">
        <v>29</v>
      </c>
      <c r="M9" s="96">
        <f t="shared" ref="M9:M61" si="4">L9*K9</f>
        <v>789.38</v>
      </c>
      <c r="N9" s="709">
        <v>43141</v>
      </c>
      <c r="O9" s="96">
        <f t="shared" ref="O9:O61" si="5">M9</f>
        <v>789.38</v>
      </c>
      <c r="P9" s="107" t="s">
        <v>360</v>
      </c>
      <c r="Q9" s="97">
        <v>44</v>
      </c>
    </row>
    <row r="10" spans="1:17" x14ac:dyDescent="0.25">
      <c r="A10" s="258"/>
      <c r="B10" s="2">
        <v>27.22</v>
      </c>
      <c r="C10" s="20">
        <v>28</v>
      </c>
      <c r="D10" s="110">
        <f t="shared" si="0"/>
        <v>762.16</v>
      </c>
      <c r="E10" s="159">
        <v>43112</v>
      </c>
      <c r="F10" s="110">
        <f t="shared" si="1"/>
        <v>762.16</v>
      </c>
      <c r="G10" s="111" t="s">
        <v>152</v>
      </c>
      <c r="H10" s="112">
        <v>44</v>
      </c>
      <c r="J10" s="258"/>
      <c r="K10" s="2">
        <v>27.22</v>
      </c>
      <c r="L10" s="20">
        <v>10</v>
      </c>
      <c r="M10" s="96">
        <f t="shared" ref="M10:M11" si="6">L10*K10</f>
        <v>272.2</v>
      </c>
      <c r="N10" s="709">
        <v>43141</v>
      </c>
      <c r="O10" s="96">
        <f t="shared" ref="O10:O11" si="7">M10</f>
        <v>272.2</v>
      </c>
      <c r="P10" s="107" t="s">
        <v>358</v>
      </c>
      <c r="Q10" s="97">
        <v>44</v>
      </c>
    </row>
    <row r="11" spans="1:17" x14ac:dyDescent="0.25">
      <c r="A11" s="142" t="s">
        <v>33</v>
      </c>
      <c r="B11" s="2">
        <v>27.22</v>
      </c>
      <c r="C11" s="20">
        <v>28</v>
      </c>
      <c r="D11" s="110">
        <f t="shared" si="0"/>
        <v>762.16</v>
      </c>
      <c r="E11" s="159">
        <v>43113</v>
      </c>
      <c r="F11" s="110">
        <f t="shared" si="1"/>
        <v>762.16</v>
      </c>
      <c r="G11" s="111" t="s">
        <v>153</v>
      </c>
      <c r="H11" s="112">
        <v>44</v>
      </c>
      <c r="J11" s="142" t="s">
        <v>33</v>
      </c>
      <c r="K11" s="2">
        <v>27.22</v>
      </c>
      <c r="L11" s="20">
        <v>28</v>
      </c>
      <c r="M11" s="96">
        <f t="shared" si="6"/>
        <v>762.16</v>
      </c>
      <c r="N11" s="709">
        <v>43141</v>
      </c>
      <c r="O11" s="96">
        <f t="shared" si="7"/>
        <v>762.16</v>
      </c>
      <c r="P11" s="107" t="s">
        <v>359</v>
      </c>
      <c r="Q11" s="97">
        <v>44</v>
      </c>
    </row>
    <row r="12" spans="1:17" x14ac:dyDescent="0.25">
      <c r="A12" s="259"/>
      <c r="B12" s="2">
        <v>27.22</v>
      </c>
      <c r="C12" s="20">
        <v>28</v>
      </c>
      <c r="D12" s="110">
        <f t="shared" si="0"/>
        <v>762.16</v>
      </c>
      <c r="E12" s="159">
        <v>43115</v>
      </c>
      <c r="F12" s="110">
        <f t="shared" si="1"/>
        <v>762.16</v>
      </c>
      <c r="G12" s="111" t="s">
        <v>154</v>
      </c>
      <c r="H12" s="112">
        <v>44</v>
      </c>
      <c r="J12" s="259"/>
      <c r="K12" s="2">
        <v>27.22</v>
      </c>
      <c r="L12" s="20">
        <v>28</v>
      </c>
      <c r="M12" s="96">
        <f t="shared" si="4"/>
        <v>762.16</v>
      </c>
      <c r="N12" s="709">
        <v>43143</v>
      </c>
      <c r="O12" s="96">
        <f t="shared" si="5"/>
        <v>762.16</v>
      </c>
      <c r="P12" s="107" t="s">
        <v>363</v>
      </c>
      <c r="Q12" s="97">
        <v>44</v>
      </c>
    </row>
    <row r="13" spans="1:17" x14ac:dyDescent="0.25">
      <c r="A13" s="170"/>
      <c r="B13" s="2">
        <v>27.22</v>
      </c>
      <c r="C13" s="20">
        <v>10</v>
      </c>
      <c r="D13" s="110">
        <f t="shared" si="0"/>
        <v>272.2</v>
      </c>
      <c r="E13" s="159">
        <v>43116</v>
      </c>
      <c r="F13" s="110">
        <f t="shared" si="1"/>
        <v>272.2</v>
      </c>
      <c r="G13" s="111" t="s">
        <v>155</v>
      </c>
      <c r="H13" s="112">
        <v>44</v>
      </c>
      <c r="J13" s="170"/>
      <c r="K13" s="2">
        <v>27.22</v>
      </c>
      <c r="L13" s="20">
        <v>28</v>
      </c>
      <c r="M13" s="96">
        <f t="shared" si="4"/>
        <v>762.16</v>
      </c>
      <c r="N13" s="709">
        <v>43147</v>
      </c>
      <c r="O13" s="96">
        <f t="shared" si="5"/>
        <v>762.16</v>
      </c>
      <c r="P13" s="107" t="s">
        <v>375</v>
      </c>
      <c r="Q13" s="97">
        <v>44</v>
      </c>
    </row>
    <row r="14" spans="1:17" x14ac:dyDescent="0.25">
      <c r="A14" s="59"/>
      <c r="B14" s="2">
        <v>27.22</v>
      </c>
      <c r="C14" s="20">
        <v>28</v>
      </c>
      <c r="D14" s="110">
        <f t="shared" si="0"/>
        <v>762.16</v>
      </c>
      <c r="E14" s="159">
        <v>43116</v>
      </c>
      <c r="F14" s="110">
        <f t="shared" si="1"/>
        <v>762.16</v>
      </c>
      <c r="G14" s="111" t="s">
        <v>157</v>
      </c>
      <c r="H14" s="112">
        <v>44</v>
      </c>
      <c r="J14" s="59"/>
      <c r="K14" s="2">
        <v>27.22</v>
      </c>
      <c r="L14" s="20">
        <v>10</v>
      </c>
      <c r="M14" s="96">
        <f t="shared" si="4"/>
        <v>272.2</v>
      </c>
      <c r="N14" s="709">
        <v>43147</v>
      </c>
      <c r="O14" s="96">
        <f t="shared" si="5"/>
        <v>272.2</v>
      </c>
      <c r="P14" s="107" t="s">
        <v>376</v>
      </c>
      <c r="Q14" s="97">
        <v>44</v>
      </c>
    </row>
    <row r="15" spans="1:17" x14ac:dyDescent="0.25">
      <c r="B15" s="2">
        <v>27.22</v>
      </c>
      <c r="C15" s="20"/>
      <c r="D15" s="110"/>
      <c r="E15" s="159"/>
      <c r="F15" s="110">
        <f t="shared" si="1"/>
        <v>0</v>
      </c>
      <c r="G15" s="111"/>
      <c r="H15" s="112"/>
      <c r="I15" s="16"/>
      <c r="K15" s="2">
        <v>27.22</v>
      </c>
      <c r="L15" s="20">
        <v>32</v>
      </c>
      <c r="M15" s="96">
        <f t="shared" si="4"/>
        <v>871.04</v>
      </c>
      <c r="N15" s="709">
        <v>43147</v>
      </c>
      <c r="O15" s="96">
        <f t="shared" si="5"/>
        <v>871.04</v>
      </c>
      <c r="P15" s="107" t="s">
        <v>378</v>
      </c>
      <c r="Q15" s="97">
        <v>44</v>
      </c>
    </row>
    <row r="16" spans="1:17" x14ac:dyDescent="0.25">
      <c r="B16" s="2">
        <v>27.22</v>
      </c>
      <c r="C16" s="20">
        <v>28</v>
      </c>
      <c r="D16" s="110">
        <f t="shared" si="0"/>
        <v>762.16</v>
      </c>
      <c r="E16" s="159">
        <v>43117</v>
      </c>
      <c r="F16" s="110">
        <f t="shared" si="1"/>
        <v>762.16</v>
      </c>
      <c r="G16" s="111" t="s">
        <v>159</v>
      </c>
      <c r="H16" s="112">
        <v>44</v>
      </c>
      <c r="K16" s="2">
        <v>27.22</v>
      </c>
      <c r="L16" s="20">
        <v>28</v>
      </c>
      <c r="M16" s="96">
        <f t="shared" si="4"/>
        <v>762.16</v>
      </c>
      <c r="N16" s="709">
        <v>43148</v>
      </c>
      <c r="O16" s="96">
        <f t="shared" si="5"/>
        <v>762.16</v>
      </c>
      <c r="P16" s="107" t="s">
        <v>380</v>
      </c>
      <c r="Q16" s="97">
        <v>44</v>
      </c>
    </row>
    <row r="17" spans="1:17" x14ac:dyDescent="0.25">
      <c r="B17" s="2">
        <v>27.22</v>
      </c>
      <c r="C17" s="20">
        <v>1</v>
      </c>
      <c r="D17" s="110">
        <f t="shared" si="0"/>
        <v>27.22</v>
      </c>
      <c r="E17" s="159">
        <v>43118</v>
      </c>
      <c r="F17" s="110">
        <f t="shared" si="1"/>
        <v>27.22</v>
      </c>
      <c r="G17" s="111" t="s">
        <v>160</v>
      </c>
      <c r="H17" s="112">
        <v>44</v>
      </c>
      <c r="K17" s="2">
        <v>27.22</v>
      </c>
      <c r="L17" s="20">
        <v>32</v>
      </c>
      <c r="M17" s="96">
        <f t="shared" si="4"/>
        <v>871.04</v>
      </c>
      <c r="N17" s="709">
        <v>43150</v>
      </c>
      <c r="O17" s="96">
        <f t="shared" si="5"/>
        <v>871.04</v>
      </c>
      <c r="P17" s="107" t="s">
        <v>392</v>
      </c>
      <c r="Q17" s="97">
        <v>44</v>
      </c>
    </row>
    <row r="18" spans="1:17" x14ac:dyDescent="0.25">
      <c r="B18" s="2">
        <v>27.22</v>
      </c>
      <c r="C18" s="20">
        <v>28</v>
      </c>
      <c r="D18" s="110">
        <f t="shared" si="0"/>
        <v>762.16</v>
      </c>
      <c r="E18" s="159">
        <v>43120</v>
      </c>
      <c r="F18" s="110">
        <f t="shared" si="1"/>
        <v>762.16</v>
      </c>
      <c r="G18" s="111" t="s">
        <v>163</v>
      </c>
      <c r="H18" s="112">
        <v>44</v>
      </c>
      <c r="K18" s="2">
        <v>27.22</v>
      </c>
      <c r="L18" s="20">
        <v>28</v>
      </c>
      <c r="M18" s="96">
        <f t="shared" si="4"/>
        <v>762.16</v>
      </c>
      <c r="N18" s="709">
        <v>43153</v>
      </c>
      <c r="O18" s="96">
        <f t="shared" si="5"/>
        <v>762.16</v>
      </c>
      <c r="P18" s="107" t="s">
        <v>399</v>
      </c>
      <c r="Q18" s="97">
        <v>44</v>
      </c>
    </row>
    <row r="19" spans="1:17" x14ac:dyDescent="0.25">
      <c r="B19" s="2">
        <v>27.22</v>
      </c>
      <c r="C19" s="294">
        <v>50</v>
      </c>
      <c r="D19" s="559">
        <f t="shared" si="0"/>
        <v>1361</v>
      </c>
      <c r="E19" s="560">
        <v>43120</v>
      </c>
      <c r="F19" s="110">
        <f t="shared" si="1"/>
        <v>1361</v>
      </c>
      <c r="G19" s="214" t="s">
        <v>164</v>
      </c>
      <c r="H19" s="412">
        <v>44</v>
      </c>
      <c r="K19" s="2">
        <v>27.22</v>
      </c>
      <c r="L19" s="294">
        <v>10</v>
      </c>
      <c r="M19" s="790">
        <f t="shared" si="4"/>
        <v>272.2</v>
      </c>
      <c r="N19" s="791">
        <v>43154</v>
      </c>
      <c r="O19" s="96">
        <f t="shared" si="5"/>
        <v>272.2</v>
      </c>
      <c r="P19" s="792" t="s">
        <v>403</v>
      </c>
      <c r="Q19" s="755">
        <v>44</v>
      </c>
    </row>
    <row r="20" spans="1:17" x14ac:dyDescent="0.25">
      <c r="B20" s="2">
        <v>27.22</v>
      </c>
      <c r="C20" s="294">
        <v>28</v>
      </c>
      <c r="D20" s="559">
        <f t="shared" si="0"/>
        <v>762.16</v>
      </c>
      <c r="E20" s="560">
        <v>43122</v>
      </c>
      <c r="F20" s="110">
        <f t="shared" si="1"/>
        <v>762.16</v>
      </c>
      <c r="G20" s="214" t="s">
        <v>165</v>
      </c>
      <c r="H20" s="412">
        <v>44</v>
      </c>
      <c r="K20" s="2">
        <v>27.22</v>
      </c>
      <c r="L20" s="294">
        <v>28</v>
      </c>
      <c r="M20" s="790">
        <f t="shared" si="4"/>
        <v>762.16</v>
      </c>
      <c r="N20" s="791">
        <v>43155</v>
      </c>
      <c r="O20" s="96">
        <f t="shared" si="5"/>
        <v>762.16</v>
      </c>
      <c r="P20" s="792" t="s">
        <v>407</v>
      </c>
      <c r="Q20" s="755">
        <v>44</v>
      </c>
    </row>
    <row r="21" spans="1:17" x14ac:dyDescent="0.25">
      <c r="A21" t="s">
        <v>22</v>
      </c>
      <c r="B21" s="2">
        <v>27.22</v>
      </c>
      <c r="C21" s="20">
        <v>28</v>
      </c>
      <c r="D21" s="559">
        <f t="shared" si="0"/>
        <v>762.16</v>
      </c>
      <c r="E21" s="216">
        <v>43122</v>
      </c>
      <c r="F21" s="110">
        <f t="shared" si="1"/>
        <v>762.16</v>
      </c>
      <c r="G21" s="111" t="s">
        <v>166</v>
      </c>
      <c r="H21" s="112">
        <v>44</v>
      </c>
      <c r="J21" t="s">
        <v>22</v>
      </c>
      <c r="K21" s="2">
        <v>27.22</v>
      </c>
      <c r="L21" s="20">
        <v>28</v>
      </c>
      <c r="M21" s="790">
        <f t="shared" si="4"/>
        <v>762.16</v>
      </c>
      <c r="N21" s="793">
        <v>43155</v>
      </c>
      <c r="O21" s="96">
        <f t="shared" si="5"/>
        <v>762.16</v>
      </c>
      <c r="P21" s="107" t="s">
        <v>409</v>
      </c>
      <c r="Q21" s="97">
        <v>44</v>
      </c>
    </row>
    <row r="22" spans="1:17" x14ac:dyDescent="0.25">
      <c r="B22" s="2">
        <v>27.22</v>
      </c>
      <c r="C22" s="20">
        <v>30</v>
      </c>
      <c r="D22" s="559">
        <f t="shared" si="0"/>
        <v>816.59999999999991</v>
      </c>
      <c r="E22" s="216">
        <v>43124</v>
      </c>
      <c r="F22" s="110">
        <f t="shared" si="1"/>
        <v>816.59999999999991</v>
      </c>
      <c r="G22" s="111" t="s">
        <v>169</v>
      </c>
      <c r="H22" s="112">
        <v>44</v>
      </c>
      <c r="K22" s="2">
        <v>27.22</v>
      </c>
      <c r="L22" s="20">
        <v>28</v>
      </c>
      <c r="M22" s="96">
        <f t="shared" si="4"/>
        <v>762.16</v>
      </c>
      <c r="N22" s="709">
        <v>43155</v>
      </c>
      <c r="O22" s="96">
        <f t="shared" si="5"/>
        <v>762.16</v>
      </c>
      <c r="P22" s="107" t="s">
        <v>409</v>
      </c>
      <c r="Q22" s="97">
        <v>44</v>
      </c>
    </row>
    <row r="23" spans="1:17" x14ac:dyDescent="0.25">
      <c r="B23" s="2">
        <v>27.22</v>
      </c>
      <c r="C23" s="20">
        <v>28</v>
      </c>
      <c r="D23" s="559">
        <f t="shared" si="0"/>
        <v>762.16</v>
      </c>
      <c r="E23" s="712">
        <v>43125</v>
      </c>
      <c r="F23" s="110">
        <f t="shared" si="1"/>
        <v>762.16</v>
      </c>
      <c r="G23" s="111" t="s">
        <v>170</v>
      </c>
      <c r="H23" s="112">
        <v>44</v>
      </c>
      <c r="K23" s="2">
        <v>27.22</v>
      </c>
      <c r="L23" s="20">
        <v>28</v>
      </c>
      <c r="M23" s="790">
        <f t="shared" si="4"/>
        <v>762.16</v>
      </c>
      <c r="N23" s="795">
        <v>43157</v>
      </c>
      <c r="O23" s="96">
        <f t="shared" si="5"/>
        <v>762.16</v>
      </c>
      <c r="P23" s="107" t="s">
        <v>412</v>
      </c>
      <c r="Q23" s="97">
        <v>44</v>
      </c>
    </row>
    <row r="24" spans="1:17" x14ac:dyDescent="0.25">
      <c r="B24" s="2">
        <v>27.22</v>
      </c>
      <c r="C24" s="20">
        <v>28</v>
      </c>
      <c r="D24" s="110">
        <f t="shared" si="0"/>
        <v>762.16</v>
      </c>
      <c r="E24" s="159">
        <v>43126</v>
      </c>
      <c r="F24" s="110">
        <f t="shared" si="1"/>
        <v>762.16</v>
      </c>
      <c r="G24" s="111" t="s">
        <v>171</v>
      </c>
      <c r="H24" s="112">
        <v>44</v>
      </c>
      <c r="K24" s="2">
        <v>27.22</v>
      </c>
      <c r="L24" s="20"/>
      <c r="M24" s="96">
        <f t="shared" si="4"/>
        <v>0</v>
      </c>
      <c r="N24" s="709"/>
      <c r="O24" s="96">
        <f t="shared" si="5"/>
        <v>0</v>
      </c>
      <c r="P24" s="107"/>
      <c r="Q24" s="97"/>
    </row>
    <row r="25" spans="1:17" x14ac:dyDescent="0.25">
      <c r="B25" s="2">
        <v>27.22</v>
      </c>
      <c r="C25" s="20">
        <v>28</v>
      </c>
      <c r="D25" s="110">
        <f t="shared" si="0"/>
        <v>762.16</v>
      </c>
      <c r="E25" s="159">
        <v>43127</v>
      </c>
      <c r="F25" s="110">
        <f t="shared" si="1"/>
        <v>762.16</v>
      </c>
      <c r="G25" s="111" t="s">
        <v>173</v>
      </c>
      <c r="H25" s="112">
        <v>44</v>
      </c>
      <c r="K25" s="2">
        <v>27.22</v>
      </c>
      <c r="L25" s="20"/>
      <c r="M25" s="96">
        <f t="shared" si="4"/>
        <v>0</v>
      </c>
      <c r="N25" s="709"/>
      <c r="O25" s="96">
        <f t="shared" si="5"/>
        <v>0</v>
      </c>
      <c r="P25" s="107"/>
      <c r="Q25" s="97"/>
    </row>
    <row r="26" spans="1:17" x14ac:dyDescent="0.25">
      <c r="B26" s="2">
        <v>27.22</v>
      </c>
      <c r="C26" s="20">
        <v>28</v>
      </c>
      <c r="D26" s="110">
        <f t="shared" si="0"/>
        <v>762.16</v>
      </c>
      <c r="E26" s="159">
        <v>43130</v>
      </c>
      <c r="F26" s="110">
        <f t="shared" si="1"/>
        <v>762.16</v>
      </c>
      <c r="G26" s="111" t="s">
        <v>177</v>
      </c>
      <c r="H26" s="112">
        <v>44</v>
      </c>
      <c r="K26" s="2">
        <v>27.22</v>
      </c>
      <c r="L26" s="20"/>
      <c r="M26" s="96">
        <f t="shared" si="4"/>
        <v>0</v>
      </c>
      <c r="N26" s="709"/>
      <c r="O26" s="96">
        <f t="shared" si="5"/>
        <v>0</v>
      </c>
      <c r="P26" s="107"/>
      <c r="Q26" s="97"/>
    </row>
    <row r="27" spans="1:17" x14ac:dyDescent="0.25">
      <c r="B27" s="2">
        <v>27.22</v>
      </c>
      <c r="C27" s="20">
        <v>28</v>
      </c>
      <c r="D27" s="96">
        <f t="shared" si="0"/>
        <v>762.16</v>
      </c>
      <c r="E27" s="709">
        <v>43132</v>
      </c>
      <c r="F27" s="96">
        <f t="shared" si="1"/>
        <v>762.16</v>
      </c>
      <c r="G27" s="107" t="s">
        <v>311</v>
      </c>
      <c r="H27" s="97">
        <v>44</v>
      </c>
      <c r="K27" s="2">
        <v>27.22</v>
      </c>
      <c r="L27" s="20"/>
      <c r="M27" s="96">
        <f t="shared" si="4"/>
        <v>0</v>
      </c>
      <c r="N27" s="709"/>
      <c r="O27" s="96">
        <f t="shared" si="5"/>
        <v>0</v>
      </c>
      <c r="P27" s="107"/>
      <c r="Q27" s="97"/>
    </row>
    <row r="28" spans="1:17" x14ac:dyDescent="0.25">
      <c r="B28" s="2">
        <v>27.22</v>
      </c>
      <c r="C28" s="20">
        <v>28</v>
      </c>
      <c r="D28" s="96">
        <f t="shared" si="0"/>
        <v>762.16</v>
      </c>
      <c r="E28" s="709">
        <v>43133</v>
      </c>
      <c r="F28" s="96">
        <f t="shared" si="1"/>
        <v>762.16</v>
      </c>
      <c r="G28" s="107" t="s">
        <v>312</v>
      </c>
      <c r="H28" s="97">
        <v>44</v>
      </c>
      <c r="K28" s="2">
        <v>27.22</v>
      </c>
      <c r="L28" s="20"/>
      <c r="M28" s="96">
        <f t="shared" si="4"/>
        <v>0</v>
      </c>
      <c r="N28" s="709"/>
      <c r="O28" s="96">
        <f t="shared" si="5"/>
        <v>0</v>
      </c>
      <c r="P28" s="107"/>
      <c r="Q28" s="97"/>
    </row>
    <row r="29" spans="1:17" x14ac:dyDescent="0.25">
      <c r="B29" s="2">
        <v>27.22</v>
      </c>
      <c r="C29" s="20">
        <v>28</v>
      </c>
      <c r="D29" s="96">
        <f t="shared" si="0"/>
        <v>762.16</v>
      </c>
      <c r="E29" s="709">
        <v>43133</v>
      </c>
      <c r="F29" s="96">
        <f t="shared" si="1"/>
        <v>762.16</v>
      </c>
      <c r="G29" s="107" t="s">
        <v>314</v>
      </c>
      <c r="H29" s="97">
        <v>44</v>
      </c>
      <c r="K29" s="2">
        <v>27.22</v>
      </c>
      <c r="L29" s="20"/>
      <c r="M29" s="96">
        <f t="shared" si="4"/>
        <v>0</v>
      </c>
      <c r="N29" s="709"/>
      <c r="O29" s="96">
        <f t="shared" si="5"/>
        <v>0</v>
      </c>
      <c r="P29" s="107"/>
      <c r="Q29" s="97"/>
    </row>
    <row r="30" spans="1:17" x14ac:dyDescent="0.25">
      <c r="B30" s="2">
        <v>27.22</v>
      </c>
      <c r="C30" s="20">
        <v>10</v>
      </c>
      <c r="D30" s="96">
        <f t="shared" si="0"/>
        <v>272.2</v>
      </c>
      <c r="E30" s="709">
        <v>43136</v>
      </c>
      <c r="F30" s="96">
        <f t="shared" si="1"/>
        <v>272.2</v>
      </c>
      <c r="G30" s="107" t="s">
        <v>323</v>
      </c>
      <c r="H30" s="97">
        <v>44</v>
      </c>
      <c r="K30" s="2">
        <v>27.22</v>
      </c>
      <c r="L30" s="20"/>
      <c r="M30" s="96">
        <f t="shared" si="4"/>
        <v>0</v>
      </c>
      <c r="N30" s="709"/>
      <c r="O30" s="96">
        <f t="shared" si="5"/>
        <v>0</v>
      </c>
      <c r="P30" s="107"/>
      <c r="Q30" s="97"/>
    </row>
    <row r="31" spans="1:17" x14ac:dyDescent="0.25">
      <c r="B31" s="2">
        <v>27.22</v>
      </c>
      <c r="C31" s="20">
        <v>28</v>
      </c>
      <c r="D31" s="96">
        <f t="shared" si="0"/>
        <v>762.16</v>
      </c>
      <c r="E31" s="709">
        <v>43136</v>
      </c>
      <c r="F31" s="96">
        <f t="shared" si="1"/>
        <v>762.16</v>
      </c>
      <c r="G31" s="107" t="s">
        <v>331</v>
      </c>
      <c r="H31" s="97">
        <v>44</v>
      </c>
      <c r="K31" s="2">
        <v>27.22</v>
      </c>
      <c r="L31" s="20"/>
      <c r="M31" s="96">
        <f t="shared" si="4"/>
        <v>0</v>
      </c>
      <c r="N31" s="709"/>
      <c r="O31" s="96">
        <f t="shared" si="5"/>
        <v>0</v>
      </c>
      <c r="P31" s="107"/>
      <c r="Q31" s="97"/>
    </row>
    <row r="32" spans="1:17" x14ac:dyDescent="0.25">
      <c r="B32" s="2">
        <v>27.22</v>
      </c>
      <c r="C32" s="20">
        <v>28</v>
      </c>
      <c r="D32" s="96">
        <f t="shared" si="0"/>
        <v>762.16</v>
      </c>
      <c r="E32" s="709">
        <v>43137</v>
      </c>
      <c r="F32" s="96">
        <f t="shared" si="1"/>
        <v>762.16</v>
      </c>
      <c r="G32" s="107" t="s">
        <v>333</v>
      </c>
      <c r="H32" s="97">
        <v>44</v>
      </c>
      <c r="K32" s="2">
        <v>27.22</v>
      </c>
      <c r="L32" s="20"/>
      <c r="M32" s="96">
        <f t="shared" si="4"/>
        <v>0</v>
      </c>
      <c r="N32" s="709"/>
      <c r="O32" s="96">
        <f t="shared" si="5"/>
        <v>0</v>
      </c>
      <c r="P32" s="107"/>
      <c r="Q32" s="97"/>
    </row>
    <row r="33" spans="2:17" x14ac:dyDescent="0.25">
      <c r="B33" s="2">
        <v>27.22</v>
      </c>
      <c r="C33" s="20">
        <v>28</v>
      </c>
      <c r="D33" s="96">
        <f t="shared" si="0"/>
        <v>762.16</v>
      </c>
      <c r="E33" s="709">
        <v>43138</v>
      </c>
      <c r="F33" s="96">
        <f t="shared" si="1"/>
        <v>762.16</v>
      </c>
      <c r="G33" s="107" t="s">
        <v>339</v>
      </c>
      <c r="H33" s="97">
        <v>44</v>
      </c>
      <c r="K33" s="2">
        <v>27.22</v>
      </c>
      <c r="L33" s="20"/>
      <c r="M33" s="96">
        <f t="shared" si="4"/>
        <v>0</v>
      </c>
      <c r="N33" s="709"/>
      <c r="O33" s="96">
        <f t="shared" si="5"/>
        <v>0</v>
      </c>
      <c r="P33" s="107"/>
      <c r="Q33" s="97"/>
    </row>
    <row r="34" spans="2:17" x14ac:dyDescent="0.25">
      <c r="B34" s="2">
        <v>27.22</v>
      </c>
      <c r="C34" s="20"/>
      <c r="D34" s="96">
        <f t="shared" si="0"/>
        <v>0</v>
      </c>
      <c r="E34" s="709"/>
      <c r="F34" s="96">
        <f t="shared" si="1"/>
        <v>0</v>
      </c>
      <c r="G34" s="107"/>
      <c r="H34" s="97"/>
      <c r="K34" s="2">
        <v>27.22</v>
      </c>
      <c r="L34" s="20"/>
      <c r="M34" s="96">
        <f t="shared" si="4"/>
        <v>0</v>
      </c>
      <c r="N34" s="709"/>
      <c r="O34" s="96">
        <f t="shared" si="5"/>
        <v>0</v>
      </c>
      <c r="P34" s="107"/>
      <c r="Q34" s="97"/>
    </row>
    <row r="35" spans="2:17" x14ac:dyDescent="0.25">
      <c r="B35" s="2">
        <v>27.22</v>
      </c>
      <c r="C35" s="20"/>
      <c r="D35" s="96">
        <f t="shared" si="0"/>
        <v>0</v>
      </c>
      <c r="E35" s="709"/>
      <c r="F35" s="96">
        <f t="shared" si="1"/>
        <v>0</v>
      </c>
      <c r="G35" s="107"/>
      <c r="H35" s="97"/>
      <c r="K35" s="2">
        <v>27.22</v>
      </c>
      <c r="L35" s="20"/>
      <c r="M35" s="96">
        <f t="shared" si="4"/>
        <v>0</v>
      </c>
      <c r="N35" s="709"/>
      <c r="O35" s="96">
        <f t="shared" si="5"/>
        <v>0</v>
      </c>
      <c r="P35" s="107"/>
      <c r="Q35" s="97"/>
    </row>
    <row r="36" spans="2:17" x14ac:dyDescent="0.25">
      <c r="B36" s="2">
        <v>27.22</v>
      </c>
      <c r="C36" s="20"/>
      <c r="D36" s="96">
        <f t="shared" si="0"/>
        <v>0</v>
      </c>
      <c r="E36" s="709"/>
      <c r="F36" s="96">
        <f t="shared" si="1"/>
        <v>0</v>
      </c>
      <c r="G36" s="107"/>
      <c r="H36" s="97"/>
      <c r="K36" s="2">
        <v>27.22</v>
      </c>
      <c r="L36" s="20"/>
      <c r="M36" s="96">
        <f t="shared" si="4"/>
        <v>0</v>
      </c>
      <c r="N36" s="709"/>
      <c r="O36" s="96">
        <f t="shared" si="5"/>
        <v>0</v>
      </c>
      <c r="P36" s="107"/>
      <c r="Q36" s="97"/>
    </row>
    <row r="37" spans="2:17" x14ac:dyDescent="0.25">
      <c r="B37" s="2">
        <v>27.22</v>
      </c>
      <c r="C37" s="20"/>
      <c r="D37" s="96">
        <f t="shared" si="0"/>
        <v>0</v>
      </c>
      <c r="E37" s="709"/>
      <c r="F37" s="96">
        <f t="shared" si="1"/>
        <v>0</v>
      </c>
      <c r="G37" s="107"/>
      <c r="H37" s="97"/>
      <c r="K37" s="2">
        <v>27.22</v>
      </c>
      <c r="L37" s="20"/>
      <c r="M37" s="96">
        <f t="shared" si="4"/>
        <v>0</v>
      </c>
      <c r="N37" s="709"/>
      <c r="O37" s="96">
        <f t="shared" si="5"/>
        <v>0</v>
      </c>
      <c r="P37" s="107"/>
      <c r="Q37" s="97"/>
    </row>
    <row r="38" spans="2:17" x14ac:dyDescent="0.25">
      <c r="B38" s="2">
        <v>27.22</v>
      </c>
      <c r="C38" s="20"/>
      <c r="D38" s="96">
        <f t="shared" si="0"/>
        <v>0</v>
      </c>
      <c r="E38" s="709"/>
      <c r="F38" s="96">
        <f t="shared" si="1"/>
        <v>0</v>
      </c>
      <c r="G38" s="107"/>
      <c r="H38" s="97"/>
      <c r="K38" s="2">
        <v>27.22</v>
      </c>
      <c r="L38" s="20"/>
      <c r="M38" s="96">
        <f t="shared" si="4"/>
        <v>0</v>
      </c>
      <c r="N38" s="709"/>
      <c r="O38" s="96">
        <f t="shared" si="5"/>
        <v>0</v>
      </c>
      <c r="P38" s="107"/>
      <c r="Q38" s="97"/>
    </row>
    <row r="39" spans="2:17" x14ac:dyDescent="0.25">
      <c r="B39" s="2">
        <v>27.22</v>
      </c>
      <c r="C39" s="20"/>
      <c r="D39" s="96">
        <f t="shared" si="0"/>
        <v>0</v>
      </c>
      <c r="E39" s="709"/>
      <c r="F39" s="96">
        <f t="shared" si="1"/>
        <v>0</v>
      </c>
      <c r="G39" s="107"/>
      <c r="H39" s="97"/>
      <c r="K39" s="2">
        <v>27.22</v>
      </c>
      <c r="L39" s="20"/>
      <c r="M39" s="96">
        <f t="shared" si="4"/>
        <v>0</v>
      </c>
      <c r="N39" s="709"/>
      <c r="O39" s="96">
        <f t="shared" si="5"/>
        <v>0</v>
      </c>
      <c r="P39" s="107"/>
      <c r="Q39" s="97"/>
    </row>
    <row r="40" spans="2:17" x14ac:dyDescent="0.25">
      <c r="B40" s="2">
        <v>27.22</v>
      </c>
      <c r="C40" s="20"/>
      <c r="D40" s="96">
        <f t="shared" si="0"/>
        <v>0</v>
      </c>
      <c r="E40" s="709"/>
      <c r="F40" s="96">
        <f t="shared" si="1"/>
        <v>0</v>
      </c>
      <c r="G40" s="107"/>
      <c r="H40" s="97"/>
      <c r="K40" s="2">
        <v>27.22</v>
      </c>
      <c r="L40" s="20"/>
      <c r="M40" s="96">
        <f t="shared" si="4"/>
        <v>0</v>
      </c>
      <c r="N40" s="709"/>
      <c r="O40" s="96">
        <f t="shared" si="5"/>
        <v>0</v>
      </c>
      <c r="P40" s="107"/>
      <c r="Q40" s="97"/>
    </row>
    <row r="41" spans="2:17" x14ac:dyDescent="0.25">
      <c r="B41" s="2">
        <v>27.22</v>
      </c>
      <c r="C41" s="20">
        <v>11</v>
      </c>
      <c r="D41" s="96">
        <f t="shared" si="0"/>
        <v>299.41999999999996</v>
      </c>
      <c r="E41" s="709"/>
      <c r="F41" s="96">
        <f t="shared" si="1"/>
        <v>299.41999999999996</v>
      </c>
      <c r="G41" s="107"/>
      <c r="H41" s="97"/>
      <c r="K41" s="2">
        <v>27.22</v>
      </c>
      <c r="L41" s="20"/>
      <c r="M41" s="96">
        <f t="shared" si="4"/>
        <v>0</v>
      </c>
      <c r="N41" s="709"/>
      <c r="O41" s="96">
        <f t="shared" si="5"/>
        <v>0</v>
      </c>
      <c r="P41" s="107"/>
      <c r="Q41" s="97"/>
    </row>
    <row r="42" spans="2:17" x14ac:dyDescent="0.25">
      <c r="B42" s="2">
        <v>27.22</v>
      </c>
      <c r="C42" s="20"/>
      <c r="D42" s="96">
        <f t="shared" si="0"/>
        <v>0</v>
      </c>
      <c r="E42" s="709"/>
      <c r="F42" s="96">
        <f t="shared" si="1"/>
        <v>0</v>
      </c>
      <c r="G42" s="107"/>
      <c r="H42" s="97"/>
      <c r="K42" s="2">
        <v>27.22</v>
      </c>
      <c r="L42" s="20"/>
      <c r="M42" s="96">
        <f t="shared" si="4"/>
        <v>0</v>
      </c>
      <c r="N42" s="709"/>
      <c r="O42" s="96">
        <f t="shared" si="5"/>
        <v>0</v>
      </c>
      <c r="P42" s="107"/>
      <c r="Q42" s="97"/>
    </row>
    <row r="43" spans="2:17" x14ac:dyDescent="0.25">
      <c r="B43" s="2">
        <v>27.22</v>
      </c>
      <c r="C43" s="20"/>
      <c r="D43" s="96">
        <f t="shared" si="0"/>
        <v>0</v>
      </c>
      <c r="E43" s="709"/>
      <c r="F43" s="96">
        <f t="shared" si="1"/>
        <v>0</v>
      </c>
      <c r="G43" s="107"/>
      <c r="H43" s="97"/>
      <c r="K43" s="2">
        <v>27.22</v>
      </c>
      <c r="L43" s="20"/>
      <c r="M43" s="96">
        <f t="shared" si="4"/>
        <v>0</v>
      </c>
      <c r="N43" s="709"/>
      <c r="O43" s="96">
        <f t="shared" si="5"/>
        <v>0</v>
      </c>
      <c r="P43" s="107"/>
      <c r="Q43" s="97"/>
    </row>
    <row r="44" spans="2:17" x14ac:dyDescent="0.25">
      <c r="B44" s="2">
        <v>27.22</v>
      </c>
      <c r="C44" s="20"/>
      <c r="D44" s="96">
        <f t="shared" si="0"/>
        <v>0</v>
      </c>
      <c r="E44" s="709"/>
      <c r="F44" s="96">
        <f t="shared" si="1"/>
        <v>0</v>
      </c>
      <c r="G44" s="107"/>
      <c r="H44" s="97"/>
      <c r="K44" s="2">
        <v>27.22</v>
      </c>
      <c r="L44" s="20"/>
      <c r="M44" s="96">
        <f t="shared" si="4"/>
        <v>0</v>
      </c>
      <c r="N44" s="709"/>
      <c r="O44" s="96">
        <f t="shared" si="5"/>
        <v>0</v>
      </c>
      <c r="P44" s="107"/>
      <c r="Q44" s="97"/>
    </row>
    <row r="45" spans="2:17" x14ac:dyDescent="0.25">
      <c r="B45" s="2">
        <v>27.22</v>
      </c>
      <c r="C45" s="20"/>
      <c r="D45" s="96">
        <f t="shared" si="0"/>
        <v>0</v>
      </c>
      <c r="E45" s="709"/>
      <c r="F45" s="96">
        <f t="shared" si="1"/>
        <v>0</v>
      </c>
      <c r="G45" s="107"/>
      <c r="H45" s="97"/>
      <c r="K45" s="2">
        <v>27.22</v>
      </c>
      <c r="L45" s="20"/>
      <c r="M45" s="96">
        <f t="shared" si="4"/>
        <v>0</v>
      </c>
      <c r="N45" s="709"/>
      <c r="O45" s="96">
        <f t="shared" si="5"/>
        <v>0</v>
      </c>
      <c r="P45" s="107"/>
      <c r="Q45" s="97"/>
    </row>
    <row r="46" spans="2:17" x14ac:dyDescent="0.25">
      <c r="B46" s="2">
        <v>27.22</v>
      </c>
      <c r="C46" s="20"/>
      <c r="D46" s="96">
        <f t="shared" si="0"/>
        <v>0</v>
      </c>
      <c r="E46" s="709"/>
      <c r="F46" s="96">
        <f t="shared" si="1"/>
        <v>0</v>
      </c>
      <c r="G46" s="107"/>
      <c r="H46" s="97"/>
      <c r="K46" s="2">
        <v>27.22</v>
      </c>
      <c r="L46" s="20"/>
      <c r="M46" s="96">
        <f t="shared" si="4"/>
        <v>0</v>
      </c>
      <c r="N46" s="709"/>
      <c r="O46" s="96">
        <f t="shared" si="5"/>
        <v>0</v>
      </c>
      <c r="P46" s="107"/>
      <c r="Q46" s="97"/>
    </row>
    <row r="47" spans="2:17" x14ac:dyDescent="0.25">
      <c r="B47" s="2">
        <v>27.22</v>
      </c>
      <c r="C47" s="20"/>
      <c r="D47" s="96">
        <f t="shared" si="0"/>
        <v>0</v>
      </c>
      <c r="E47" s="709"/>
      <c r="F47" s="96">
        <f t="shared" si="1"/>
        <v>0</v>
      </c>
      <c r="G47" s="107"/>
      <c r="H47" s="97"/>
      <c r="K47" s="2">
        <v>27.22</v>
      </c>
      <c r="L47" s="20"/>
      <c r="M47" s="96">
        <f t="shared" si="4"/>
        <v>0</v>
      </c>
      <c r="N47" s="709"/>
      <c r="O47" s="96">
        <f t="shared" si="5"/>
        <v>0</v>
      </c>
      <c r="P47" s="107"/>
      <c r="Q47" s="97"/>
    </row>
    <row r="48" spans="2:17" x14ac:dyDescent="0.25">
      <c r="B48" s="2">
        <v>27.22</v>
      </c>
      <c r="C48" s="20"/>
      <c r="D48" s="96">
        <f t="shared" si="0"/>
        <v>0</v>
      </c>
      <c r="E48" s="709"/>
      <c r="F48" s="96">
        <f t="shared" si="1"/>
        <v>0</v>
      </c>
      <c r="G48" s="107"/>
      <c r="H48" s="97"/>
      <c r="K48" s="2">
        <v>27.22</v>
      </c>
      <c r="L48" s="20"/>
      <c r="M48" s="96">
        <f t="shared" si="4"/>
        <v>0</v>
      </c>
      <c r="N48" s="709"/>
      <c r="O48" s="96">
        <f t="shared" si="5"/>
        <v>0</v>
      </c>
      <c r="P48" s="107"/>
      <c r="Q48" s="97"/>
    </row>
    <row r="49" spans="1:17" x14ac:dyDescent="0.25">
      <c r="B49" s="2">
        <v>27.22</v>
      </c>
      <c r="C49" s="20"/>
      <c r="D49" s="96">
        <f t="shared" si="0"/>
        <v>0</v>
      </c>
      <c r="E49" s="709"/>
      <c r="F49" s="96">
        <f t="shared" si="1"/>
        <v>0</v>
      </c>
      <c r="G49" s="107"/>
      <c r="H49" s="97"/>
      <c r="K49" s="2">
        <v>27.22</v>
      </c>
      <c r="L49" s="20"/>
      <c r="M49" s="96">
        <f t="shared" si="4"/>
        <v>0</v>
      </c>
      <c r="N49" s="709"/>
      <c r="O49" s="96">
        <f t="shared" si="5"/>
        <v>0</v>
      </c>
      <c r="P49" s="107"/>
      <c r="Q49" s="97"/>
    </row>
    <row r="50" spans="1:17" x14ac:dyDescent="0.25">
      <c r="B50" s="2">
        <v>27.22</v>
      </c>
      <c r="C50" s="20"/>
      <c r="D50" s="96">
        <f t="shared" si="0"/>
        <v>0</v>
      </c>
      <c r="E50" s="709"/>
      <c r="F50" s="96">
        <f t="shared" si="1"/>
        <v>0</v>
      </c>
      <c r="G50" s="107"/>
      <c r="H50" s="97"/>
      <c r="K50" s="2">
        <v>27.22</v>
      </c>
      <c r="L50" s="20"/>
      <c r="M50" s="96">
        <f t="shared" si="4"/>
        <v>0</v>
      </c>
      <c r="N50" s="709"/>
      <c r="O50" s="96">
        <f t="shared" si="5"/>
        <v>0</v>
      </c>
      <c r="P50" s="107"/>
      <c r="Q50" s="97"/>
    </row>
    <row r="51" spans="1:17" x14ac:dyDescent="0.25">
      <c r="B51" s="2">
        <v>27.22</v>
      </c>
      <c r="C51" s="20"/>
      <c r="D51" s="96">
        <f t="shared" si="0"/>
        <v>0</v>
      </c>
      <c r="E51" s="709"/>
      <c r="F51" s="96">
        <f t="shared" si="1"/>
        <v>0</v>
      </c>
      <c r="G51" s="107"/>
      <c r="H51" s="97"/>
      <c r="K51" s="2">
        <v>27.22</v>
      </c>
      <c r="L51" s="20"/>
      <c r="M51" s="96">
        <f t="shared" si="4"/>
        <v>0</v>
      </c>
      <c r="N51" s="709"/>
      <c r="O51" s="96">
        <f t="shared" si="5"/>
        <v>0</v>
      </c>
      <c r="P51" s="107"/>
      <c r="Q51" s="97"/>
    </row>
    <row r="52" spans="1:17" x14ac:dyDescent="0.25">
      <c r="B52" s="2">
        <v>27.22</v>
      </c>
      <c r="C52" s="20"/>
      <c r="D52" s="96">
        <f t="shared" si="0"/>
        <v>0</v>
      </c>
      <c r="E52" s="709"/>
      <c r="F52" s="96">
        <f t="shared" si="1"/>
        <v>0</v>
      </c>
      <c r="G52" s="107"/>
      <c r="H52" s="97"/>
      <c r="K52" s="2">
        <v>27.22</v>
      </c>
      <c r="L52" s="20"/>
      <c r="M52" s="96">
        <f t="shared" si="4"/>
        <v>0</v>
      </c>
      <c r="N52" s="709"/>
      <c r="O52" s="96">
        <f t="shared" si="5"/>
        <v>0</v>
      </c>
      <c r="P52" s="107"/>
      <c r="Q52" s="97"/>
    </row>
    <row r="53" spans="1:17" x14ac:dyDescent="0.25">
      <c r="B53" s="2">
        <v>27.22</v>
      </c>
      <c r="C53" s="20"/>
      <c r="D53" s="96">
        <f t="shared" si="0"/>
        <v>0</v>
      </c>
      <c r="E53" s="709"/>
      <c r="F53" s="96">
        <f t="shared" si="1"/>
        <v>0</v>
      </c>
      <c r="G53" s="107"/>
      <c r="H53" s="97"/>
      <c r="K53" s="2">
        <v>27.22</v>
      </c>
      <c r="L53" s="20"/>
      <c r="M53" s="96">
        <f t="shared" si="4"/>
        <v>0</v>
      </c>
      <c r="N53" s="709"/>
      <c r="O53" s="96">
        <f t="shared" si="5"/>
        <v>0</v>
      </c>
      <c r="P53" s="107"/>
      <c r="Q53" s="97"/>
    </row>
    <row r="54" spans="1:17" x14ac:dyDescent="0.25">
      <c r="B54" s="2">
        <v>27.22</v>
      </c>
      <c r="C54" s="20"/>
      <c r="D54" s="96">
        <f t="shared" si="0"/>
        <v>0</v>
      </c>
      <c r="E54" s="709"/>
      <c r="F54" s="96">
        <f t="shared" si="1"/>
        <v>0</v>
      </c>
      <c r="G54" s="107"/>
      <c r="H54" s="97"/>
      <c r="K54" s="2">
        <v>27.22</v>
      </c>
      <c r="L54" s="20"/>
      <c r="M54" s="96">
        <f t="shared" si="4"/>
        <v>0</v>
      </c>
      <c r="N54" s="709"/>
      <c r="O54" s="96">
        <f t="shared" si="5"/>
        <v>0</v>
      </c>
      <c r="P54" s="107"/>
      <c r="Q54" s="97"/>
    </row>
    <row r="55" spans="1:17" x14ac:dyDescent="0.25">
      <c r="B55" s="2">
        <v>27.22</v>
      </c>
      <c r="C55" s="20"/>
      <c r="D55" s="96">
        <f t="shared" si="0"/>
        <v>0</v>
      </c>
      <c r="E55" s="709"/>
      <c r="F55" s="96">
        <f t="shared" si="1"/>
        <v>0</v>
      </c>
      <c r="G55" s="107"/>
      <c r="H55" s="97"/>
      <c r="K55" s="2">
        <v>27.22</v>
      </c>
      <c r="L55" s="20"/>
      <c r="M55" s="96">
        <f t="shared" si="4"/>
        <v>0</v>
      </c>
      <c r="N55" s="709"/>
      <c r="O55" s="96">
        <f t="shared" si="5"/>
        <v>0</v>
      </c>
      <c r="P55" s="107"/>
      <c r="Q55" s="97"/>
    </row>
    <row r="56" spans="1:17" x14ac:dyDescent="0.25">
      <c r="B56" s="2">
        <v>27.22</v>
      </c>
      <c r="C56" s="20"/>
      <c r="D56" s="96">
        <f t="shared" si="0"/>
        <v>0</v>
      </c>
      <c r="E56" s="709"/>
      <c r="F56" s="96">
        <f t="shared" si="1"/>
        <v>0</v>
      </c>
      <c r="G56" s="107"/>
      <c r="H56" s="97"/>
      <c r="K56" s="2">
        <v>27.22</v>
      </c>
      <c r="L56" s="20"/>
      <c r="M56" s="96">
        <f t="shared" si="4"/>
        <v>0</v>
      </c>
      <c r="N56" s="709"/>
      <c r="O56" s="96">
        <f t="shared" si="5"/>
        <v>0</v>
      </c>
      <c r="P56" s="107"/>
      <c r="Q56" s="97"/>
    </row>
    <row r="57" spans="1:17" x14ac:dyDescent="0.25">
      <c r="B57" s="2">
        <v>27.22</v>
      </c>
      <c r="C57" s="20"/>
      <c r="D57" s="96">
        <f t="shared" si="0"/>
        <v>0</v>
      </c>
      <c r="E57" s="709"/>
      <c r="F57" s="96">
        <f t="shared" si="1"/>
        <v>0</v>
      </c>
      <c r="G57" s="107"/>
      <c r="H57" s="97"/>
      <c r="K57" s="2">
        <v>27.22</v>
      </c>
      <c r="L57" s="20"/>
      <c r="M57" s="96">
        <f t="shared" si="4"/>
        <v>0</v>
      </c>
      <c r="N57" s="709"/>
      <c r="O57" s="96">
        <f t="shared" si="5"/>
        <v>0</v>
      </c>
      <c r="P57" s="107"/>
      <c r="Q57" s="97"/>
    </row>
    <row r="58" spans="1:17" x14ac:dyDescent="0.25">
      <c r="B58" s="2">
        <v>27.22</v>
      </c>
      <c r="C58" s="20"/>
      <c r="D58" s="96">
        <f t="shared" si="0"/>
        <v>0</v>
      </c>
      <c r="E58" s="753"/>
      <c r="F58" s="96">
        <f t="shared" si="1"/>
        <v>0</v>
      </c>
      <c r="G58" s="754"/>
      <c r="H58" s="755"/>
      <c r="K58" s="2">
        <v>27.22</v>
      </c>
      <c r="L58" s="20"/>
      <c r="M58" s="96">
        <f t="shared" si="4"/>
        <v>0</v>
      </c>
      <c r="N58" s="753"/>
      <c r="O58" s="96">
        <f t="shared" si="5"/>
        <v>0</v>
      </c>
      <c r="P58" s="754"/>
      <c r="Q58" s="755"/>
    </row>
    <row r="59" spans="1:17" ht="15.75" thickBot="1" x14ac:dyDescent="0.3">
      <c r="A59" s="228"/>
      <c r="B59" s="2">
        <v>27.22</v>
      </c>
      <c r="C59" s="20"/>
      <c r="D59" s="96">
        <f t="shared" si="0"/>
        <v>0</v>
      </c>
      <c r="E59" s="753"/>
      <c r="F59" s="96">
        <f t="shared" si="1"/>
        <v>0</v>
      </c>
      <c r="G59" s="754"/>
      <c r="H59" s="755"/>
      <c r="J59" s="228"/>
      <c r="K59" s="2">
        <v>27.22</v>
      </c>
      <c r="L59" s="20"/>
      <c r="M59" s="96">
        <f t="shared" si="4"/>
        <v>0</v>
      </c>
      <c r="N59" s="753"/>
      <c r="O59" s="96">
        <f t="shared" si="5"/>
        <v>0</v>
      </c>
      <c r="P59" s="754"/>
      <c r="Q59" s="755"/>
    </row>
    <row r="60" spans="1:17" ht="15.75" thickTop="1" x14ac:dyDescent="0.25">
      <c r="A60">
        <f>SUM(A58:A59)</f>
        <v>0</v>
      </c>
      <c r="B60" s="2">
        <v>27.22</v>
      </c>
      <c r="C60" s="20"/>
      <c r="D60" s="96">
        <f t="shared" si="0"/>
        <v>0</v>
      </c>
      <c r="E60" s="753"/>
      <c r="F60" s="96">
        <f t="shared" si="1"/>
        <v>0</v>
      </c>
      <c r="G60" s="754"/>
      <c r="H60" s="755"/>
      <c r="J60">
        <f>SUM(J58:J59)</f>
        <v>0</v>
      </c>
      <c r="K60" s="2">
        <v>27.22</v>
      </c>
      <c r="L60" s="20"/>
      <c r="M60" s="96">
        <f t="shared" si="4"/>
        <v>0</v>
      </c>
      <c r="N60" s="753"/>
      <c r="O60" s="96">
        <f t="shared" si="5"/>
        <v>0</v>
      </c>
      <c r="P60" s="754"/>
      <c r="Q60" s="755"/>
    </row>
    <row r="61" spans="1:17" ht="15.75" thickBot="1" x14ac:dyDescent="0.3">
      <c r="B61" s="2">
        <v>27.22</v>
      </c>
      <c r="C61" s="47"/>
      <c r="D61" s="188">
        <f t="shared" si="0"/>
        <v>0</v>
      </c>
      <c r="E61" s="756"/>
      <c r="F61" s="188">
        <f t="shared" si="1"/>
        <v>0</v>
      </c>
      <c r="G61" s="757"/>
      <c r="H61" s="755"/>
      <c r="K61" s="2">
        <v>27.22</v>
      </c>
      <c r="L61" s="47"/>
      <c r="M61" s="188">
        <f t="shared" si="4"/>
        <v>0</v>
      </c>
      <c r="N61" s="756"/>
      <c r="O61" s="188">
        <f t="shared" si="5"/>
        <v>0</v>
      </c>
      <c r="P61" s="757"/>
      <c r="Q61" s="755"/>
    </row>
    <row r="62" spans="1:17" x14ac:dyDescent="0.25">
      <c r="C62" s="80">
        <f>SUM(C8:C61)</f>
        <v>680</v>
      </c>
      <c r="D62" s="9">
        <f>SUM(D8:D61)</f>
        <v>18509.599999999999</v>
      </c>
      <c r="F62" s="9">
        <f>SUM(F8:F61)</f>
        <v>18509.599999999999</v>
      </c>
      <c r="L62" s="80">
        <f>SUM(L8:L61)</f>
        <v>403</v>
      </c>
      <c r="M62" s="9">
        <f>SUM(M8:M61)</f>
        <v>10969.66</v>
      </c>
      <c r="O62" s="9">
        <f>SUM(O8:O61)</f>
        <v>10969.66</v>
      </c>
    </row>
    <row r="64" spans="1:17" ht="15.75" thickBot="1" x14ac:dyDescent="0.3"/>
    <row r="65" spans="3:17" ht="15.75" thickBot="1" x14ac:dyDescent="0.3">
      <c r="D65" s="61" t="s">
        <v>4</v>
      </c>
      <c r="E65" s="91">
        <f>F5-C62</f>
        <v>0</v>
      </c>
      <c r="M65" s="61" t="s">
        <v>4</v>
      </c>
      <c r="N65" s="91">
        <f>O5-L62+O4</f>
        <v>288</v>
      </c>
    </row>
    <row r="66" spans="3:17" ht="15.75" thickBot="1" x14ac:dyDescent="0.3"/>
    <row r="67" spans="3:17" ht="15.75" thickBot="1" x14ac:dyDescent="0.3">
      <c r="C67" s="838" t="s">
        <v>11</v>
      </c>
      <c r="D67" s="839"/>
      <c r="E67" s="93">
        <f>E4+E5+E6-F62</f>
        <v>0</v>
      </c>
      <c r="G67" s="161"/>
      <c r="H67" s="167"/>
      <c r="L67" s="838" t="s">
        <v>11</v>
      </c>
      <c r="M67" s="839"/>
      <c r="N67" s="93">
        <f>N4+N5+N6-O62</f>
        <v>7839.3599999999969</v>
      </c>
      <c r="P67" s="161"/>
      <c r="Q67" s="167"/>
    </row>
  </sheetData>
  <mergeCells count="6">
    <mergeCell ref="J1:P1"/>
    <mergeCell ref="J5:J6"/>
    <mergeCell ref="L67:M67"/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H40" workbookViewId="0">
      <pane xSplit="1" topLeftCell="I1" activePane="topRight" state="frozen"/>
      <selection activeCell="H1" sqref="H1"/>
      <selection pane="topRight" activeCell="L25" sqref="L25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1" max="11" width="28.85546875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36" t="s">
        <v>183</v>
      </c>
      <c r="B1" s="836"/>
      <c r="C1" s="836"/>
      <c r="D1" s="836"/>
      <c r="E1" s="836"/>
      <c r="F1" s="836"/>
      <c r="G1" s="836"/>
      <c r="H1" s="14">
        <v>1</v>
      </c>
      <c r="K1" s="831" t="s">
        <v>196</v>
      </c>
      <c r="L1" s="831"/>
      <c r="M1" s="831"/>
      <c r="N1" s="831"/>
      <c r="O1" s="831"/>
      <c r="P1" s="831"/>
      <c r="Q1" s="831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0"/>
      <c r="D4" s="263"/>
      <c r="E4" s="235"/>
      <c r="F4" s="170"/>
      <c r="G4" s="120"/>
      <c r="H4" s="16"/>
      <c r="K4" s="16"/>
      <c r="L4" s="157" t="s">
        <v>42</v>
      </c>
      <c r="M4" s="320"/>
      <c r="N4" s="263"/>
      <c r="O4" s="235"/>
      <c r="P4" s="170"/>
      <c r="Q4" s="120"/>
      <c r="R4" s="16"/>
    </row>
    <row r="5" spans="1:19" ht="15.75" customHeight="1" x14ac:dyDescent="0.25">
      <c r="A5" s="59" t="s">
        <v>90</v>
      </c>
      <c r="B5" s="602" t="s">
        <v>80</v>
      </c>
      <c r="C5" s="186">
        <v>91</v>
      </c>
      <c r="D5" s="263">
        <v>43122</v>
      </c>
      <c r="E5" s="235">
        <v>4008.38</v>
      </c>
      <c r="F5" s="170">
        <v>212</v>
      </c>
      <c r="G5" s="174">
        <f>F54</f>
        <v>4332.0200000000004</v>
      </c>
      <c r="H5" s="10">
        <f>E5-G5+E4+E6</f>
        <v>-0.16000000000030923</v>
      </c>
      <c r="K5" s="59" t="s">
        <v>90</v>
      </c>
      <c r="L5" s="602" t="s">
        <v>80</v>
      </c>
      <c r="M5" s="186">
        <v>91</v>
      </c>
      <c r="N5" s="263">
        <v>43151</v>
      </c>
      <c r="O5" s="235">
        <v>4003.56</v>
      </c>
      <c r="P5" s="170">
        <v>196</v>
      </c>
      <c r="Q5" s="174">
        <f>P54</f>
        <v>786.2</v>
      </c>
      <c r="R5" s="10">
        <f>O5-Q5+O4+O6</f>
        <v>3217.3599999999997</v>
      </c>
    </row>
    <row r="6" spans="1:19" ht="15.75" thickBot="1" x14ac:dyDescent="0.3">
      <c r="A6" s="16" t="s">
        <v>91</v>
      </c>
      <c r="B6" s="170"/>
      <c r="C6" s="186"/>
      <c r="D6" s="315"/>
      <c r="E6" s="193">
        <v>323.48</v>
      </c>
      <c r="F6" s="120">
        <v>14</v>
      </c>
      <c r="G6" s="120" t="s">
        <v>315</v>
      </c>
      <c r="K6" s="16" t="s">
        <v>91</v>
      </c>
      <c r="L6" s="170"/>
      <c r="M6" s="186"/>
      <c r="N6" s="315"/>
      <c r="O6" s="193"/>
      <c r="P6" s="120"/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5"/>
      <c r="C8" s="20">
        <v>35</v>
      </c>
      <c r="D8" s="110">
        <v>662.54</v>
      </c>
      <c r="E8" s="159">
        <v>43127</v>
      </c>
      <c r="F8" s="110">
        <f t="shared" ref="F8:F10" si="0">D8</f>
        <v>662.54</v>
      </c>
      <c r="G8" s="111" t="s">
        <v>172</v>
      </c>
      <c r="H8" s="112">
        <v>105</v>
      </c>
      <c r="I8" s="621">
        <f>E6+E5+E4-F8</f>
        <v>3669.3200000000006</v>
      </c>
      <c r="K8" s="90" t="s">
        <v>32</v>
      </c>
      <c r="L8" s="195"/>
      <c r="M8" s="20">
        <v>30</v>
      </c>
      <c r="N8" s="110">
        <v>626.70000000000005</v>
      </c>
      <c r="O8" s="159">
        <v>43153</v>
      </c>
      <c r="P8" s="110">
        <f t="shared" ref="P8:P10" si="1">N8</f>
        <v>626.70000000000005</v>
      </c>
      <c r="Q8" s="111" t="s">
        <v>399</v>
      </c>
      <c r="R8" s="112">
        <v>105</v>
      </c>
      <c r="S8" s="621">
        <f>O6+O5+O4-P8</f>
        <v>3376.8599999999997</v>
      </c>
    </row>
    <row r="9" spans="1:19" x14ac:dyDescent="0.25">
      <c r="A9" s="146"/>
      <c r="B9" s="195"/>
      <c r="C9" s="256">
        <v>4</v>
      </c>
      <c r="D9" s="110">
        <v>97.82</v>
      </c>
      <c r="E9" s="159">
        <v>43127</v>
      </c>
      <c r="F9" s="110">
        <f t="shared" si="0"/>
        <v>97.82</v>
      </c>
      <c r="G9" s="111" t="s">
        <v>173</v>
      </c>
      <c r="H9" s="112">
        <v>105</v>
      </c>
      <c r="I9" s="621">
        <f>I8-F9</f>
        <v>3571.5000000000005</v>
      </c>
      <c r="K9" s="146"/>
      <c r="L9" s="195"/>
      <c r="M9" s="256">
        <v>8</v>
      </c>
      <c r="N9" s="110">
        <v>159.5</v>
      </c>
      <c r="O9" s="159">
        <v>43155</v>
      </c>
      <c r="P9" s="110">
        <f t="shared" si="1"/>
        <v>159.5</v>
      </c>
      <c r="Q9" s="111" t="s">
        <v>407</v>
      </c>
      <c r="R9" s="112">
        <v>105</v>
      </c>
      <c r="S9" s="621">
        <f>S8-P9</f>
        <v>3217.3599999999997</v>
      </c>
    </row>
    <row r="10" spans="1:19" x14ac:dyDescent="0.25">
      <c r="A10" s="15"/>
      <c r="B10" s="195"/>
      <c r="C10" s="20">
        <v>10</v>
      </c>
      <c r="D10" s="760">
        <v>225.68</v>
      </c>
      <c r="E10" s="759">
        <v>43133</v>
      </c>
      <c r="F10" s="760">
        <f t="shared" si="0"/>
        <v>225.68</v>
      </c>
      <c r="G10" s="572" t="s">
        <v>312</v>
      </c>
      <c r="H10" s="573">
        <v>105</v>
      </c>
      <c r="I10" s="621">
        <f t="shared" ref="I10:I53" si="2">I9-F10</f>
        <v>3345.8200000000006</v>
      </c>
      <c r="K10" s="15"/>
      <c r="L10" s="195"/>
      <c r="M10" s="20"/>
      <c r="N10" s="110"/>
      <c r="O10" s="159"/>
      <c r="P10" s="110">
        <f t="shared" si="1"/>
        <v>0</v>
      </c>
      <c r="Q10" s="111"/>
      <c r="R10" s="112"/>
      <c r="S10" s="621">
        <f t="shared" ref="S10:S53" si="3">S9-P10</f>
        <v>3217.3599999999997</v>
      </c>
    </row>
    <row r="11" spans="1:19" x14ac:dyDescent="0.25">
      <c r="A11" s="142" t="s">
        <v>33</v>
      </c>
      <c r="B11" s="200"/>
      <c r="C11" s="20">
        <v>35</v>
      </c>
      <c r="D11" s="760">
        <v>668.8</v>
      </c>
      <c r="E11" s="759">
        <v>43133</v>
      </c>
      <c r="F11" s="760">
        <f>D11</f>
        <v>668.8</v>
      </c>
      <c r="G11" s="572" t="s">
        <v>313</v>
      </c>
      <c r="H11" s="573">
        <v>105</v>
      </c>
      <c r="I11" s="621">
        <f t="shared" si="2"/>
        <v>2677.0200000000004</v>
      </c>
      <c r="K11" s="142" t="s">
        <v>33</v>
      </c>
      <c r="L11" s="200"/>
      <c r="M11" s="20"/>
      <c r="N11" s="110"/>
      <c r="O11" s="159"/>
      <c r="P11" s="110">
        <f>N11</f>
        <v>0</v>
      </c>
      <c r="Q11" s="111"/>
      <c r="R11" s="112"/>
      <c r="S11" s="621">
        <f t="shared" si="3"/>
        <v>3217.3599999999997</v>
      </c>
    </row>
    <row r="12" spans="1:19" x14ac:dyDescent="0.25">
      <c r="A12" s="147"/>
      <c r="B12" s="200"/>
      <c r="C12" s="20">
        <v>35</v>
      </c>
      <c r="D12" s="760">
        <v>663.88</v>
      </c>
      <c r="E12" s="759">
        <v>43137</v>
      </c>
      <c r="F12" s="760">
        <f t="shared" ref="F12:F53" si="4">D12</f>
        <v>663.88</v>
      </c>
      <c r="G12" s="572" t="s">
        <v>333</v>
      </c>
      <c r="H12" s="573">
        <v>105</v>
      </c>
      <c r="I12" s="621">
        <f t="shared" si="2"/>
        <v>2013.1400000000003</v>
      </c>
      <c r="K12" s="147"/>
      <c r="L12" s="200"/>
      <c r="M12" s="20"/>
      <c r="N12" s="110"/>
      <c r="O12" s="159"/>
      <c r="P12" s="110">
        <f t="shared" ref="P12:P53" si="5">N12</f>
        <v>0</v>
      </c>
      <c r="Q12" s="111"/>
      <c r="R12" s="112"/>
      <c r="S12" s="621">
        <f t="shared" si="3"/>
        <v>3217.3599999999997</v>
      </c>
    </row>
    <row r="13" spans="1:19" x14ac:dyDescent="0.25">
      <c r="A13" s="115"/>
      <c r="B13" s="200"/>
      <c r="C13" s="20">
        <v>10</v>
      </c>
      <c r="D13" s="760">
        <v>187.92</v>
      </c>
      <c r="E13" s="759">
        <v>43140</v>
      </c>
      <c r="F13" s="760">
        <f t="shared" si="4"/>
        <v>187.92</v>
      </c>
      <c r="G13" s="572" t="s">
        <v>354</v>
      </c>
      <c r="H13" s="573">
        <v>105</v>
      </c>
      <c r="I13" s="621">
        <f t="shared" si="2"/>
        <v>1825.2200000000003</v>
      </c>
      <c r="K13" s="115"/>
      <c r="L13" s="200"/>
      <c r="M13" s="20"/>
      <c r="N13" s="110"/>
      <c r="O13" s="159"/>
      <c r="P13" s="110">
        <f t="shared" si="5"/>
        <v>0</v>
      </c>
      <c r="Q13" s="111"/>
      <c r="R13" s="112"/>
      <c r="S13" s="621">
        <f t="shared" si="3"/>
        <v>3217.3599999999997</v>
      </c>
    </row>
    <row r="14" spans="1:19" x14ac:dyDescent="0.25">
      <c r="A14" s="59"/>
      <c r="B14" s="200"/>
      <c r="C14" s="256">
        <v>10</v>
      </c>
      <c r="D14" s="760">
        <v>189.54</v>
      </c>
      <c r="E14" s="759">
        <v>43143</v>
      </c>
      <c r="F14" s="760">
        <f t="shared" si="4"/>
        <v>189.54</v>
      </c>
      <c r="G14" s="572" t="s">
        <v>364</v>
      </c>
      <c r="H14" s="573">
        <v>105</v>
      </c>
      <c r="I14" s="621">
        <f t="shared" si="2"/>
        <v>1635.6800000000003</v>
      </c>
      <c r="K14" s="59"/>
      <c r="L14" s="200"/>
      <c r="M14" s="256"/>
      <c r="N14" s="110"/>
      <c r="O14" s="159"/>
      <c r="P14" s="110">
        <f t="shared" si="5"/>
        <v>0</v>
      </c>
      <c r="Q14" s="111"/>
      <c r="R14" s="112"/>
      <c r="S14" s="621">
        <f t="shared" si="3"/>
        <v>3217.3599999999997</v>
      </c>
    </row>
    <row r="15" spans="1:19" x14ac:dyDescent="0.25">
      <c r="B15" s="286"/>
      <c r="C15" s="20">
        <v>15</v>
      </c>
      <c r="D15" s="760">
        <v>289.27999999999997</v>
      </c>
      <c r="E15" s="759">
        <v>43143</v>
      </c>
      <c r="F15" s="760">
        <f t="shared" si="4"/>
        <v>289.27999999999997</v>
      </c>
      <c r="G15" s="572" t="s">
        <v>364</v>
      </c>
      <c r="H15" s="573">
        <v>105</v>
      </c>
      <c r="I15" s="621">
        <f t="shared" si="2"/>
        <v>1346.4000000000003</v>
      </c>
      <c r="L15" s="286"/>
      <c r="M15" s="20"/>
      <c r="N15" s="110"/>
      <c r="O15" s="159"/>
      <c r="P15" s="110">
        <f t="shared" si="5"/>
        <v>0</v>
      </c>
      <c r="Q15" s="111"/>
      <c r="R15" s="112"/>
      <c r="S15" s="621">
        <f t="shared" si="3"/>
        <v>3217.3599999999997</v>
      </c>
    </row>
    <row r="16" spans="1:19" x14ac:dyDescent="0.25">
      <c r="B16" s="286"/>
      <c r="C16" s="20">
        <v>10</v>
      </c>
      <c r="D16" s="760">
        <v>172.02</v>
      </c>
      <c r="E16" s="759">
        <v>43144</v>
      </c>
      <c r="F16" s="760">
        <f t="shared" si="4"/>
        <v>172.02</v>
      </c>
      <c r="G16" s="572" t="s">
        <v>365</v>
      </c>
      <c r="H16" s="573">
        <v>105</v>
      </c>
      <c r="I16" s="621">
        <f t="shared" si="2"/>
        <v>1174.3800000000003</v>
      </c>
      <c r="L16" s="286"/>
      <c r="M16" s="20"/>
      <c r="N16" s="110"/>
      <c r="O16" s="159"/>
      <c r="P16" s="110">
        <f t="shared" si="5"/>
        <v>0</v>
      </c>
      <c r="Q16" s="111"/>
      <c r="R16" s="112"/>
      <c r="S16" s="621">
        <f t="shared" si="3"/>
        <v>3217.3599999999997</v>
      </c>
    </row>
    <row r="17" spans="2:19" x14ac:dyDescent="0.25">
      <c r="B17" s="252"/>
      <c r="C17" s="256">
        <v>10</v>
      </c>
      <c r="D17" s="760">
        <v>189.82</v>
      </c>
      <c r="E17" s="759">
        <v>43148</v>
      </c>
      <c r="F17" s="760">
        <f t="shared" si="4"/>
        <v>189.82</v>
      </c>
      <c r="G17" s="572" t="s">
        <v>380</v>
      </c>
      <c r="H17" s="573">
        <v>105</v>
      </c>
      <c r="I17" s="621">
        <f t="shared" si="2"/>
        <v>984.5600000000004</v>
      </c>
      <c r="L17" s="252"/>
      <c r="M17" s="256"/>
      <c r="N17" s="110"/>
      <c r="O17" s="159"/>
      <c r="P17" s="110">
        <f t="shared" si="5"/>
        <v>0</v>
      </c>
      <c r="Q17" s="111"/>
      <c r="R17" s="112"/>
      <c r="S17" s="621">
        <f t="shared" si="3"/>
        <v>3217.3599999999997</v>
      </c>
    </row>
    <row r="18" spans="2:19" x14ac:dyDescent="0.25">
      <c r="B18" s="252"/>
      <c r="C18" s="20">
        <v>20</v>
      </c>
      <c r="D18" s="760">
        <v>391.94</v>
      </c>
      <c r="E18" s="759">
        <v>43150</v>
      </c>
      <c r="F18" s="760">
        <f t="shared" si="4"/>
        <v>391.94</v>
      </c>
      <c r="G18" s="572" t="s">
        <v>387</v>
      </c>
      <c r="H18" s="573">
        <v>105</v>
      </c>
      <c r="I18" s="621">
        <f t="shared" si="2"/>
        <v>592.62000000000035</v>
      </c>
      <c r="L18" s="252"/>
      <c r="M18" s="20"/>
      <c r="N18" s="110"/>
      <c r="O18" s="159"/>
      <c r="P18" s="110">
        <f t="shared" si="5"/>
        <v>0</v>
      </c>
      <c r="Q18" s="111"/>
      <c r="R18" s="112"/>
      <c r="S18" s="621">
        <f t="shared" si="3"/>
        <v>3217.3599999999997</v>
      </c>
    </row>
    <row r="19" spans="2:19" x14ac:dyDescent="0.25">
      <c r="B19" s="200"/>
      <c r="C19" s="20">
        <v>10</v>
      </c>
      <c r="D19" s="760">
        <v>184.5</v>
      </c>
      <c r="E19" s="759">
        <v>43150</v>
      </c>
      <c r="F19" s="760">
        <f t="shared" si="4"/>
        <v>184.5</v>
      </c>
      <c r="G19" s="572" t="s">
        <v>390</v>
      </c>
      <c r="H19" s="573">
        <v>105</v>
      </c>
      <c r="I19" s="621">
        <f t="shared" si="2"/>
        <v>408.12000000000035</v>
      </c>
      <c r="L19" s="200"/>
      <c r="M19" s="20"/>
      <c r="N19" s="110"/>
      <c r="O19" s="159"/>
      <c r="P19" s="110">
        <f t="shared" si="5"/>
        <v>0</v>
      </c>
      <c r="Q19" s="111"/>
      <c r="R19" s="112"/>
      <c r="S19" s="621">
        <f t="shared" si="3"/>
        <v>3217.3599999999997</v>
      </c>
    </row>
    <row r="20" spans="2:19" x14ac:dyDescent="0.25">
      <c r="B20" s="200"/>
      <c r="C20" s="20">
        <v>22</v>
      </c>
      <c r="D20" s="760">
        <v>408.28</v>
      </c>
      <c r="E20" s="759">
        <v>43150</v>
      </c>
      <c r="F20" s="760">
        <f t="shared" si="4"/>
        <v>408.28</v>
      </c>
      <c r="G20" s="572" t="s">
        <v>391</v>
      </c>
      <c r="H20" s="573">
        <v>105</v>
      </c>
      <c r="I20" s="621">
        <f t="shared" si="2"/>
        <v>-0.15999999999962711</v>
      </c>
      <c r="L20" s="200"/>
      <c r="M20" s="20"/>
      <c r="N20" s="110"/>
      <c r="O20" s="159"/>
      <c r="P20" s="110">
        <f t="shared" si="5"/>
        <v>0</v>
      </c>
      <c r="Q20" s="111"/>
      <c r="R20" s="112"/>
      <c r="S20" s="621">
        <f t="shared" si="3"/>
        <v>3217.3599999999997</v>
      </c>
    </row>
    <row r="21" spans="2:19" x14ac:dyDescent="0.25">
      <c r="B21" s="200"/>
      <c r="C21" s="20"/>
      <c r="D21" s="760"/>
      <c r="E21" s="759"/>
      <c r="F21" s="760">
        <f t="shared" si="4"/>
        <v>0</v>
      </c>
      <c r="G21" s="572"/>
      <c r="H21" s="573"/>
      <c r="I21" s="621">
        <f t="shared" si="2"/>
        <v>-0.15999999999962711</v>
      </c>
      <c r="L21" s="200"/>
      <c r="M21" s="20"/>
      <c r="N21" s="110"/>
      <c r="O21" s="159"/>
      <c r="P21" s="110">
        <f t="shared" si="5"/>
        <v>0</v>
      </c>
      <c r="Q21" s="111"/>
      <c r="R21" s="112"/>
      <c r="S21" s="621">
        <f t="shared" si="3"/>
        <v>3217.3599999999997</v>
      </c>
    </row>
    <row r="22" spans="2:19" x14ac:dyDescent="0.25">
      <c r="B22" s="200"/>
      <c r="C22" s="20"/>
      <c r="D22" s="760"/>
      <c r="E22" s="759"/>
      <c r="F22" s="760">
        <f t="shared" si="4"/>
        <v>0</v>
      </c>
      <c r="G22" s="572"/>
      <c r="H22" s="573"/>
      <c r="I22" s="621">
        <f t="shared" si="2"/>
        <v>-0.15999999999962711</v>
      </c>
      <c r="L22" s="200"/>
      <c r="M22" s="20"/>
      <c r="N22" s="110"/>
      <c r="O22" s="159"/>
      <c r="P22" s="110">
        <f t="shared" si="5"/>
        <v>0</v>
      </c>
      <c r="Q22" s="111"/>
      <c r="R22" s="112"/>
      <c r="S22" s="621">
        <f t="shared" si="3"/>
        <v>3217.3599999999997</v>
      </c>
    </row>
    <row r="23" spans="2:19" x14ac:dyDescent="0.25">
      <c r="B23" s="200"/>
      <c r="C23" s="20"/>
      <c r="D23" s="760"/>
      <c r="E23" s="759"/>
      <c r="F23" s="760">
        <f t="shared" si="4"/>
        <v>0</v>
      </c>
      <c r="G23" s="572"/>
      <c r="H23" s="573"/>
      <c r="I23" s="621">
        <f t="shared" si="2"/>
        <v>-0.15999999999962711</v>
      </c>
      <c r="L23" s="200"/>
      <c r="M23" s="20"/>
      <c r="N23" s="110"/>
      <c r="O23" s="159"/>
      <c r="P23" s="110">
        <f t="shared" si="5"/>
        <v>0</v>
      </c>
      <c r="Q23" s="111"/>
      <c r="R23" s="112"/>
      <c r="S23" s="621">
        <f t="shared" si="3"/>
        <v>3217.3599999999997</v>
      </c>
    </row>
    <row r="24" spans="2:19" x14ac:dyDescent="0.25">
      <c r="B24" s="200"/>
      <c r="C24" s="20"/>
      <c r="D24" s="760"/>
      <c r="E24" s="759"/>
      <c r="F24" s="760">
        <f t="shared" si="4"/>
        <v>0</v>
      </c>
      <c r="G24" s="572"/>
      <c r="H24" s="573"/>
      <c r="I24" s="621">
        <f t="shared" si="2"/>
        <v>-0.15999999999962711</v>
      </c>
      <c r="L24" s="200"/>
      <c r="M24" s="20"/>
      <c r="N24" s="110"/>
      <c r="O24" s="159"/>
      <c r="P24" s="110">
        <f t="shared" si="5"/>
        <v>0</v>
      </c>
      <c r="Q24" s="111"/>
      <c r="R24" s="112"/>
      <c r="S24" s="621">
        <f t="shared" si="3"/>
        <v>3217.3599999999997</v>
      </c>
    </row>
    <row r="25" spans="2:19" x14ac:dyDescent="0.25">
      <c r="B25" s="200"/>
      <c r="C25" s="20"/>
      <c r="D25" s="760"/>
      <c r="E25" s="759"/>
      <c r="F25" s="760">
        <f t="shared" si="4"/>
        <v>0</v>
      </c>
      <c r="G25" s="572"/>
      <c r="H25" s="573"/>
      <c r="I25" s="621">
        <f t="shared" si="2"/>
        <v>-0.15999999999962711</v>
      </c>
      <c r="L25" s="200"/>
      <c r="M25" s="20"/>
      <c r="N25" s="110"/>
      <c r="O25" s="159"/>
      <c r="P25" s="110">
        <f t="shared" si="5"/>
        <v>0</v>
      </c>
      <c r="Q25" s="111"/>
      <c r="R25" s="112"/>
      <c r="S25" s="621">
        <f t="shared" si="3"/>
        <v>3217.3599999999997</v>
      </c>
    </row>
    <row r="26" spans="2:19" x14ac:dyDescent="0.25">
      <c r="B26" s="200"/>
      <c r="C26" s="20"/>
      <c r="D26" s="760"/>
      <c r="E26" s="759"/>
      <c r="F26" s="760">
        <f t="shared" si="4"/>
        <v>0</v>
      </c>
      <c r="G26" s="572"/>
      <c r="H26" s="573"/>
      <c r="I26" s="621">
        <f t="shared" si="2"/>
        <v>-0.15999999999962711</v>
      </c>
      <c r="L26" s="200"/>
      <c r="M26" s="20"/>
      <c r="N26" s="110"/>
      <c r="O26" s="159"/>
      <c r="P26" s="110">
        <f t="shared" si="5"/>
        <v>0</v>
      </c>
      <c r="Q26" s="111"/>
      <c r="R26" s="112"/>
      <c r="S26" s="621">
        <f t="shared" si="3"/>
        <v>3217.3599999999997</v>
      </c>
    </row>
    <row r="27" spans="2:19" x14ac:dyDescent="0.25">
      <c r="B27" s="200"/>
      <c r="C27" s="20"/>
      <c r="D27" s="760"/>
      <c r="E27" s="759"/>
      <c r="F27" s="760">
        <f t="shared" si="4"/>
        <v>0</v>
      </c>
      <c r="G27" s="572"/>
      <c r="H27" s="573"/>
      <c r="I27" s="621">
        <f t="shared" si="2"/>
        <v>-0.15999999999962711</v>
      </c>
      <c r="L27" s="200"/>
      <c r="M27" s="20"/>
      <c r="N27" s="110"/>
      <c r="O27" s="159"/>
      <c r="P27" s="110">
        <f t="shared" si="5"/>
        <v>0</v>
      </c>
      <c r="Q27" s="111"/>
      <c r="R27" s="112"/>
      <c r="S27" s="621">
        <f t="shared" si="3"/>
        <v>3217.3599999999997</v>
      </c>
    </row>
    <row r="28" spans="2:19" x14ac:dyDescent="0.25">
      <c r="B28" s="200"/>
      <c r="C28" s="20"/>
      <c r="D28" s="760"/>
      <c r="E28" s="759"/>
      <c r="F28" s="760">
        <f t="shared" si="4"/>
        <v>0</v>
      </c>
      <c r="G28" s="572"/>
      <c r="H28" s="573"/>
      <c r="I28" s="621">
        <f t="shared" si="2"/>
        <v>-0.15999999999962711</v>
      </c>
      <c r="L28" s="200"/>
      <c r="M28" s="20"/>
      <c r="N28" s="614"/>
      <c r="O28" s="615"/>
      <c r="P28" s="614">
        <f t="shared" si="5"/>
        <v>0</v>
      </c>
      <c r="Q28" s="616"/>
      <c r="R28" s="617"/>
      <c r="S28" s="621">
        <f t="shared" si="3"/>
        <v>3217.3599999999997</v>
      </c>
    </row>
    <row r="29" spans="2:19" x14ac:dyDescent="0.25">
      <c r="B29" s="200"/>
      <c r="C29" s="20"/>
      <c r="D29" s="760"/>
      <c r="E29" s="759"/>
      <c r="F29" s="760">
        <f t="shared" si="4"/>
        <v>0</v>
      </c>
      <c r="G29" s="572"/>
      <c r="H29" s="573"/>
      <c r="I29" s="621">
        <f t="shared" si="2"/>
        <v>-0.15999999999962711</v>
      </c>
      <c r="L29" s="200"/>
      <c r="M29" s="20"/>
      <c r="N29" s="614"/>
      <c r="O29" s="615"/>
      <c r="P29" s="614">
        <f t="shared" si="5"/>
        <v>0</v>
      </c>
      <c r="Q29" s="616"/>
      <c r="R29" s="617"/>
      <c r="S29" s="621">
        <f t="shared" si="3"/>
        <v>3217.3599999999997</v>
      </c>
    </row>
    <row r="30" spans="2:19" x14ac:dyDescent="0.25">
      <c r="B30" s="200"/>
      <c r="C30" s="20"/>
      <c r="D30" s="760"/>
      <c r="E30" s="759"/>
      <c r="F30" s="760">
        <f t="shared" si="4"/>
        <v>0</v>
      </c>
      <c r="G30" s="572"/>
      <c r="H30" s="573"/>
      <c r="I30" s="621">
        <f t="shared" si="2"/>
        <v>-0.15999999999962711</v>
      </c>
      <c r="L30" s="200"/>
      <c r="M30" s="20"/>
      <c r="N30" s="614"/>
      <c r="O30" s="615"/>
      <c r="P30" s="614">
        <f t="shared" si="5"/>
        <v>0</v>
      </c>
      <c r="Q30" s="616"/>
      <c r="R30" s="617"/>
      <c r="S30" s="621">
        <f t="shared" si="3"/>
        <v>3217.3599999999997</v>
      </c>
    </row>
    <row r="31" spans="2:19" x14ac:dyDescent="0.25">
      <c r="B31" s="200"/>
      <c r="C31" s="20"/>
      <c r="D31" s="760"/>
      <c r="E31" s="759"/>
      <c r="F31" s="760">
        <f t="shared" si="4"/>
        <v>0</v>
      </c>
      <c r="G31" s="572"/>
      <c r="H31" s="573"/>
      <c r="I31" s="621">
        <f t="shared" si="2"/>
        <v>-0.15999999999962711</v>
      </c>
      <c r="L31" s="200"/>
      <c r="M31" s="20"/>
      <c r="N31" s="614"/>
      <c r="O31" s="615"/>
      <c r="P31" s="614">
        <f t="shared" si="5"/>
        <v>0</v>
      </c>
      <c r="Q31" s="616"/>
      <c r="R31" s="617"/>
      <c r="S31" s="621">
        <f t="shared" si="3"/>
        <v>3217.3599999999997</v>
      </c>
    </row>
    <row r="32" spans="2:19" x14ac:dyDescent="0.25">
      <c r="B32" s="200"/>
      <c r="C32" s="20"/>
      <c r="D32" s="760"/>
      <c r="E32" s="759"/>
      <c r="F32" s="760">
        <f t="shared" si="4"/>
        <v>0</v>
      </c>
      <c r="G32" s="572"/>
      <c r="H32" s="573"/>
      <c r="I32" s="621">
        <f t="shared" si="2"/>
        <v>-0.15999999999962711</v>
      </c>
      <c r="L32" s="200"/>
      <c r="M32" s="20"/>
      <c r="N32" s="614"/>
      <c r="O32" s="615"/>
      <c r="P32" s="614">
        <f t="shared" si="5"/>
        <v>0</v>
      </c>
      <c r="Q32" s="616"/>
      <c r="R32" s="617"/>
      <c r="S32" s="621">
        <f t="shared" si="3"/>
        <v>3217.3599999999997</v>
      </c>
    </row>
    <row r="33" spans="2:19" x14ac:dyDescent="0.25">
      <c r="B33" s="200"/>
      <c r="C33" s="20"/>
      <c r="D33" s="760"/>
      <c r="E33" s="759"/>
      <c r="F33" s="760">
        <f t="shared" si="4"/>
        <v>0</v>
      </c>
      <c r="G33" s="572"/>
      <c r="H33" s="573"/>
      <c r="I33" s="621">
        <f t="shared" si="2"/>
        <v>-0.15999999999962711</v>
      </c>
      <c r="L33" s="200"/>
      <c r="M33" s="20"/>
      <c r="N33" s="614"/>
      <c r="O33" s="615"/>
      <c r="P33" s="614">
        <f t="shared" si="5"/>
        <v>0</v>
      </c>
      <c r="Q33" s="616"/>
      <c r="R33" s="617"/>
      <c r="S33" s="621">
        <f t="shared" si="3"/>
        <v>3217.3599999999997</v>
      </c>
    </row>
    <row r="34" spans="2:19" x14ac:dyDescent="0.25">
      <c r="B34" s="200"/>
      <c r="C34" s="20"/>
      <c r="D34" s="760"/>
      <c r="E34" s="759"/>
      <c r="F34" s="760">
        <f t="shared" si="4"/>
        <v>0</v>
      </c>
      <c r="G34" s="572"/>
      <c r="H34" s="573"/>
      <c r="I34" s="621">
        <f t="shared" si="2"/>
        <v>-0.15999999999962711</v>
      </c>
      <c r="L34" s="200"/>
      <c r="M34" s="20"/>
      <c r="N34" s="614"/>
      <c r="O34" s="615"/>
      <c r="P34" s="614">
        <f t="shared" si="5"/>
        <v>0</v>
      </c>
      <c r="Q34" s="616"/>
      <c r="R34" s="617"/>
      <c r="S34" s="621">
        <f t="shared" si="3"/>
        <v>3217.3599999999997</v>
      </c>
    </row>
    <row r="35" spans="2:19" x14ac:dyDescent="0.25">
      <c r="B35" s="200"/>
      <c r="C35" s="20"/>
      <c r="D35" s="760"/>
      <c r="E35" s="759"/>
      <c r="F35" s="760">
        <f t="shared" si="4"/>
        <v>0</v>
      </c>
      <c r="G35" s="572"/>
      <c r="H35" s="573"/>
      <c r="I35" s="621">
        <f t="shared" si="2"/>
        <v>-0.15999999999962711</v>
      </c>
      <c r="L35" s="200"/>
      <c r="M35" s="20"/>
      <c r="N35" s="614"/>
      <c r="O35" s="615"/>
      <c r="P35" s="614">
        <f t="shared" si="5"/>
        <v>0</v>
      </c>
      <c r="Q35" s="616"/>
      <c r="R35" s="617"/>
      <c r="S35" s="621">
        <f t="shared" si="3"/>
        <v>3217.3599999999997</v>
      </c>
    </row>
    <row r="36" spans="2:19" x14ac:dyDescent="0.25">
      <c r="B36" s="200"/>
      <c r="C36" s="20"/>
      <c r="D36" s="760"/>
      <c r="E36" s="759"/>
      <c r="F36" s="760">
        <f t="shared" si="4"/>
        <v>0</v>
      </c>
      <c r="G36" s="572"/>
      <c r="H36" s="573"/>
      <c r="I36" s="621">
        <f t="shared" si="2"/>
        <v>-0.15999999999962711</v>
      </c>
      <c r="L36" s="200"/>
      <c r="M36" s="20"/>
      <c r="N36" s="614"/>
      <c r="O36" s="615"/>
      <c r="P36" s="614">
        <f t="shared" si="5"/>
        <v>0</v>
      </c>
      <c r="Q36" s="616"/>
      <c r="R36" s="617"/>
      <c r="S36" s="621">
        <f t="shared" si="3"/>
        <v>3217.3599999999997</v>
      </c>
    </row>
    <row r="37" spans="2:19" x14ac:dyDescent="0.25">
      <c r="B37" s="200"/>
      <c r="C37" s="20"/>
      <c r="D37" s="760"/>
      <c r="E37" s="759"/>
      <c r="F37" s="760">
        <f t="shared" si="4"/>
        <v>0</v>
      </c>
      <c r="G37" s="572"/>
      <c r="H37" s="573"/>
      <c r="I37" s="621">
        <f t="shared" si="2"/>
        <v>-0.15999999999962711</v>
      </c>
      <c r="L37" s="200"/>
      <c r="M37" s="20"/>
      <c r="N37" s="614"/>
      <c r="O37" s="615"/>
      <c r="P37" s="614">
        <f t="shared" si="5"/>
        <v>0</v>
      </c>
      <c r="Q37" s="616"/>
      <c r="R37" s="617"/>
      <c r="S37" s="621">
        <f t="shared" si="3"/>
        <v>3217.3599999999997</v>
      </c>
    </row>
    <row r="38" spans="2:19" x14ac:dyDescent="0.25">
      <c r="B38" s="200"/>
      <c r="C38" s="20"/>
      <c r="D38" s="760"/>
      <c r="E38" s="759"/>
      <c r="F38" s="760">
        <f t="shared" si="4"/>
        <v>0</v>
      </c>
      <c r="G38" s="572"/>
      <c r="H38" s="573"/>
      <c r="I38" s="621">
        <f t="shared" si="2"/>
        <v>-0.15999999999962711</v>
      </c>
      <c r="L38" s="200"/>
      <c r="M38" s="20"/>
      <c r="N38" s="614"/>
      <c r="O38" s="615"/>
      <c r="P38" s="614">
        <f t="shared" si="5"/>
        <v>0</v>
      </c>
      <c r="Q38" s="616"/>
      <c r="R38" s="617"/>
      <c r="S38" s="621">
        <f t="shared" si="3"/>
        <v>3217.3599999999997</v>
      </c>
    </row>
    <row r="39" spans="2:19" x14ac:dyDescent="0.25">
      <c r="B39" s="200"/>
      <c r="C39" s="20"/>
      <c r="D39" s="760"/>
      <c r="E39" s="759"/>
      <c r="F39" s="760">
        <f t="shared" si="4"/>
        <v>0</v>
      </c>
      <c r="G39" s="572"/>
      <c r="H39" s="573"/>
      <c r="I39" s="621">
        <f t="shared" si="2"/>
        <v>-0.15999999999962711</v>
      </c>
      <c r="L39" s="200"/>
      <c r="M39" s="20"/>
      <c r="N39" s="614"/>
      <c r="O39" s="615"/>
      <c r="P39" s="614">
        <f t="shared" si="5"/>
        <v>0</v>
      </c>
      <c r="Q39" s="616"/>
      <c r="R39" s="617"/>
      <c r="S39" s="621">
        <f t="shared" si="3"/>
        <v>3217.3599999999997</v>
      </c>
    </row>
    <row r="40" spans="2:19" x14ac:dyDescent="0.25">
      <c r="B40" s="200"/>
      <c r="C40" s="20"/>
      <c r="D40" s="760"/>
      <c r="E40" s="759"/>
      <c r="F40" s="760">
        <f t="shared" si="4"/>
        <v>0</v>
      </c>
      <c r="G40" s="572"/>
      <c r="H40" s="573"/>
      <c r="I40" s="621">
        <f t="shared" si="2"/>
        <v>-0.15999999999962711</v>
      </c>
      <c r="L40" s="200"/>
      <c r="M40" s="20"/>
      <c r="N40" s="614"/>
      <c r="O40" s="615"/>
      <c r="P40" s="614">
        <f t="shared" si="5"/>
        <v>0</v>
      </c>
      <c r="Q40" s="616"/>
      <c r="R40" s="617"/>
      <c r="S40" s="621">
        <f t="shared" si="3"/>
        <v>3217.3599999999997</v>
      </c>
    </row>
    <row r="41" spans="2:19" x14ac:dyDescent="0.25">
      <c r="B41" s="200"/>
      <c r="C41" s="20"/>
      <c r="D41" s="760"/>
      <c r="E41" s="759"/>
      <c r="F41" s="760">
        <f t="shared" si="4"/>
        <v>0</v>
      </c>
      <c r="G41" s="572"/>
      <c r="H41" s="573"/>
      <c r="I41" s="621">
        <f t="shared" si="2"/>
        <v>-0.15999999999962711</v>
      </c>
      <c r="L41" s="200"/>
      <c r="M41" s="20"/>
      <c r="N41" s="614"/>
      <c r="O41" s="615"/>
      <c r="P41" s="614">
        <f t="shared" si="5"/>
        <v>0</v>
      </c>
      <c r="Q41" s="616"/>
      <c r="R41" s="617"/>
      <c r="S41" s="621">
        <f t="shared" si="3"/>
        <v>3217.3599999999997</v>
      </c>
    </row>
    <row r="42" spans="2:19" x14ac:dyDescent="0.25">
      <c r="B42" s="200"/>
      <c r="C42" s="20"/>
      <c r="D42" s="760"/>
      <c r="E42" s="759"/>
      <c r="F42" s="760">
        <f t="shared" si="4"/>
        <v>0</v>
      </c>
      <c r="G42" s="572"/>
      <c r="H42" s="573"/>
      <c r="I42" s="621">
        <f t="shared" si="2"/>
        <v>-0.15999999999962711</v>
      </c>
      <c r="L42" s="200"/>
      <c r="M42" s="20"/>
      <c r="N42" s="614"/>
      <c r="O42" s="615"/>
      <c r="P42" s="614">
        <f t="shared" si="5"/>
        <v>0</v>
      </c>
      <c r="Q42" s="616"/>
      <c r="R42" s="617"/>
      <c r="S42" s="621">
        <f t="shared" si="3"/>
        <v>3217.3599999999997</v>
      </c>
    </row>
    <row r="43" spans="2:19" x14ac:dyDescent="0.25">
      <c r="B43" s="200"/>
      <c r="C43" s="20"/>
      <c r="D43" s="760"/>
      <c r="E43" s="759"/>
      <c r="F43" s="760">
        <f t="shared" si="4"/>
        <v>0</v>
      </c>
      <c r="G43" s="572"/>
      <c r="H43" s="573"/>
      <c r="I43" s="621">
        <f t="shared" si="2"/>
        <v>-0.15999999999962711</v>
      </c>
      <c r="L43" s="200"/>
      <c r="M43" s="20"/>
      <c r="N43" s="614"/>
      <c r="O43" s="615"/>
      <c r="P43" s="614">
        <f t="shared" si="5"/>
        <v>0</v>
      </c>
      <c r="Q43" s="616"/>
      <c r="R43" s="617"/>
      <c r="S43" s="621">
        <f t="shared" si="3"/>
        <v>3217.3599999999997</v>
      </c>
    </row>
    <row r="44" spans="2:19" x14ac:dyDescent="0.25">
      <c r="B44" s="200"/>
      <c r="C44" s="20"/>
      <c r="D44" s="760"/>
      <c r="E44" s="759"/>
      <c r="F44" s="760">
        <f t="shared" si="4"/>
        <v>0</v>
      </c>
      <c r="G44" s="572"/>
      <c r="H44" s="573"/>
      <c r="I44" s="621">
        <f t="shared" si="2"/>
        <v>-0.15999999999962711</v>
      </c>
      <c r="L44" s="200"/>
      <c r="M44" s="20"/>
      <c r="N44" s="614"/>
      <c r="O44" s="615"/>
      <c r="P44" s="614">
        <f t="shared" si="5"/>
        <v>0</v>
      </c>
      <c r="Q44" s="616"/>
      <c r="R44" s="617"/>
      <c r="S44" s="621">
        <f t="shared" si="3"/>
        <v>3217.3599999999997</v>
      </c>
    </row>
    <row r="45" spans="2:19" x14ac:dyDescent="0.25">
      <c r="B45" s="200"/>
      <c r="C45" s="20"/>
      <c r="D45" s="760"/>
      <c r="E45" s="759"/>
      <c r="F45" s="760">
        <f t="shared" si="4"/>
        <v>0</v>
      </c>
      <c r="G45" s="572"/>
      <c r="H45" s="573"/>
      <c r="I45" s="621">
        <f t="shared" si="2"/>
        <v>-0.15999999999962711</v>
      </c>
      <c r="L45" s="200"/>
      <c r="M45" s="20"/>
      <c r="N45" s="110"/>
      <c r="O45" s="159"/>
      <c r="P45" s="110">
        <f t="shared" si="5"/>
        <v>0</v>
      </c>
      <c r="Q45" s="111"/>
      <c r="R45" s="112"/>
      <c r="S45" s="621">
        <f t="shared" si="3"/>
        <v>3217.3599999999997</v>
      </c>
    </row>
    <row r="46" spans="2:19" x14ac:dyDescent="0.25">
      <c r="B46" s="200"/>
      <c r="C46" s="20"/>
      <c r="D46" s="760"/>
      <c r="E46" s="759"/>
      <c r="F46" s="760">
        <f t="shared" si="4"/>
        <v>0</v>
      </c>
      <c r="G46" s="572"/>
      <c r="H46" s="573"/>
      <c r="I46" s="621">
        <f t="shared" si="2"/>
        <v>-0.15999999999962711</v>
      </c>
      <c r="L46" s="200"/>
      <c r="M46" s="20"/>
      <c r="N46" s="110"/>
      <c r="O46" s="159"/>
      <c r="P46" s="110">
        <f t="shared" si="5"/>
        <v>0</v>
      </c>
      <c r="Q46" s="111"/>
      <c r="R46" s="112"/>
      <c r="S46" s="621">
        <f t="shared" si="3"/>
        <v>3217.3599999999997</v>
      </c>
    </row>
    <row r="47" spans="2:19" x14ac:dyDescent="0.25">
      <c r="B47" s="200"/>
      <c r="C47" s="20"/>
      <c r="D47" s="760"/>
      <c r="E47" s="759"/>
      <c r="F47" s="760">
        <f t="shared" si="4"/>
        <v>0</v>
      </c>
      <c r="G47" s="572"/>
      <c r="H47" s="573"/>
      <c r="I47" s="621">
        <f t="shared" si="2"/>
        <v>-0.15999999999962711</v>
      </c>
      <c r="L47" s="200"/>
      <c r="M47" s="20"/>
      <c r="N47" s="110"/>
      <c r="O47" s="159"/>
      <c r="P47" s="110">
        <f t="shared" si="5"/>
        <v>0</v>
      </c>
      <c r="Q47" s="111"/>
      <c r="R47" s="112"/>
      <c r="S47" s="621">
        <f t="shared" si="3"/>
        <v>3217.3599999999997</v>
      </c>
    </row>
    <row r="48" spans="2:19" x14ac:dyDescent="0.25">
      <c r="B48" s="200"/>
      <c r="C48" s="20"/>
      <c r="D48" s="760"/>
      <c r="E48" s="759"/>
      <c r="F48" s="760">
        <f t="shared" si="4"/>
        <v>0</v>
      </c>
      <c r="G48" s="572"/>
      <c r="H48" s="573"/>
      <c r="I48" s="621">
        <f t="shared" si="2"/>
        <v>-0.15999999999962711</v>
      </c>
      <c r="L48" s="200"/>
      <c r="M48" s="20"/>
      <c r="N48" s="110"/>
      <c r="O48" s="159"/>
      <c r="P48" s="110">
        <f t="shared" si="5"/>
        <v>0</v>
      </c>
      <c r="Q48" s="111"/>
      <c r="R48" s="112"/>
      <c r="S48" s="621">
        <f t="shared" si="3"/>
        <v>3217.3599999999997</v>
      </c>
    </row>
    <row r="49" spans="2:19" x14ac:dyDescent="0.25">
      <c r="B49" s="200"/>
      <c r="C49" s="20"/>
      <c r="D49" s="760"/>
      <c r="E49" s="759"/>
      <c r="F49" s="760">
        <f t="shared" si="4"/>
        <v>0</v>
      </c>
      <c r="G49" s="572"/>
      <c r="H49" s="573"/>
      <c r="I49" s="621">
        <f t="shared" si="2"/>
        <v>-0.15999999999962711</v>
      </c>
      <c r="L49" s="200"/>
      <c r="M49" s="20"/>
      <c r="N49" s="110"/>
      <c r="O49" s="159"/>
      <c r="P49" s="110">
        <f t="shared" si="5"/>
        <v>0</v>
      </c>
      <c r="Q49" s="111"/>
      <c r="R49" s="112"/>
      <c r="S49" s="621">
        <f t="shared" si="3"/>
        <v>3217.3599999999997</v>
      </c>
    </row>
    <row r="50" spans="2:19" x14ac:dyDescent="0.25">
      <c r="B50" s="200"/>
      <c r="C50" s="20"/>
      <c r="D50" s="760"/>
      <c r="E50" s="759"/>
      <c r="F50" s="760">
        <f t="shared" si="4"/>
        <v>0</v>
      </c>
      <c r="G50" s="572"/>
      <c r="H50" s="573"/>
      <c r="I50" s="621">
        <f t="shared" si="2"/>
        <v>-0.15999999999962711</v>
      </c>
      <c r="L50" s="200"/>
      <c r="M50" s="20"/>
      <c r="N50" s="110"/>
      <c r="O50" s="159"/>
      <c r="P50" s="110">
        <f t="shared" si="5"/>
        <v>0</v>
      </c>
      <c r="Q50" s="111"/>
      <c r="R50" s="112"/>
      <c r="S50" s="621">
        <f t="shared" si="3"/>
        <v>3217.3599999999997</v>
      </c>
    </row>
    <row r="51" spans="2:19" x14ac:dyDescent="0.25">
      <c r="B51" s="200"/>
      <c r="C51" s="20"/>
      <c r="D51" s="760"/>
      <c r="E51" s="759"/>
      <c r="F51" s="760">
        <f t="shared" si="4"/>
        <v>0</v>
      </c>
      <c r="G51" s="572"/>
      <c r="H51" s="573"/>
      <c r="I51" s="621">
        <f t="shared" si="2"/>
        <v>-0.15999999999962711</v>
      </c>
      <c r="L51" s="200"/>
      <c r="M51" s="20"/>
      <c r="N51" s="110"/>
      <c r="O51" s="159"/>
      <c r="P51" s="110">
        <f t="shared" si="5"/>
        <v>0</v>
      </c>
      <c r="Q51" s="111"/>
      <c r="R51" s="112"/>
      <c r="S51" s="621">
        <f t="shared" si="3"/>
        <v>3217.3599999999997</v>
      </c>
    </row>
    <row r="52" spans="2:19" x14ac:dyDescent="0.25">
      <c r="B52" s="200"/>
      <c r="C52" s="20"/>
      <c r="D52" s="760"/>
      <c r="E52" s="759"/>
      <c r="F52" s="760">
        <f t="shared" si="4"/>
        <v>0</v>
      </c>
      <c r="G52" s="572"/>
      <c r="H52" s="573"/>
      <c r="I52" s="621">
        <f t="shared" si="2"/>
        <v>-0.15999999999962711</v>
      </c>
      <c r="L52" s="200"/>
      <c r="M52" s="20"/>
      <c r="N52" s="110"/>
      <c r="O52" s="159"/>
      <c r="P52" s="110">
        <f t="shared" si="5"/>
        <v>0</v>
      </c>
      <c r="Q52" s="111"/>
      <c r="R52" s="112"/>
      <c r="S52" s="621">
        <f t="shared" si="3"/>
        <v>3217.3599999999997</v>
      </c>
    </row>
    <row r="53" spans="2:19" ht="15.75" thickBot="1" x14ac:dyDescent="0.3">
      <c r="B53" s="3"/>
      <c r="C53" s="47"/>
      <c r="D53" s="764"/>
      <c r="E53" s="765"/>
      <c r="F53" s="764">
        <f t="shared" si="4"/>
        <v>0</v>
      </c>
      <c r="G53" s="766"/>
      <c r="H53" s="767"/>
      <c r="I53" s="621">
        <f t="shared" si="2"/>
        <v>-0.15999999999962711</v>
      </c>
      <c r="L53" s="3"/>
      <c r="M53" s="47"/>
      <c r="N53" s="309"/>
      <c r="O53" s="457"/>
      <c r="P53" s="309">
        <f t="shared" si="5"/>
        <v>0</v>
      </c>
      <c r="Q53" s="633"/>
      <c r="R53" s="127"/>
      <c r="S53" s="621">
        <f t="shared" si="3"/>
        <v>3217.3599999999997</v>
      </c>
    </row>
    <row r="54" spans="2:19" x14ac:dyDescent="0.25">
      <c r="C54" s="80">
        <f>SUM(C8:C53)</f>
        <v>226</v>
      </c>
      <c r="D54" s="417">
        <f>SUM(D8:D53)</f>
        <v>4332.0200000000004</v>
      </c>
      <c r="E54" s="359"/>
      <c r="F54" s="417">
        <f>SUM(F8:F53)</f>
        <v>4332.0200000000004</v>
      </c>
      <c r="G54" s="331"/>
      <c r="H54" s="331"/>
      <c r="M54" s="80">
        <f>SUM(M8:M53)</f>
        <v>38</v>
      </c>
      <c r="N54" s="417">
        <f>SUM(N8:N53)</f>
        <v>786.2</v>
      </c>
      <c r="O54" s="359"/>
      <c r="P54" s="417">
        <f>SUM(P8:P53)</f>
        <v>786.2</v>
      </c>
      <c r="Q54" s="331"/>
      <c r="R54" s="331"/>
    </row>
    <row r="55" spans="2:19" x14ac:dyDescent="0.25">
      <c r="C55" s="201"/>
      <c r="M55" s="201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158</v>
      </c>
    </row>
    <row r="58" spans="2:19" ht="15.75" thickBot="1" x14ac:dyDescent="0.3">
      <c r="B58" s="238"/>
      <c r="L58" s="238"/>
    </row>
    <row r="59" spans="2:19" ht="15.75" thickBot="1" x14ac:dyDescent="0.3">
      <c r="B59" s="167"/>
      <c r="C59" s="838" t="s">
        <v>11</v>
      </c>
      <c r="D59" s="839"/>
      <c r="E59" s="93">
        <f>E5-F54+E4+E6</f>
        <v>-0.16000000000030923</v>
      </c>
      <c r="L59" s="167"/>
      <c r="M59" s="838" t="s">
        <v>11</v>
      </c>
      <c r="N59" s="839"/>
      <c r="O59" s="93">
        <f>O5-P54+O4+O6</f>
        <v>3217.3599999999997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28" sqref="F2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43"/>
      <c r="B1" s="843"/>
      <c r="C1" s="843"/>
      <c r="D1" s="843"/>
      <c r="E1" s="843"/>
      <c r="F1" s="843"/>
      <c r="G1" s="84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1"/>
      <c r="F4" s="281"/>
      <c r="G4" s="16"/>
      <c r="H4" s="16"/>
    </row>
    <row r="5" spans="1:9" ht="15" customHeight="1" x14ac:dyDescent="0.25">
      <c r="A5" s="848"/>
      <c r="B5" s="844"/>
      <c r="C5" s="211"/>
      <c r="D5" s="217"/>
      <c r="E5" s="375"/>
      <c r="F5" s="281"/>
      <c r="G5" s="287"/>
      <c r="H5" s="95">
        <f>E4+E5+E6-G5</f>
        <v>0</v>
      </c>
    </row>
    <row r="6" spans="1:9" ht="16.5" thickBot="1" x14ac:dyDescent="0.3">
      <c r="A6" s="849"/>
      <c r="B6" s="845"/>
      <c r="C6" s="398"/>
      <c r="D6" s="63"/>
      <c r="E6" s="282"/>
      <c r="F6" s="376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/>
      <c r="D8" s="425">
        <f t="shared" ref="D8:D72" si="0">C8*B8</f>
        <v>0</v>
      </c>
      <c r="E8" s="159"/>
      <c r="F8" s="110">
        <f t="shared" ref="F8:F71" si="1">D8</f>
        <v>0</v>
      </c>
      <c r="G8" s="111"/>
      <c r="H8" s="112"/>
      <c r="I8" s="620">
        <f>E5+E4-F8</f>
        <v>0</v>
      </c>
    </row>
    <row r="9" spans="1:9" x14ac:dyDescent="0.25">
      <c r="A9" s="534"/>
      <c r="B9" s="324">
        <v>10.9</v>
      </c>
      <c r="C9" s="20"/>
      <c r="D9" s="425">
        <f t="shared" si="0"/>
        <v>0</v>
      </c>
      <c r="E9" s="159"/>
      <c r="F9" s="110">
        <f t="shared" si="1"/>
        <v>0</v>
      </c>
      <c r="G9" s="111"/>
      <c r="H9" s="112"/>
      <c r="I9" s="620">
        <f>I8-F9</f>
        <v>0</v>
      </c>
    </row>
    <row r="10" spans="1:9" x14ac:dyDescent="0.25">
      <c r="A10" s="465"/>
      <c r="B10" s="324">
        <v>10.9</v>
      </c>
      <c r="C10" s="20"/>
      <c r="D10" s="425">
        <f t="shared" si="0"/>
        <v>0</v>
      </c>
      <c r="E10" s="159"/>
      <c r="F10" s="110">
        <f t="shared" si="1"/>
        <v>0</v>
      </c>
      <c r="G10" s="111"/>
      <c r="H10" s="112"/>
      <c r="I10" s="620">
        <f t="shared" ref="I10:I73" si="2">I9-F10</f>
        <v>0</v>
      </c>
    </row>
    <row r="11" spans="1:9" x14ac:dyDescent="0.25">
      <c r="A11" s="154" t="s">
        <v>33</v>
      </c>
      <c r="B11" s="324">
        <v>10.9</v>
      </c>
      <c r="C11" s="20"/>
      <c r="D11" s="425">
        <f t="shared" si="0"/>
        <v>0</v>
      </c>
      <c r="E11" s="159"/>
      <c r="F11" s="110">
        <f t="shared" si="1"/>
        <v>0</v>
      </c>
      <c r="G11" s="111"/>
      <c r="H11" s="112"/>
      <c r="I11" s="620">
        <f t="shared" si="2"/>
        <v>0</v>
      </c>
    </row>
    <row r="12" spans="1:9" x14ac:dyDescent="0.25">
      <c r="A12" s="278"/>
      <c r="B12" s="324">
        <v>10.9</v>
      </c>
      <c r="C12" s="20"/>
      <c r="D12" s="425">
        <f t="shared" si="0"/>
        <v>0</v>
      </c>
      <c r="E12" s="159"/>
      <c r="F12" s="110">
        <f t="shared" si="1"/>
        <v>0</v>
      </c>
      <c r="G12" s="111"/>
      <c r="H12" s="112"/>
      <c r="I12" s="620">
        <f t="shared" si="2"/>
        <v>0</v>
      </c>
    </row>
    <row r="13" spans="1:9" x14ac:dyDescent="0.25">
      <c r="A13" s="278"/>
      <c r="B13" s="324">
        <v>10.9</v>
      </c>
      <c r="C13" s="20"/>
      <c r="D13" s="425">
        <f t="shared" si="0"/>
        <v>0</v>
      </c>
      <c r="E13" s="216"/>
      <c r="F13" s="110">
        <f t="shared" si="1"/>
        <v>0</v>
      </c>
      <c r="G13" s="111"/>
      <c r="H13" s="112"/>
      <c r="I13" s="620">
        <f t="shared" si="2"/>
        <v>0</v>
      </c>
    </row>
    <row r="14" spans="1:9" x14ac:dyDescent="0.25">
      <c r="B14" s="324">
        <v>10.9</v>
      </c>
      <c r="C14" s="20"/>
      <c r="D14" s="425">
        <f t="shared" si="0"/>
        <v>0</v>
      </c>
      <c r="E14" s="216"/>
      <c r="F14" s="110">
        <f t="shared" si="1"/>
        <v>0</v>
      </c>
      <c r="G14" s="111"/>
      <c r="H14" s="112"/>
      <c r="I14" s="671">
        <f t="shared" si="2"/>
        <v>0</v>
      </c>
    </row>
    <row r="15" spans="1:9" x14ac:dyDescent="0.25">
      <c r="B15" s="324">
        <v>10.9</v>
      </c>
      <c r="C15" s="20"/>
      <c r="D15" s="425">
        <f t="shared" si="0"/>
        <v>0</v>
      </c>
      <c r="E15" s="216"/>
      <c r="F15" s="110">
        <f t="shared" si="1"/>
        <v>0</v>
      </c>
      <c r="G15" s="111"/>
      <c r="H15" s="112"/>
      <c r="I15" s="671">
        <f t="shared" si="2"/>
        <v>0</v>
      </c>
    </row>
    <row r="16" spans="1:9" x14ac:dyDescent="0.25">
      <c r="A16" s="153"/>
      <c r="B16" s="324">
        <v>10.9</v>
      </c>
      <c r="C16" s="20"/>
      <c r="D16" s="425">
        <f t="shared" si="0"/>
        <v>0</v>
      </c>
      <c r="E16" s="169"/>
      <c r="F16" s="110">
        <f t="shared" si="1"/>
        <v>0</v>
      </c>
      <c r="G16" s="111"/>
      <c r="H16" s="112"/>
      <c r="I16" s="671">
        <f t="shared" si="2"/>
        <v>0</v>
      </c>
    </row>
    <row r="17" spans="1:9" x14ac:dyDescent="0.25">
      <c r="A17" s="157"/>
      <c r="B17" s="324">
        <v>10.9</v>
      </c>
      <c r="C17" s="20"/>
      <c r="D17" s="425">
        <f t="shared" si="0"/>
        <v>0</v>
      </c>
      <c r="E17" s="169"/>
      <c r="F17" s="110">
        <f t="shared" si="1"/>
        <v>0</v>
      </c>
      <c r="G17" s="527"/>
      <c r="H17" s="112"/>
      <c r="I17" s="671">
        <f t="shared" si="2"/>
        <v>0</v>
      </c>
    </row>
    <row r="18" spans="1:9" x14ac:dyDescent="0.25">
      <c r="A18" s="2"/>
      <c r="B18" s="324">
        <v>10.9</v>
      </c>
      <c r="C18" s="20"/>
      <c r="D18" s="425">
        <f t="shared" si="0"/>
        <v>0</v>
      </c>
      <c r="E18" s="169"/>
      <c r="F18" s="110">
        <f t="shared" si="1"/>
        <v>0</v>
      </c>
      <c r="G18" s="111"/>
      <c r="H18" s="112"/>
      <c r="I18" s="671">
        <f t="shared" si="2"/>
        <v>0</v>
      </c>
    </row>
    <row r="19" spans="1:9" x14ac:dyDescent="0.25">
      <c r="A19" s="2"/>
      <c r="B19" s="324">
        <v>10.9</v>
      </c>
      <c r="C19" s="20"/>
      <c r="D19" s="425">
        <f t="shared" si="0"/>
        <v>0</v>
      </c>
      <c r="E19" s="169"/>
      <c r="F19" s="110">
        <f t="shared" si="1"/>
        <v>0</v>
      </c>
      <c r="G19" s="111"/>
      <c r="H19" s="112"/>
      <c r="I19" s="671">
        <f t="shared" si="2"/>
        <v>0</v>
      </c>
    </row>
    <row r="20" spans="1:9" x14ac:dyDescent="0.25">
      <c r="A20" s="2"/>
      <c r="B20" s="324">
        <v>10.9</v>
      </c>
      <c r="C20" s="20"/>
      <c r="D20" s="425">
        <f t="shared" si="0"/>
        <v>0</v>
      </c>
      <c r="E20" s="216"/>
      <c r="F20" s="110">
        <f t="shared" si="1"/>
        <v>0</v>
      </c>
      <c r="G20" s="111"/>
      <c r="H20" s="112"/>
      <c r="I20" s="671">
        <f t="shared" si="2"/>
        <v>0</v>
      </c>
    </row>
    <row r="21" spans="1:9" x14ac:dyDescent="0.25">
      <c r="A21" s="2"/>
      <c r="B21" s="324">
        <v>10.9</v>
      </c>
      <c r="C21" s="20"/>
      <c r="D21" s="425">
        <f t="shared" si="0"/>
        <v>0</v>
      </c>
      <c r="E21" s="216"/>
      <c r="F21" s="110">
        <f t="shared" si="1"/>
        <v>0</v>
      </c>
      <c r="G21" s="111"/>
      <c r="H21" s="112"/>
      <c r="I21" s="671">
        <f t="shared" si="2"/>
        <v>0</v>
      </c>
    </row>
    <row r="22" spans="1:9" x14ac:dyDescent="0.25">
      <c r="A22" s="2"/>
      <c r="B22" s="324">
        <v>10.9</v>
      </c>
      <c r="C22" s="20"/>
      <c r="D22" s="425">
        <f t="shared" si="0"/>
        <v>0</v>
      </c>
      <c r="E22" s="216"/>
      <c r="F22" s="110">
        <f t="shared" si="1"/>
        <v>0</v>
      </c>
      <c r="G22" s="111"/>
      <c r="H22" s="112"/>
      <c r="I22" s="671">
        <f t="shared" si="2"/>
        <v>0</v>
      </c>
    </row>
    <row r="23" spans="1:9" x14ac:dyDescent="0.25">
      <c r="A23" s="2"/>
      <c r="B23" s="324">
        <v>10.9</v>
      </c>
      <c r="C23" s="20"/>
      <c r="D23" s="663">
        <f t="shared" si="0"/>
        <v>0</v>
      </c>
      <c r="E23" s="618"/>
      <c r="F23" s="614">
        <f t="shared" si="1"/>
        <v>0</v>
      </c>
      <c r="G23" s="616"/>
      <c r="H23" s="617"/>
      <c r="I23" s="671">
        <f t="shared" si="2"/>
        <v>0</v>
      </c>
    </row>
    <row r="24" spans="1:9" x14ac:dyDescent="0.25">
      <c r="A24" s="2"/>
      <c r="B24" s="324">
        <v>10.9</v>
      </c>
      <c r="C24" s="20"/>
      <c r="D24" s="663">
        <f t="shared" si="0"/>
        <v>0</v>
      </c>
      <c r="E24" s="619"/>
      <c r="F24" s="614">
        <f t="shared" si="1"/>
        <v>0</v>
      </c>
      <c r="G24" s="616"/>
      <c r="H24" s="617"/>
      <c r="I24" s="671">
        <f t="shared" si="2"/>
        <v>0</v>
      </c>
    </row>
    <row r="25" spans="1:9" x14ac:dyDescent="0.25">
      <c r="A25" s="2"/>
      <c r="B25" s="324">
        <v>10.9</v>
      </c>
      <c r="C25" s="20"/>
      <c r="D25" s="663">
        <f t="shared" si="0"/>
        <v>0</v>
      </c>
      <c r="E25" s="619"/>
      <c r="F25" s="614">
        <f t="shared" si="1"/>
        <v>0</v>
      </c>
      <c r="G25" s="616"/>
      <c r="H25" s="617"/>
      <c r="I25" s="671">
        <f t="shared" si="2"/>
        <v>0</v>
      </c>
    </row>
    <row r="26" spans="1:9" x14ac:dyDescent="0.25">
      <c r="A26" s="2"/>
      <c r="B26" s="324">
        <v>10.9</v>
      </c>
      <c r="C26" s="20"/>
      <c r="D26" s="663">
        <f t="shared" si="0"/>
        <v>0</v>
      </c>
      <c r="E26" s="619"/>
      <c r="F26" s="614">
        <f t="shared" si="1"/>
        <v>0</v>
      </c>
      <c r="G26" s="616"/>
      <c r="H26" s="617"/>
      <c r="I26" s="671">
        <f t="shared" si="2"/>
        <v>0</v>
      </c>
    </row>
    <row r="27" spans="1:9" x14ac:dyDescent="0.25">
      <c r="A27" s="426"/>
      <c r="B27" s="324">
        <v>10.9</v>
      </c>
      <c r="C27" s="20"/>
      <c r="D27" s="663">
        <f t="shared" si="0"/>
        <v>0</v>
      </c>
      <c r="E27" s="619"/>
      <c r="F27" s="614">
        <f t="shared" si="1"/>
        <v>0</v>
      </c>
      <c r="G27" s="616"/>
      <c r="H27" s="617"/>
      <c r="I27" s="671">
        <f t="shared" si="2"/>
        <v>0</v>
      </c>
    </row>
    <row r="28" spans="1:9" x14ac:dyDescent="0.25">
      <c r="A28" s="426"/>
      <c r="B28" s="324">
        <v>10.9</v>
      </c>
      <c r="C28" s="20"/>
      <c r="D28" s="663">
        <f t="shared" si="0"/>
        <v>0</v>
      </c>
      <c r="E28" s="618"/>
      <c r="F28" s="614">
        <f t="shared" si="1"/>
        <v>0</v>
      </c>
      <c r="G28" s="616"/>
      <c r="H28" s="617"/>
      <c r="I28" s="620">
        <f t="shared" si="2"/>
        <v>0</v>
      </c>
    </row>
    <row r="29" spans="1:9" x14ac:dyDescent="0.25">
      <c r="A29" s="426"/>
      <c r="B29" s="324">
        <v>10.9</v>
      </c>
      <c r="C29" s="20"/>
      <c r="D29" s="663">
        <f t="shared" si="0"/>
        <v>0</v>
      </c>
      <c r="E29" s="618"/>
      <c r="F29" s="614">
        <f t="shared" si="1"/>
        <v>0</v>
      </c>
      <c r="G29" s="616"/>
      <c r="H29" s="617"/>
      <c r="I29" s="620">
        <f t="shared" si="2"/>
        <v>0</v>
      </c>
    </row>
    <row r="30" spans="1:9" x14ac:dyDescent="0.25">
      <c r="A30" s="426"/>
      <c r="B30" s="324">
        <v>10.9</v>
      </c>
      <c r="C30" s="20"/>
      <c r="D30" s="663">
        <f t="shared" si="0"/>
        <v>0</v>
      </c>
      <c r="E30" s="618"/>
      <c r="F30" s="614">
        <f t="shared" si="1"/>
        <v>0</v>
      </c>
      <c r="G30" s="616"/>
      <c r="H30" s="617"/>
      <c r="I30" s="620">
        <f t="shared" si="2"/>
        <v>0</v>
      </c>
    </row>
    <row r="31" spans="1:9" x14ac:dyDescent="0.25">
      <c r="A31" s="426"/>
      <c r="B31" s="324">
        <v>10.9</v>
      </c>
      <c r="C31" s="20"/>
      <c r="D31" s="663">
        <f t="shared" si="0"/>
        <v>0</v>
      </c>
      <c r="E31" s="618"/>
      <c r="F31" s="614">
        <f t="shared" si="1"/>
        <v>0</v>
      </c>
      <c r="G31" s="616"/>
      <c r="H31" s="617"/>
      <c r="I31" s="620">
        <f t="shared" si="2"/>
        <v>0</v>
      </c>
    </row>
    <row r="32" spans="1:9" x14ac:dyDescent="0.25">
      <c r="A32" s="122"/>
      <c r="B32" s="324">
        <v>10.9</v>
      </c>
      <c r="C32" s="20"/>
      <c r="D32" s="663">
        <f t="shared" si="0"/>
        <v>0</v>
      </c>
      <c r="E32" s="618"/>
      <c r="F32" s="614">
        <f t="shared" si="1"/>
        <v>0</v>
      </c>
      <c r="G32" s="616"/>
      <c r="H32" s="617"/>
      <c r="I32" s="620">
        <f t="shared" si="2"/>
        <v>0</v>
      </c>
    </row>
    <row r="33" spans="1:9" x14ac:dyDescent="0.25">
      <c r="A33" s="2"/>
      <c r="B33" s="324">
        <v>10.9</v>
      </c>
      <c r="C33" s="20"/>
      <c r="D33" s="663">
        <f t="shared" si="0"/>
        <v>0</v>
      </c>
      <c r="E33" s="618"/>
      <c r="F33" s="614">
        <f t="shared" si="1"/>
        <v>0</v>
      </c>
      <c r="G33" s="616"/>
      <c r="H33" s="617"/>
      <c r="I33" s="620">
        <f t="shared" si="2"/>
        <v>0</v>
      </c>
    </row>
    <row r="34" spans="1:9" x14ac:dyDescent="0.25">
      <c r="A34" s="2"/>
      <c r="B34" s="324">
        <v>10.9</v>
      </c>
      <c r="C34" s="20"/>
      <c r="D34" s="663">
        <f t="shared" si="0"/>
        <v>0</v>
      </c>
      <c r="E34" s="618"/>
      <c r="F34" s="614">
        <f t="shared" si="1"/>
        <v>0</v>
      </c>
      <c r="G34" s="616"/>
      <c r="H34" s="617"/>
      <c r="I34" s="620">
        <f t="shared" si="2"/>
        <v>0</v>
      </c>
    </row>
    <row r="35" spans="1:9" x14ac:dyDescent="0.25">
      <c r="A35" s="2"/>
      <c r="B35" s="324">
        <v>10.9</v>
      </c>
      <c r="C35" s="20"/>
      <c r="D35" s="663">
        <f t="shared" si="0"/>
        <v>0</v>
      </c>
      <c r="E35" s="615"/>
      <c r="F35" s="614">
        <f t="shared" si="1"/>
        <v>0</v>
      </c>
      <c r="G35" s="616"/>
      <c r="H35" s="617"/>
      <c r="I35" s="620">
        <f t="shared" si="2"/>
        <v>0</v>
      </c>
    </row>
    <row r="36" spans="1:9" x14ac:dyDescent="0.25">
      <c r="A36" s="2"/>
      <c r="B36" s="324">
        <v>10.9</v>
      </c>
      <c r="C36" s="20"/>
      <c r="D36" s="663">
        <f t="shared" si="0"/>
        <v>0</v>
      </c>
      <c r="E36" s="615"/>
      <c r="F36" s="614">
        <f t="shared" si="1"/>
        <v>0</v>
      </c>
      <c r="G36" s="616"/>
      <c r="H36" s="617"/>
      <c r="I36" s="620">
        <f t="shared" si="2"/>
        <v>0</v>
      </c>
    </row>
    <row r="37" spans="1:9" x14ac:dyDescent="0.25">
      <c r="A37" s="2"/>
      <c r="B37" s="324">
        <v>10.9</v>
      </c>
      <c r="C37" s="20"/>
      <c r="D37" s="663">
        <f t="shared" si="0"/>
        <v>0</v>
      </c>
      <c r="E37" s="615"/>
      <c r="F37" s="614">
        <f t="shared" si="1"/>
        <v>0</v>
      </c>
      <c r="G37" s="616"/>
      <c r="H37" s="617"/>
      <c r="I37" s="620">
        <f t="shared" si="2"/>
        <v>0</v>
      </c>
    </row>
    <row r="38" spans="1:9" x14ac:dyDescent="0.25">
      <c r="A38" s="2"/>
      <c r="B38" s="324">
        <v>10.9</v>
      </c>
      <c r="C38" s="20"/>
      <c r="D38" s="663">
        <f t="shared" si="0"/>
        <v>0</v>
      </c>
      <c r="E38" s="615"/>
      <c r="F38" s="614">
        <f t="shared" si="1"/>
        <v>0</v>
      </c>
      <c r="G38" s="616"/>
      <c r="H38" s="617"/>
      <c r="I38" s="620">
        <f t="shared" si="2"/>
        <v>0</v>
      </c>
    </row>
    <row r="39" spans="1:9" x14ac:dyDescent="0.25">
      <c r="A39" s="2"/>
      <c r="B39" s="324">
        <v>10.9</v>
      </c>
      <c r="C39" s="20"/>
      <c r="D39" s="626">
        <f t="shared" si="0"/>
        <v>0</v>
      </c>
      <c r="E39" s="627"/>
      <c r="F39" s="624">
        <f t="shared" si="1"/>
        <v>0</v>
      </c>
      <c r="G39" s="625"/>
      <c r="H39" s="617"/>
      <c r="I39" s="620">
        <f t="shared" si="2"/>
        <v>0</v>
      </c>
    </row>
    <row r="40" spans="1:9" x14ac:dyDescent="0.25">
      <c r="A40" s="2"/>
      <c r="B40" s="324">
        <v>10.9</v>
      </c>
      <c r="C40" s="20"/>
      <c r="D40" s="626">
        <f t="shared" si="0"/>
        <v>0</v>
      </c>
      <c r="E40" s="627"/>
      <c r="F40" s="624">
        <f t="shared" si="1"/>
        <v>0</v>
      </c>
      <c r="G40" s="625"/>
      <c r="H40" s="617"/>
      <c r="I40" s="620">
        <f t="shared" si="2"/>
        <v>0</v>
      </c>
    </row>
    <row r="41" spans="1:9" x14ac:dyDescent="0.25">
      <c r="A41" s="2"/>
      <c r="B41" s="324">
        <v>10.9</v>
      </c>
      <c r="C41" s="20"/>
      <c r="D41" s="626">
        <f t="shared" si="0"/>
        <v>0</v>
      </c>
      <c r="E41" s="627"/>
      <c r="F41" s="624">
        <f t="shared" si="1"/>
        <v>0</v>
      </c>
      <c r="G41" s="625"/>
      <c r="H41" s="112"/>
      <c r="I41" s="620">
        <f t="shared" si="2"/>
        <v>0</v>
      </c>
    </row>
    <row r="42" spans="1:9" x14ac:dyDescent="0.25">
      <c r="A42" s="2"/>
      <c r="B42" s="324">
        <v>10.9</v>
      </c>
      <c r="C42" s="20"/>
      <c r="D42" s="626">
        <f t="shared" si="0"/>
        <v>0</v>
      </c>
      <c r="E42" s="627"/>
      <c r="F42" s="624">
        <f t="shared" si="1"/>
        <v>0</v>
      </c>
      <c r="G42" s="625"/>
      <c r="H42" s="112"/>
      <c r="I42" s="620">
        <f t="shared" si="2"/>
        <v>0</v>
      </c>
    </row>
    <row r="43" spans="1:9" x14ac:dyDescent="0.25">
      <c r="A43" s="2"/>
      <c r="B43" s="324">
        <v>10.9</v>
      </c>
      <c r="C43" s="20"/>
      <c r="D43" s="626">
        <f t="shared" si="0"/>
        <v>0</v>
      </c>
      <c r="E43" s="627"/>
      <c r="F43" s="624">
        <f t="shared" si="1"/>
        <v>0</v>
      </c>
      <c r="G43" s="625"/>
      <c r="H43" s="112"/>
      <c r="I43" s="620">
        <f t="shared" si="2"/>
        <v>0</v>
      </c>
    </row>
    <row r="44" spans="1:9" x14ac:dyDescent="0.25">
      <c r="A44" s="2"/>
      <c r="B44" s="324">
        <v>10.9</v>
      </c>
      <c r="C44" s="20"/>
      <c r="D44" s="626">
        <f t="shared" si="0"/>
        <v>0</v>
      </c>
      <c r="E44" s="627"/>
      <c r="F44" s="624">
        <f t="shared" si="1"/>
        <v>0</v>
      </c>
      <c r="G44" s="625"/>
      <c r="H44" s="112"/>
      <c r="I44" s="620">
        <f t="shared" si="2"/>
        <v>0</v>
      </c>
    </row>
    <row r="45" spans="1:9" x14ac:dyDescent="0.25">
      <c r="A45" s="2"/>
      <c r="B45" s="324">
        <v>10.9</v>
      </c>
      <c r="C45" s="20"/>
      <c r="D45" s="626">
        <f t="shared" si="0"/>
        <v>0</v>
      </c>
      <c r="E45" s="627"/>
      <c r="F45" s="624">
        <f t="shared" si="1"/>
        <v>0</v>
      </c>
      <c r="G45" s="625"/>
      <c r="H45" s="112"/>
      <c r="I45" s="620">
        <f t="shared" si="2"/>
        <v>0</v>
      </c>
    </row>
    <row r="46" spans="1:9" x14ac:dyDescent="0.25">
      <c r="A46" s="2"/>
      <c r="B46" s="324">
        <v>10.9</v>
      </c>
      <c r="C46" s="20"/>
      <c r="D46" s="626">
        <f t="shared" si="0"/>
        <v>0</v>
      </c>
      <c r="E46" s="627"/>
      <c r="F46" s="624">
        <f t="shared" si="1"/>
        <v>0</v>
      </c>
      <c r="G46" s="625"/>
      <c r="H46" s="112"/>
      <c r="I46" s="620">
        <f t="shared" si="2"/>
        <v>0</v>
      </c>
    </row>
    <row r="47" spans="1:9" x14ac:dyDescent="0.25">
      <c r="A47" s="2"/>
      <c r="B47" s="324">
        <v>10.9</v>
      </c>
      <c r="C47" s="20"/>
      <c r="D47" s="626">
        <f t="shared" si="0"/>
        <v>0</v>
      </c>
      <c r="E47" s="627"/>
      <c r="F47" s="624">
        <f t="shared" si="1"/>
        <v>0</v>
      </c>
      <c r="G47" s="625"/>
      <c r="H47" s="112"/>
      <c r="I47" s="620">
        <f t="shared" si="2"/>
        <v>0</v>
      </c>
    </row>
    <row r="48" spans="1:9" x14ac:dyDescent="0.25">
      <c r="A48" s="2"/>
      <c r="B48" s="324">
        <v>10.9</v>
      </c>
      <c r="C48" s="20"/>
      <c r="D48" s="626">
        <f t="shared" si="0"/>
        <v>0</v>
      </c>
      <c r="E48" s="627"/>
      <c r="F48" s="624">
        <f t="shared" si="1"/>
        <v>0</v>
      </c>
      <c r="G48" s="625"/>
      <c r="H48" s="112"/>
      <c r="I48" s="620">
        <f t="shared" si="2"/>
        <v>0</v>
      </c>
    </row>
    <row r="49" spans="1:9" x14ac:dyDescent="0.25">
      <c r="A49" s="2"/>
      <c r="B49" s="324">
        <v>10.9</v>
      </c>
      <c r="C49" s="20"/>
      <c r="D49" s="626">
        <f t="shared" si="0"/>
        <v>0</v>
      </c>
      <c r="E49" s="627"/>
      <c r="F49" s="624">
        <f t="shared" si="1"/>
        <v>0</v>
      </c>
      <c r="G49" s="625"/>
      <c r="H49" s="112"/>
      <c r="I49" s="620">
        <f t="shared" si="2"/>
        <v>0</v>
      </c>
    </row>
    <row r="50" spans="1:9" x14ac:dyDescent="0.25">
      <c r="A50" s="2"/>
      <c r="B50" s="324">
        <v>10.9</v>
      </c>
      <c r="C50" s="20"/>
      <c r="D50" s="626">
        <f t="shared" si="0"/>
        <v>0</v>
      </c>
      <c r="E50" s="627"/>
      <c r="F50" s="624">
        <f t="shared" si="1"/>
        <v>0</v>
      </c>
      <c r="G50" s="625"/>
      <c r="H50" s="373"/>
      <c r="I50" s="620">
        <f t="shared" si="2"/>
        <v>0</v>
      </c>
    </row>
    <row r="51" spans="1:9" x14ac:dyDescent="0.25">
      <c r="A51" s="2"/>
      <c r="B51" s="324">
        <v>10.9</v>
      </c>
      <c r="C51" s="20"/>
      <c r="D51" s="626">
        <f t="shared" si="0"/>
        <v>0</v>
      </c>
      <c r="E51" s="627"/>
      <c r="F51" s="624">
        <f t="shared" si="1"/>
        <v>0</v>
      </c>
      <c r="G51" s="625"/>
      <c r="H51" s="373"/>
      <c r="I51" s="620">
        <f t="shared" si="2"/>
        <v>0</v>
      </c>
    </row>
    <row r="52" spans="1:9" x14ac:dyDescent="0.25">
      <c r="A52" s="2"/>
      <c r="B52" s="324">
        <v>10.9</v>
      </c>
      <c r="C52" s="20"/>
      <c r="D52" s="626">
        <f t="shared" si="0"/>
        <v>0</v>
      </c>
      <c r="E52" s="627"/>
      <c r="F52" s="624">
        <f t="shared" si="1"/>
        <v>0</v>
      </c>
      <c r="G52" s="625"/>
      <c r="H52" s="373"/>
      <c r="I52" s="620">
        <f t="shared" si="2"/>
        <v>0</v>
      </c>
    </row>
    <row r="53" spans="1:9" x14ac:dyDescent="0.25">
      <c r="A53" s="2"/>
      <c r="B53" s="324">
        <v>10.9</v>
      </c>
      <c r="C53" s="20"/>
      <c r="D53" s="626">
        <f t="shared" si="0"/>
        <v>0</v>
      </c>
      <c r="E53" s="627"/>
      <c r="F53" s="624">
        <f t="shared" si="1"/>
        <v>0</v>
      </c>
      <c r="G53" s="625"/>
      <c r="H53" s="373"/>
      <c r="I53" s="620">
        <f t="shared" si="2"/>
        <v>0</v>
      </c>
    </row>
    <row r="54" spans="1:9" x14ac:dyDescent="0.25">
      <c r="A54" s="2"/>
      <c r="B54" s="324">
        <v>10.9</v>
      </c>
      <c r="C54" s="20"/>
      <c r="D54" s="626">
        <f t="shared" si="0"/>
        <v>0</v>
      </c>
      <c r="E54" s="627"/>
      <c r="F54" s="624">
        <f t="shared" si="1"/>
        <v>0</v>
      </c>
      <c r="G54" s="625"/>
      <c r="H54" s="373"/>
      <c r="I54" s="620">
        <f t="shared" si="2"/>
        <v>0</v>
      </c>
    </row>
    <row r="55" spans="1:9" x14ac:dyDescent="0.25">
      <c r="A55" s="2"/>
      <c r="B55" s="324">
        <v>10.9</v>
      </c>
      <c r="C55" s="20"/>
      <c r="D55" s="425">
        <f t="shared" si="0"/>
        <v>0</v>
      </c>
      <c r="E55" s="159"/>
      <c r="F55" s="110">
        <f t="shared" si="1"/>
        <v>0</v>
      </c>
      <c r="G55" s="111"/>
      <c r="H55" s="112"/>
      <c r="I55" s="620">
        <f t="shared" si="2"/>
        <v>0</v>
      </c>
    </row>
    <row r="56" spans="1:9" x14ac:dyDescent="0.25">
      <c r="A56" s="2"/>
      <c r="B56" s="324">
        <v>10.9</v>
      </c>
      <c r="C56" s="20"/>
      <c r="D56" s="425">
        <f t="shared" si="0"/>
        <v>0</v>
      </c>
      <c r="E56" s="159"/>
      <c r="F56" s="110">
        <f t="shared" si="1"/>
        <v>0</v>
      </c>
      <c r="G56" s="111"/>
      <c r="H56" s="112"/>
      <c r="I56" s="620">
        <f t="shared" si="2"/>
        <v>0</v>
      </c>
    </row>
    <row r="57" spans="1:9" x14ac:dyDescent="0.25">
      <c r="A57" s="2"/>
      <c r="B57" s="324">
        <v>10.9</v>
      </c>
      <c r="C57" s="20"/>
      <c r="D57" s="425">
        <f t="shared" si="0"/>
        <v>0</v>
      </c>
      <c r="E57" s="159"/>
      <c r="F57" s="110">
        <f t="shared" si="1"/>
        <v>0</v>
      </c>
      <c r="G57" s="111"/>
      <c r="H57" s="112"/>
      <c r="I57" s="620">
        <f t="shared" si="2"/>
        <v>0</v>
      </c>
    </row>
    <row r="58" spans="1:9" x14ac:dyDescent="0.25">
      <c r="A58" s="2"/>
      <c r="B58" s="324">
        <v>10.9</v>
      </c>
      <c r="C58" s="20"/>
      <c r="D58" s="425">
        <f t="shared" si="0"/>
        <v>0</v>
      </c>
      <c r="E58" s="159"/>
      <c r="F58" s="110">
        <f t="shared" si="1"/>
        <v>0</v>
      </c>
      <c r="G58" s="111"/>
      <c r="H58" s="112"/>
      <c r="I58" s="620">
        <f t="shared" si="2"/>
        <v>0</v>
      </c>
    </row>
    <row r="59" spans="1:9" x14ac:dyDescent="0.25">
      <c r="A59" s="2"/>
      <c r="B59" s="324">
        <v>10.9</v>
      </c>
      <c r="C59" s="20"/>
      <c r="D59" s="425">
        <f t="shared" si="0"/>
        <v>0</v>
      </c>
      <c r="E59" s="159"/>
      <c r="F59" s="110">
        <f t="shared" si="1"/>
        <v>0</v>
      </c>
      <c r="G59" s="111"/>
      <c r="H59" s="112"/>
      <c r="I59" s="620">
        <f t="shared" si="2"/>
        <v>0</v>
      </c>
    </row>
    <row r="60" spans="1:9" x14ac:dyDescent="0.25">
      <c r="A60" s="2"/>
      <c r="B60" s="324">
        <v>10.9</v>
      </c>
      <c r="C60" s="20"/>
      <c r="D60" s="425">
        <f t="shared" si="0"/>
        <v>0</v>
      </c>
      <c r="E60" s="159"/>
      <c r="F60" s="110">
        <f t="shared" si="1"/>
        <v>0</v>
      </c>
      <c r="G60" s="111"/>
      <c r="H60" s="112"/>
      <c r="I60" s="620">
        <f t="shared" si="2"/>
        <v>0</v>
      </c>
    </row>
    <row r="61" spans="1:9" x14ac:dyDescent="0.25">
      <c r="A61" s="2"/>
      <c r="B61" s="324">
        <v>10.9</v>
      </c>
      <c r="C61" s="20"/>
      <c r="D61" s="425">
        <f t="shared" si="0"/>
        <v>0</v>
      </c>
      <c r="E61" s="159"/>
      <c r="F61" s="110">
        <f t="shared" si="1"/>
        <v>0</v>
      </c>
      <c r="G61" s="111"/>
      <c r="H61" s="112"/>
      <c r="I61" s="620">
        <f t="shared" si="2"/>
        <v>0</v>
      </c>
    </row>
    <row r="62" spans="1:9" x14ac:dyDescent="0.25">
      <c r="A62" s="2"/>
      <c r="B62" s="324">
        <v>10.9</v>
      </c>
      <c r="C62" s="20"/>
      <c r="D62" s="425">
        <f t="shared" si="0"/>
        <v>0</v>
      </c>
      <c r="E62" s="159"/>
      <c r="F62" s="110">
        <f t="shared" si="1"/>
        <v>0</v>
      </c>
      <c r="G62" s="111"/>
      <c r="H62" s="112"/>
      <c r="I62" s="620">
        <f t="shared" si="2"/>
        <v>0</v>
      </c>
    </row>
    <row r="63" spans="1:9" x14ac:dyDescent="0.25">
      <c r="A63" s="2"/>
      <c r="B63" s="324">
        <v>10.9</v>
      </c>
      <c r="C63" s="20"/>
      <c r="D63" s="425">
        <f t="shared" si="0"/>
        <v>0</v>
      </c>
      <c r="E63" s="159"/>
      <c r="F63" s="110">
        <f t="shared" si="1"/>
        <v>0</v>
      </c>
      <c r="G63" s="111"/>
      <c r="H63" s="112"/>
      <c r="I63" s="620">
        <f t="shared" si="2"/>
        <v>0</v>
      </c>
    </row>
    <row r="64" spans="1:9" x14ac:dyDescent="0.25">
      <c r="A64" s="2"/>
      <c r="B64" s="324">
        <v>10.9</v>
      </c>
      <c r="C64" s="20"/>
      <c r="D64" s="425">
        <f t="shared" si="0"/>
        <v>0</v>
      </c>
      <c r="E64" s="159"/>
      <c r="F64" s="110">
        <f t="shared" si="1"/>
        <v>0</v>
      </c>
      <c r="G64" s="111"/>
      <c r="H64" s="112"/>
      <c r="I64" s="620">
        <f t="shared" si="2"/>
        <v>0</v>
      </c>
    </row>
    <row r="65" spans="1:9" x14ac:dyDescent="0.25">
      <c r="A65" s="2"/>
      <c r="B65" s="324">
        <v>10.9</v>
      </c>
      <c r="C65" s="20"/>
      <c r="D65" s="425">
        <f t="shared" si="0"/>
        <v>0</v>
      </c>
      <c r="E65" s="159"/>
      <c r="F65" s="110">
        <f t="shared" si="1"/>
        <v>0</v>
      </c>
      <c r="G65" s="111"/>
      <c r="H65" s="112"/>
      <c r="I65" s="620">
        <f t="shared" si="2"/>
        <v>0</v>
      </c>
    </row>
    <row r="66" spans="1:9" x14ac:dyDescent="0.25">
      <c r="A66" s="2"/>
      <c r="B66" s="324">
        <v>10.9</v>
      </c>
      <c r="C66" s="20"/>
      <c r="D66" s="626">
        <f t="shared" si="0"/>
        <v>0</v>
      </c>
      <c r="E66" s="627"/>
      <c r="F66" s="624">
        <f t="shared" si="1"/>
        <v>0</v>
      </c>
      <c r="G66" s="625"/>
      <c r="H66" s="373"/>
      <c r="I66" s="620">
        <f t="shared" si="2"/>
        <v>0</v>
      </c>
    </row>
    <row r="67" spans="1:9" x14ac:dyDescent="0.25">
      <c r="A67" s="2"/>
      <c r="B67" s="324">
        <v>10.9</v>
      </c>
      <c r="C67" s="20"/>
      <c r="D67" s="626">
        <f t="shared" si="0"/>
        <v>0</v>
      </c>
      <c r="E67" s="627"/>
      <c r="F67" s="624">
        <f t="shared" si="1"/>
        <v>0</v>
      </c>
      <c r="G67" s="625"/>
      <c r="H67" s="373"/>
      <c r="I67" s="620">
        <f t="shared" si="2"/>
        <v>0</v>
      </c>
    </row>
    <row r="68" spans="1:9" x14ac:dyDescent="0.25">
      <c r="A68" s="2"/>
      <c r="B68" s="324">
        <v>10.9</v>
      </c>
      <c r="C68" s="20"/>
      <c r="D68" s="626">
        <f t="shared" si="0"/>
        <v>0</v>
      </c>
      <c r="E68" s="627"/>
      <c r="F68" s="624">
        <f t="shared" si="1"/>
        <v>0</v>
      </c>
      <c r="G68" s="625"/>
      <c r="H68" s="373"/>
      <c r="I68" s="620">
        <f t="shared" si="2"/>
        <v>0</v>
      </c>
    </row>
    <row r="69" spans="1:9" x14ac:dyDescent="0.25">
      <c r="A69" s="2"/>
      <c r="B69" s="324">
        <v>10.9</v>
      </c>
      <c r="C69" s="20"/>
      <c r="D69" s="626">
        <f t="shared" si="0"/>
        <v>0</v>
      </c>
      <c r="E69" s="627"/>
      <c r="F69" s="624">
        <f t="shared" si="1"/>
        <v>0</v>
      </c>
      <c r="G69" s="625"/>
      <c r="H69" s="373"/>
      <c r="I69" s="620">
        <f t="shared" si="2"/>
        <v>0</v>
      </c>
    </row>
    <row r="70" spans="1:9" x14ac:dyDescent="0.25">
      <c r="A70" s="2"/>
      <c r="B70" s="324">
        <v>10.9</v>
      </c>
      <c r="C70" s="20"/>
      <c r="D70" s="626">
        <f t="shared" si="0"/>
        <v>0</v>
      </c>
      <c r="E70" s="627"/>
      <c r="F70" s="624">
        <f t="shared" si="1"/>
        <v>0</v>
      </c>
      <c r="G70" s="625"/>
      <c r="H70" s="373"/>
      <c r="I70" s="620">
        <f t="shared" si="2"/>
        <v>0</v>
      </c>
    </row>
    <row r="71" spans="1:9" x14ac:dyDescent="0.25">
      <c r="A71" s="2"/>
      <c r="B71" s="324">
        <v>10.9</v>
      </c>
      <c r="C71" s="20"/>
      <c r="D71" s="626">
        <f t="shared" si="0"/>
        <v>0</v>
      </c>
      <c r="E71" s="627"/>
      <c r="F71" s="624">
        <f t="shared" si="1"/>
        <v>0</v>
      </c>
      <c r="G71" s="625"/>
      <c r="H71" s="373"/>
      <c r="I71" s="620">
        <f t="shared" si="2"/>
        <v>0</v>
      </c>
    </row>
    <row r="72" spans="1:9" x14ac:dyDescent="0.25">
      <c r="A72" s="2"/>
      <c r="B72" s="324">
        <v>10.9</v>
      </c>
      <c r="C72" s="20"/>
      <c r="D72" s="626">
        <f t="shared" si="0"/>
        <v>0</v>
      </c>
      <c r="E72" s="627"/>
      <c r="F72" s="624">
        <f t="shared" ref="F72:F92" si="3">D72</f>
        <v>0</v>
      </c>
      <c r="G72" s="625"/>
      <c r="H72" s="373"/>
      <c r="I72" s="620">
        <f t="shared" si="2"/>
        <v>0</v>
      </c>
    </row>
    <row r="73" spans="1:9" x14ac:dyDescent="0.25">
      <c r="A73" s="2"/>
      <c r="B73" s="324">
        <v>10.9</v>
      </c>
      <c r="C73" s="20"/>
      <c r="D73" s="626">
        <f t="shared" ref="D73:D91" si="4">C73*B73</f>
        <v>0</v>
      </c>
      <c r="E73" s="627"/>
      <c r="F73" s="624">
        <f t="shared" si="3"/>
        <v>0</v>
      </c>
      <c r="G73" s="625"/>
      <c r="H73" s="373"/>
      <c r="I73" s="620">
        <f t="shared" si="2"/>
        <v>0</v>
      </c>
    </row>
    <row r="74" spans="1:9" x14ac:dyDescent="0.25">
      <c r="A74" s="2"/>
      <c r="B74" s="324">
        <v>10.9</v>
      </c>
      <c r="C74" s="20"/>
      <c r="D74" s="626">
        <f t="shared" si="4"/>
        <v>0</v>
      </c>
      <c r="E74" s="627"/>
      <c r="F74" s="624">
        <f t="shared" si="3"/>
        <v>0</v>
      </c>
      <c r="G74" s="625"/>
      <c r="H74" s="373"/>
      <c r="I74" s="620">
        <f t="shared" ref="I74:I91" si="5">I73-F74</f>
        <v>0</v>
      </c>
    </row>
    <row r="75" spans="1:9" x14ac:dyDescent="0.25">
      <c r="A75" s="2"/>
      <c r="B75" s="324">
        <v>10.9</v>
      </c>
      <c r="C75" s="20"/>
      <c r="D75" s="626">
        <f t="shared" si="4"/>
        <v>0</v>
      </c>
      <c r="E75" s="627"/>
      <c r="F75" s="624">
        <f t="shared" si="3"/>
        <v>0</v>
      </c>
      <c r="G75" s="625"/>
      <c r="H75" s="373"/>
      <c r="I75" s="620">
        <f t="shared" si="5"/>
        <v>0</v>
      </c>
    </row>
    <row r="76" spans="1:9" x14ac:dyDescent="0.25">
      <c r="A76" s="2"/>
      <c r="B76" s="324">
        <v>10.9</v>
      </c>
      <c r="C76" s="20"/>
      <c r="D76" s="626">
        <f t="shared" si="4"/>
        <v>0</v>
      </c>
      <c r="E76" s="627"/>
      <c r="F76" s="624">
        <f t="shared" si="3"/>
        <v>0</v>
      </c>
      <c r="G76" s="625"/>
      <c r="H76" s="373"/>
      <c r="I76" s="620">
        <f t="shared" si="5"/>
        <v>0</v>
      </c>
    </row>
    <row r="77" spans="1:9" x14ac:dyDescent="0.25">
      <c r="A77" s="2"/>
      <c r="B77" s="324">
        <v>10.9</v>
      </c>
      <c r="C77" s="20"/>
      <c r="D77" s="626">
        <f t="shared" si="4"/>
        <v>0</v>
      </c>
      <c r="E77" s="627"/>
      <c r="F77" s="624">
        <f t="shared" si="3"/>
        <v>0</v>
      </c>
      <c r="G77" s="625"/>
      <c r="H77" s="373"/>
      <c r="I77" s="620">
        <f t="shared" si="5"/>
        <v>0</v>
      </c>
    </row>
    <row r="78" spans="1:9" x14ac:dyDescent="0.25">
      <c r="A78" s="2"/>
      <c r="B78" s="324">
        <v>10.9</v>
      </c>
      <c r="C78" s="20"/>
      <c r="D78" s="626">
        <f t="shared" si="4"/>
        <v>0</v>
      </c>
      <c r="E78" s="627"/>
      <c r="F78" s="624">
        <f t="shared" si="3"/>
        <v>0</v>
      </c>
      <c r="G78" s="625"/>
      <c r="H78" s="373"/>
      <c r="I78" s="620">
        <f t="shared" si="5"/>
        <v>0</v>
      </c>
    </row>
    <row r="79" spans="1:9" x14ac:dyDescent="0.25">
      <c r="A79" s="2"/>
      <c r="B79" s="324">
        <v>10.9</v>
      </c>
      <c r="C79" s="20"/>
      <c r="D79" s="626">
        <f t="shared" si="4"/>
        <v>0</v>
      </c>
      <c r="E79" s="627"/>
      <c r="F79" s="624">
        <f t="shared" si="3"/>
        <v>0</v>
      </c>
      <c r="G79" s="625"/>
      <c r="H79" s="373"/>
      <c r="I79" s="620">
        <f t="shared" si="5"/>
        <v>0</v>
      </c>
    </row>
    <row r="80" spans="1:9" x14ac:dyDescent="0.25">
      <c r="A80" s="2"/>
      <c r="B80" s="324">
        <v>10.9</v>
      </c>
      <c r="C80" s="20"/>
      <c r="D80" s="626">
        <f t="shared" si="4"/>
        <v>0</v>
      </c>
      <c r="E80" s="627"/>
      <c r="F80" s="624">
        <f t="shared" si="3"/>
        <v>0</v>
      </c>
      <c r="G80" s="625"/>
      <c r="H80" s="373"/>
      <c r="I80" s="620">
        <f t="shared" si="5"/>
        <v>0</v>
      </c>
    </row>
    <row r="81" spans="1:9" x14ac:dyDescent="0.25">
      <c r="A81" s="2"/>
      <c r="B81" s="324">
        <v>10.9</v>
      </c>
      <c r="C81" s="20"/>
      <c r="D81" s="626">
        <f t="shared" si="4"/>
        <v>0</v>
      </c>
      <c r="E81" s="627"/>
      <c r="F81" s="624">
        <f t="shared" si="3"/>
        <v>0</v>
      </c>
      <c r="G81" s="625"/>
      <c r="H81" s="373"/>
      <c r="I81" s="620">
        <f t="shared" si="5"/>
        <v>0</v>
      </c>
    </row>
    <row r="82" spans="1:9" x14ac:dyDescent="0.25">
      <c r="A82" s="2"/>
      <c r="B82" s="324">
        <v>10.9</v>
      </c>
      <c r="C82" s="20"/>
      <c r="D82" s="626">
        <f t="shared" si="4"/>
        <v>0</v>
      </c>
      <c r="E82" s="627"/>
      <c r="F82" s="624">
        <f t="shared" si="3"/>
        <v>0</v>
      </c>
      <c r="G82" s="625"/>
      <c r="H82" s="373"/>
      <c r="I82" s="620">
        <f t="shared" si="5"/>
        <v>0</v>
      </c>
    </row>
    <row r="83" spans="1:9" x14ac:dyDescent="0.25">
      <c r="A83" s="2"/>
      <c r="B83" s="324">
        <v>10.9</v>
      </c>
      <c r="C83" s="20"/>
      <c r="D83" s="626">
        <f t="shared" si="4"/>
        <v>0</v>
      </c>
      <c r="E83" s="627"/>
      <c r="F83" s="624">
        <f t="shared" si="3"/>
        <v>0</v>
      </c>
      <c r="G83" s="625"/>
      <c r="H83" s="373"/>
      <c r="I83" s="620">
        <f t="shared" si="5"/>
        <v>0</v>
      </c>
    </row>
    <row r="84" spans="1:9" x14ac:dyDescent="0.25">
      <c r="A84" s="2"/>
      <c r="B84" s="324">
        <v>10.9</v>
      </c>
      <c r="C84" s="20"/>
      <c r="D84" s="626">
        <f t="shared" si="4"/>
        <v>0</v>
      </c>
      <c r="E84" s="627"/>
      <c r="F84" s="624">
        <f t="shared" si="3"/>
        <v>0</v>
      </c>
      <c r="G84" s="625"/>
      <c r="H84" s="373"/>
      <c r="I84" s="620">
        <f t="shared" si="5"/>
        <v>0</v>
      </c>
    </row>
    <row r="85" spans="1:9" x14ac:dyDescent="0.25">
      <c r="A85" s="2"/>
      <c r="B85" s="324">
        <v>10.9</v>
      </c>
      <c r="C85" s="20"/>
      <c r="D85" s="626">
        <f t="shared" si="4"/>
        <v>0</v>
      </c>
      <c r="E85" s="627"/>
      <c r="F85" s="624">
        <f t="shared" si="3"/>
        <v>0</v>
      </c>
      <c r="G85" s="625"/>
      <c r="H85" s="373"/>
      <c r="I85" s="620">
        <f t="shared" si="5"/>
        <v>0</v>
      </c>
    </row>
    <row r="86" spans="1:9" x14ac:dyDescent="0.25">
      <c r="A86" s="2"/>
      <c r="B86" s="324">
        <v>10.9</v>
      </c>
      <c r="C86" s="20"/>
      <c r="D86" s="626">
        <f t="shared" si="4"/>
        <v>0</v>
      </c>
      <c r="E86" s="627"/>
      <c r="F86" s="624">
        <f t="shared" si="3"/>
        <v>0</v>
      </c>
      <c r="G86" s="625"/>
      <c r="H86" s="373"/>
      <c r="I86" s="620">
        <f t="shared" si="5"/>
        <v>0</v>
      </c>
    </row>
    <row r="87" spans="1:9" x14ac:dyDescent="0.25">
      <c r="A87" s="195"/>
      <c r="B87" s="324">
        <v>10.9</v>
      </c>
      <c r="C87" s="20"/>
      <c r="D87" s="425">
        <f t="shared" si="4"/>
        <v>0</v>
      </c>
      <c r="E87" s="159"/>
      <c r="F87" s="110">
        <f t="shared" si="3"/>
        <v>0</v>
      </c>
      <c r="G87" s="111"/>
      <c r="H87" s="112"/>
      <c r="I87" s="620">
        <f t="shared" si="5"/>
        <v>0</v>
      </c>
    </row>
    <row r="88" spans="1:9" x14ac:dyDescent="0.25">
      <c r="A88" s="2"/>
      <c r="B88" s="324">
        <v>10.9</v>
      </c>
      <c r="C88" s="20"/>
      <c r="D88" s="425">
        <f t="shared" si="4"/>
        <v>0</v>
      </c>
      <c r="E88" s="159"/>
      <c r="F88" s="110">
        <f t="shared" si="3"/>
        <v>0</v>
      </c>
      <c r="G88" s="111"/>
      <c r="H88" s="112"/>
      <c r="I88" s="620">
        <f t="shared" si="5"/>
        <v>0</v>
      </c>
    </row>
    <row r="89" spans="1:9" x14ac:dyDescent="0.25">
      <c r="A89" s="2"/>
      <c r="B89" s="324">
        <v>10.9</v>
      </c>
      <c r="C89" s="20"/>
      <c r="D89" s="425">
        <f t="shared" si="4"/>
        <v>0</v>
      </c>
      <c r="E89" s="159"/>
      <c r="F89" s="110">
        <f t="shared" si="3"/>
        <v>0</v>
      </c>
      <c r="G89" s="111"/>
      <c r="H89" s="112"/>
      <c r="I89" s="620">
        <f t="shared" si="5"/>
        <v>0</v>
      </c>
    </row>
    <row r="90" spans="1:9" x14ac:dyDescent="0.25">
      <c r="A90" s="2"/>
      <c r="B90" s="324">
        <v>10.9</v>
      </c>
      <c r="C90" s="20"/>
      <c r="D90" s="425">
        <f t="shared" si="4"/>
        <v>0</v>
      </c>
      <c r="E90" s="159"/>
      <c r="F90" s="110">
        <f t="shared" si="3"/>
        <v>0</v>
      </c>
      <c r="G90" s="111"/>
      <c r="H90" s="112"/>
      <c r="I90" s="620">
        <f t="shared" si="5"/>
        <v>0</v>
      </c>
    </row>
    <row r="91" spans="1:9" x14ac:dyDescent="0.25">
      <c r="A91" s="2"/>
      <c r="B91" s="324">
        <v>10.9</v>
      </c>
      <c r="C91" s="20"/>
      <c r="D91" s="425">
        <f t="shared" si="4"/>
        <v>0</v>
      </c>
      <c r="E91" s="159"/>
      <c r="F91" s="110">
        <f t="shared" si="3"/>
        <v>0</v>
      </c>
      <c r="G91" s="111"/>
      <c r="H91" s="112"/>
      <c r="I91" s="620">
        <f t="shared" si="5"/>
        <v>0</v>
      </c>
    </row>
    <row r="92" spans="1:9" ht="15.75" thickBot="1" x14ac:dyDescent="0.3">
      <c r="A92" s="4"/>
      <c r="B92" s="324">
        <v>10.9</v>
      </c>
      <c r="C92" s="48"/>
      <c r="D92" s="583">
        <f>C92*B33</f>
        <v>0</v>
      </c>
      <c r="E92" s="584"/>
      <c r="F92" s="585">
        <f t="shared" si="3"/>
        <v>0</v>
      </c>
      <c r="G92" s="586"/>
      <c r="H92" s="497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46" t="s">
        <v>11</v>
      </c>
      <c r="D96" s="847"/>
      <c r="E96" s="284">
        <f>E5+E4+E6+-F93</f>
        <v>0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10" activePane="bottomLeft" state="frozen"/>
      <selection pane="bottomLeft" activeCell="B28" sqref="B27:B2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10" ht="45.75" x14ac:dyDescent="0.65">
      <c r="A1" s="850" t="s">
        <v>186</v>
      </c>
      <c r="B1" s="850"/>
      <c r="C1" s="850"/>
      <c r="D1" s="850"/>
      <c r="E1" s="850"/>
      <c r="F1" s="850"/>
      <c r="G1" s="850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1"/>
      <c r="F4" s="281"/>
      <c r="G4" s="16"/>
      <c r="H4" s="16"/>
    </row>
    <row r="5" spans="1:10" ht="15" customHeight="1" x14ac:dyDescent="0.25">
      <c r="A5" s="848" t="s">
        <v>96</v>
      </c>
      <c r="B5" s="851" t="s">
        <v>98</v>
      </c>
      <c r="C5" s="211">
        <v>49</v>
      </c>
      <c r="D5" s="217">
        <v>43109</v>
      </c>
      <c r="E5" s="375">
        <v>1402.86</v>
      </c>
      <c r="F5" s="281">
        <v>103</v>
      </c>
      <c r="G5" s="287">
        <f>F93</f>
        <v>2055.2599999999998</v>
      </c>
      <c r="H5" s="95">
        <f>E4+E5+E6-G5</f>
        <v>354.74000000000024</v>
      </c>
    </row>
    <row r="6" spans="1:10" ht="16.5" thickBot="1" x14ac:dyDescent="0.3">
      <c r="A6" s="849"/>
      <c r="B6" s="852"/>
      <c r="C6" s="654">
        <v>45</v>
      </c>
      <c r="D6" s="217">
        <v>43122</v>
      </c>
      <c r="E6" s="282">
        <v>1007.14</v>
      </c>
      <c r="F6" s="376">
        <v>74</v>
      </c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13.62</v>
      </c>
      <c r="C8" s="20">
        <v>3</v>
      </c>
      <c r="D8" s="425">
        <f t="shared" ref="D8" si="0">C8*B8</f>
        <v>40.86</v>
      </c>
      <c r="E8" s="216">
        <v>43122</v>
      </c>
      <c r="F8" s="110">
        <f t="shared" ref="F8" si="1">D8</f>
        <v>40.86</v>
      </c>
      <c r="G8" s="111" t="s">
        <v>165</v>
      </c>
      <c r="H8" s="112">
        <v>51.5</v>
      </c>
      <c r="I8" s="620">
        <f>E5+E4-F8+E6</f>
        <v>2369.14</v>
      </c>
    </row>
    <row r="9" spans="1:10" x14ac:dyDescent="0.25">
      <c r="A9" s="534"/>
      <c r="B9" s="324">
        <v>13.62</v>
      </c>
      <c r="C9" s="20">
        <v>12</v>
      </c>
      <c r="D9" s="425">
        <f t="shared" ref="D9:D72" si="2">C9*B9</f>
        <v>163.44</v>
      </c>
      <c r="E9" s="159">
        <v>43127</v>
      </c>
      <c r="F9" s="110">
        <f t="shared" ref="F9:F71" si="3">D9</f>
        <v>163.44</v>
      </c>
      <c r="G9" s="713" t="s">
        <v>173</v>
      </c>
      <c r="H9" s="714">
        <v>51.5</v>
      </c>
      <c r="I9" s="620">
        <f>I8-F9</f>
        <v>2205.6999999999998</v>
      </c>
    </row>
    <row r="10" spans="1:10" x14ac:dyDescent="0.25">
      <c r="A10" s="465"/>
      <c r="B10" s="324">
        <v>13.61</v>
      </c>
      <c r="C10" s="20">
        <v>20</v>
      </c>
      <c r="D10" s="425">
        <f t="shared" si="2"/>
        <v>272.2</v>
      </c>
      <c r="E10" s="159">
        <v>43129</v>
      </c>
      <c r="F10" s="110">
        <f t="shared" si="3"/>
        <v>272.2</v>
      </c>
      <c r="G10" s="111" t="s">
        <v>175</v>
      </c>
      <c r="H10" s="112">
        <v>51.5</v>
      </c>
      <c r="I10" s="620">
        <f t="shared" ref="I10:I73" si="4">I9-F10</f>
        <v>1933.4999999999998</v>
      </c>
    </row>
    <row r="11" spans="1:10" x14ac:dyDescent="0.25">
      <c r="A11" s="154" t="s">
        <v>33</v>
      </c>
      <c r="B11" s="324">
        <v>13.61</v>
      </c>
      <c r="C11" s="20">
        <v>10</v>
      </c>
      <c r="D11" s="758">
        <f t="shared" si="2"/>
        <v>136.1</v>
      </c>
      <c r="E11" s="759">
        <v>43133</v>
      </c>
      <c r="F11" s="760">
        <f t="shared" si="3"/>
        <v>136.1</v>
      </c>
      <c r="G11" s="572" t="s">
        <v>312</v>
      </c>
      <c r="H11" s="573">
        <v>51.5</v>
      </c>
      <c r="I11" s="620">
        <f t="shared" si="4"/>
        <v>1797.3999999999999</v>
      </c>
    </row>
    <row r="12" spans="1:10" x14ac:dyDescent="0.25">
      <c r="A12" s="278"/>
      <c r="B12" s="324">
        <v>13.61</v>
      </c>
      <c r="C12" s="20">
        <v>1</v>
      </c>
      <c r="D12" s="758">
        <f t="shared" si="2"/>
        <v>13.61</v>
      </c>
      <c r="E12" s="759">
        <v>43134</v>
      </c>
      <c r="F12" s="760">
        <f t="shared" si="3"/>
        <v>13.61</v>
      </c>
      <c r="G12" s="572" t="s">
        <v>320</v>
      </c>
      <c r="H12" s="573">
        <v>51.5</v>
      </c>
      <c r="I12" s="620">
        <f t="shared" si="4"/>
        <v>1783.79</v>
      </c>
    </row>
    <row r="13" spans="1:10" x14ac:dyDescent="0.25">
      <c r="A13" s="278"/>
      <c r="B13" s="324">
        <v>13.61</v>
      </c>
      <c r="C13" s="20">
        <v>10</v>
      </c>
      <c r="D13" s="758">
        <f t="shared" si="2"/>
        <v>136.1</v>
      </c>
      <c r="E13" s="761">
        <v>43137</v>
      </c>
      <c r="F13" s="760">
        <f t="shared" si="3"/>
        <v>136.1</v>
      </c>
      <c r="G13" s="572" t="s">
        <v>332</v>
      </c>
      <c r="H13" s="573">
        <v>51.5</v>
      </c>
      <c r="I13" s="620">
        <f t="shared" si="4"/>
        <v>1647.69</v>
      </c>
    </row>
    <row r="14" spans="1:10" x14ac:dyDescent="0.25">
      <c r="B14" s="324">
        <v>13.61</v>
      </c>
      <c r="C14" s="20">
        <v>20</v>
      </c>
      <c r="D14" s="758">
        <f t="shared" si="2"/>
        <v>272.2</v>
      </c>
      <c r="E14" s="761">
        <v>43139</v>
      </c>
      <c r="F14" s="760">
        <f t="shared" si="3"/>
        <v>272.2</v>
      </c>
      <c r="G14" s="572" t="s">
        <v>350</v>
      </c>
      <c r="H14" s="573">
        <v>51.5</v>
      </c>
      <c r="I14" s="620">
        <f t="shared" si="4"/>
        <v>1375.49</v>
      </c>
      <c r="J14" t="s">
        <v>140</v>
      </c>
    </row>
    <row r="15" spans="1:10" x14ac:dyDescent="0.25">
      <c r="B15" s="324">
        <v>13.61</v>
      </c>
      <c r="C15" s="20">
        <v>10</v>
      </c>
      <c r="D15" s="758">
        <f t="shared" si="2"/>
        <v>136.1</v>
      </c>
      <c r="E15" s="761">
        <v>43141</v>
      </c>
      <c r="F15" s="760">
        <f t="shared" si="3"/>
        <v>136.1</v>
      </c>
      <c r="G15" s="572" t="s">
        <v>360</v>
      </c>
      <c r="H15" s="573">
        <v>51.5</v>
      </c>
      <c r="I15" s="620">
        <f t="shared" si="4"/>
        <v>1239.3900000000001</v>
      </c>
    </row>
    <row r="16" spans="1:10" x14ac:dyDescent="0.25">
      <c r="A16" s="153"/>
      <c r="B16" s="324">
        <v>13.61</v>
      </c>
      <c r="C16" s="20">
        <v>32</v>
      </c>
      <c r="D16" s="758">
        <f t="shared" si="2"/>
        <v>435.52</v>
      </c>
      <c r="E16" s="579">
        <v>43143</v>
      </c>
      <c r="F16" s="760">
        <f t="shared" si="3"/>
        <v>435.52</v>
      </c>
      <c r="G16" s="572" t="s">
        <v>363</v>
      </c>
      <c r="H16" s="573">
        <v>51.5</v>
      </c>
      <c r="I16" s="620">
        <f t="shared" si="4"/>
        <v>803.87000000000012</v>
      </c>
    </row>
    <row r="17" spans="1:9" x14ac:dyDescent="0.25">
      <c r="A17" s="157"/>
      <c r="B17" s="324">
        <v>13.61</v>
      </c>
      <c r="C17" s="20">
        <v>10</v>
      </c>
      <c r="D17" s="758">
        <f t="shared" si="2"/>
        <v>136.1</v>
      </c>
      <c r="E17" s="579">
        <v>43143</v>
      </c>
      <c r="F17" s="760">
        <f t="shared" si="3"/>
        <v>136.1</v>
      </c>
      <c r="G17" s="762" t="s">
        <v>363</v>
      </c>
      <c r="H17" s="573">
        <v>51.5</v>
      </c>
      <c r="I17" s="620">
        <f t="shared" si="4"/>
        <v>667.7700000000001</v>
      </c>
    </row>
    <row r="18" spans="1:9" x14ac:dyDescent="0.25">
      <c r="A18" s="2"/>
      <c r="B18" s="324">
        <v>13.61</v>
      </c>
      <c r="C18" s="20">
        <v>3</v>
      </c>
      <c r="D18" s="758">
        <f t="shared" si="2"/>
        <v>40.83</v>
      </c>
      <c r="E18" s="579">
        <v>43143</v>
      </c>
      <c r="F18" s="760">
        <f t="shared" si="3"/>
        <v>40.83</v>
      </c>
      <c r="G18" s="572" t="s">
        <v>364</v>
      </c>
      <c r="H18" s="573">
        <v>51.5</v>
      </c>
      <c r="I18" s="620">
        <f t="shared" si="4"/>
        <v>626.94000000000005</v>
      </c>
    </row>
    <row r="19" spans="1:9" x14ac:dyDescent="0.25">
      <c r="A19" s="2"/>
      <c r="B19" s="324">
        <v>13.61</v>
      </c>
      <c r="C19" s="20">
        <v>10</v>
      </c>
      <c r="D19" s="758">
        <f t="shared" si="2"/>
        <v>136.1</v>
      </c>
      <c r="E19" s="579">
        <v>43143</v>
      </c>
      <c r="F19" s="760">
        <f t="shared" si="3"/>
        <v>136.1</v>
      </c>
      <c r="G19" s="572" t="s">
        <v>364</v>
      </c>
      <c r="H19" s="573">
        <v>51.5</v>
      </c>
      <c r="I19" s="620">
        <f t="shared" si="4"/>
        <v>490.84000000000003</v>
      </c>
    </row>
    <row r="20" spans="1:9" x14ac:dyDescent="0.25">
      <c r="A20" s="2"/>
      <c r="B20" s="324">
        <v>13.61</v>
      </c>
      <c r="C20" s="20">
        <v>7</v>
      </c>
      <c r="D20" s="758">
        <f t="shared" si="2"/>
        <v>95.27</v>
      </c>
      <c r="E20" s="761">
        <v>43155</v>
      </c>
      <c r="F20" s="760">
        <f t="shared" si="3"/>
        <v>95.27</v>
      </c>
      <c r="G20" s="572" t="s">
        <v>407</v>
      </c>
      <c r="H20" s="573">
        <v>51.5</v>
      </c>
      <c r="I20" s="620">
        <f t="shared" si="4"/>
        <v>395.57000000000005</v>
      </c>
    </row>
    <row r="21" spans="1:9" x14ac:dyDescent="0.25">
      <c r="A21" s="2"/>
      <c r="B21" s="324">
        <v>13.61</v>
      </c>
      <c r="C21" s="20">
        <v>3</v>
      </c>
      <c r="D21" s="758">
        <f t="shared" si="2"/>
        <v>40.83</v>
      </c>
      <c r="E21" s="761">
        <v>43155</v>
      </c>
      <c r="F21" s="760">
        <f t="shared" si="3"/>
        <v>40.83</v>
      </c>
      <c r="G21" s="572" t="s">
        <v>407</v>
      </c>
      <c r="H21" s="573">
        <v>51.5</v>
      </c>
      <c r="I21" s="620">
        <f t="shared" si="4"/>
        <v>354.74000000000007</v>
      </c>
    </row>
    <row r="22" spans="1:9" x14ac:dyDescent="0.25">
      <c r="A22" s="2"/>
      <c r="B22" s="324">
        <v>13.61</v>
      </c>
      <c r="C22" s="20"/>
      <c r="D22" s="758">
        <f t="shared" si="2"/>
        <v>0</v>
      </c>
      <c r="E22" s="761"/>
      <c r="F22" s="760">
        <f t="shared" si="3"/>
        <v>0</v>
      </c>
      <c r="G22" s="572"/>
      <c r="H22" s="573"/>
      <c r="I22" s="620">
        <f t="shared" si="4"/>
        <v>354.74000000000007</v>
      </c>
    </row>
    <row r="23" spans="1:9" x14ac:dyDescent="0.25">
      <c r="A23" s="2"/>
      <c r="B23" s="324">
        <v>13.61</v>
      </c>
      <c r="C23" s="20"/>
      <c r="D23" s="763">
        <f t="shared" si="2"/>
        <v>0</v>
      </c>
      <c r="E23" s="761"/>
      <c r="F23" s="760">
        <f t="shared" si="3"/>
        <v>0</v>
      </c>
      <c r="G23" s="572"/>
      <c r="H23" s="573"/>
      <c r="I23" s="620">
        <f t="shared" si="4"/>
        <v>354.74000000000007</v>
      </c>
    </row>
    <row r="24" spans="1:9" x14ac:dyDescent="0.25">
      <c r="A24" s="2"/>
      <c r="B24" s="324">
        <v>13.61</v>
      </c>
      <c r="C24" s="20"/>
      <c r="D24" s="763">
        <f t="shared" si="2"/>
        <v>0</v>
      </c>
      <c r="E24" s="579"/>
      <c r="F24" s="760">
        <f t="shared" si="3"/>
        <v>0</v>
      </c>
      <c r="G24" s="572"/>
      <c r="H24" s="573"/>
      <c r="I24" s="620">
        <f t="shared" si="4"/>
        <v>354.74000000000007</v>
      </c>
    </row>
    <row r="25" spans="1:9" x14ac:dyDescent="0.25">
      <c r="A25" s="2"/>
      <c r="B25" s="324">
        <v>13.61</v>
      </c>
      <c r="C25" s="20"/>
      <c r="D25" s="763">
        <f t="shared" si="2"/>
        <v>0</v>
      </c>
      <c r="E25" s="579"/>
      <c r="F25" s="760">
        <f t="shared" si="3"/>
        <v>0</v>
      </c>
      <c r="G25" s="572"/>
      <c r="H25" s="573"/>
      <c r="I25" s="620">
        <f t="shared" si="4"/>
        <v>354.74000000000007</v>
      </c>
    </row>
    <row r="26" spans="1:9" x14ac:dyDescent="0.25">
      <c r="A26" s="2"/>
      <c r="B26" s="324">
        <v>13.61</v>
      </c>
      <c r="C26" s="20"/>
      <c r="D26" s="763">
        <f t="shared" si="2"/>
        <v>0</v>
      </c>
      <c r="E26" s="579"/>
      <c r="F26" s="760">
        <f t="shared" si="3"/>
        <v>0</v>
      </c>
      <c r="G26" s="572"/>
      <c r="H26" s="573"/>
      <c r="I26" s="620">
        <f t="shared" si="4"/>
        <v>354.74000000000007</v>
      </c>
    </row>
    <row r="27" spans="1:9" x14ac:dyDescent="0.25">
      <c r="A27" s="426"/>
      <c r="B27" s="324">
        <v>13.61</v>
      </c>
      <c r="C27" s="20"/>
      <c r="D27" s="763">
        <f t="shared" si="2"/>
        <v>0</v>
      </c>
      <c r="E27" s="579"/>
      <c r="F27" s="760">
        <f t="shared" si="3"/>
        <v>0</v>
      </c>
      <c r="G27" s="572"/>
      <c r="H27" s="573"/>
      <c r="I27" s="620">
        <f t="shared" si="4"/>
        <v>354.74000000000007</v>
      </c>
    </row>
    <row r="28" spans="1:9" x14ac:dyDescent="0.25">
      <c r="A28" s="426"/>
      <c r="B28" s="324">
        <v>13.61</v>
      </c>
      <c r="C28" s="20"/>
      <c r="D28" s="763">
        <f t="shared" si="2"/>
        <v>0</v>
      </c>
      <c r="E28" s="761"/>
      <c r="F28" s="760">
        <f t="shared" si="3"/>
        <v>0</v>
      </c>
      <c r="G28" s="572"/>
      <c r="H28" s="573"/>
      <c r="I28" s="620">
        <f t="shared" si="4"/>
        <v>354.74000000000007</v>
      </c>
    </row>
    <row r="29" spans="1:9" x14ac:dyDescent="0.25">
      <c r="A29" s="426"/>
      <c r="B29" s="324">
        <v>13.61</v>
      </c>
      <c r="C29" s="20"/>
      <c r="D29" s="763">
        <f t="shared" si="2"/>
        <v>0</v>
      </c>
      <c r="E29" s="761"/>
      <c r="F29" s="760">
        <f t="shared" si="3"/>
        <v>0</v>
      </c>
      <c r="G29" s="572"/>
      <c r="H29" s="573"/>
      <c r="I29" s="620">
        <f t="shared" si="4"/>
        <v>354.74000000000007</v>
      </c>
    </row>
    <row r="30" spans="1:9" x14ac:dyDescent="0.25">
      <c r="A30" s="426"/>
      <c r="B30" s="324">
        <v>13.61</v>
      </c>
      <c r="C30" s="20"/>
      <c r="D30" s="763">
        <f t="shared" si="2"/>
        <v>0</v>
      </c>
      <c r="E30" s="761"/>
      <c r="F30" s="760">
        <f t="shared" si="3"/>
        <v>0</v>
      </c>
      <c r="G30" s="572"/>
      <c r="H30" s="573"/>
      <c r="I30" s="620">
        <f t="shared" si="4"/>
        <v>354.74000000000007</v>
      </c>
    </row>
    <row r="31" spans="1:9" x14ac:dyDescent="0.25">
      <c r="A31" s="426"/>
      <c r="B31" s="324">
        <v>13.61</v>
      </c>
      <c r="C31" s="20"/>
      <c r="D31" s="763">
        <f t="shared" si="2"/>
        <v>0</v>
      </c>
      <c r="E31" s="761"/>
      <c r="F31" s="760">
        <f t="shared" si="3"/>
        <v>0</v>
      </c>
      <c r="G31" s="572"/>
      <c r="H31" s="573"/>
      <c r="I31" s="620">
        <f t="shared" si="4"/>
        <v>354.74000000000007</v>
      </c>
    </row>
    <row r="32" spans="1:9" x14ac:dyDescent="0.25">
      <c r="A32" s="122"/>
      <c r="B32" s="324">
        <v>13.61</v>
      </c>
      <c r="C32" s="20"/>
      <c r="D32" s="763">
        <f t="shared" si="2"/>
        <v>0</v>
      </c>
      <c r="E32" s="761"/>
      <c r="F32" s="760">
        <f t="shared" si="3"/>
        <v>0</v>
      </c>
      <c r="G32" s="572"/>
      <c r="H32" s="573"/>
      <c r="I32" s="620">
        <f t="shared" si="4"/>
        <v>354.74000000000007</v>
      </c>
    </row>
    <row r="33" spans="1:9" x14ac:dyDescent="0.25">
      <c r="A33" s="2"/>
      <c r="B33" s="324">
        <v>13.61</v>
      </c>
      <c r="C33" s="20"/>
      <c r="D33" s="763">
        <f t="shared" si="2"/>
        <v>0</v>
      </c>
      <c r="E33" s="761"/>
      <c r="F33" s="760">
        <f t="shared" si="3"/>
        <v>0</v>
      </c>
      <c r="G33" s="572"/>
      <c r="H33" s="573"/>
      <c r="I33" s="620">
        <f t="shared" si="4"/>
        <v>354.74000000000007</v>
      </c>
    </row>
    <row r="34" spans="1:9" x14ac:dyDescent="0.25">
      <c r="A34" s="2"/>
      <c r="B34" s="324">
        <v>13.61</v>
      </c>
      <c r="C34" s="20"/>
      <c r="D34" s="763">
        <f t="shared" si="2"/>
        <v>0</v>
      </c>
      <c r="E34" s="761"/>
      <c r="F34" s="760">
        <f t="shared" si="3"/>
        <v>0</v>
      </c>
      <c r="G34" s="572"/>
      <c r="H34" s="573"/>
      <c r="I34" s="620">
        <f t="shared" si="4"/>
        <v>354.74000000000007</v>
      </c>
    </row>
    <row r="35" spans="1:9" x14ac:dyDescent="0.25">
      <c r="A35" s="2"/>
      <c r="B35" s="324">
        <v>13.61</v>
      </c>
      <c r="C35" s="20"/>
      <c r="D35" s="763">
        <f t="shared" si="2"/>
        <v>0</v>
      </c>
      <c r="E35" s="759"/>
      <c r="F35" s="760">
        <f t="shared" si="3"/>
        <v>0</v>
      </c>
      <c r="G35" s="572"/>
      <c r="H35" s="573"/>
      <c r="I35" s="620">
        <f t="shared" si="4"/>
        <v>354.74000000000007</v>
      </c>
    </row>
    <row r="36" spans="1:9" x14ac:dyDescent="0.25">
      <c r="A36" s="2"/>
      <c r="B36" s="324">
        <v>13.61</v>
      </c>
      <c r="C36" s="20"/>
      <c r="D36" s="763">
        <f t="shared" si="2"/>
        <v>0</v>
      </c>
      <c r="E36" s="759"/>
      <c r="F36" s="760">
        <f t="shared" si="3"/>
        <v>0</v>
      </c>
      <c r="G36" s="572"/>
      <c r="H36" s="573"/>
      <c r="I36" s="620">
        <f t="shared" si="4"/>
        <v>354.74000000000007</v>
      </c>
    </row>
    <row r="37" spans="1:9" x14ac:dyDescent="0.25">
      <c r="A37" s="2"/>
      <c r="B37" s="324">
        <v>13.61</v>
      </c>
      <c r="C37" s="20"/>
      <c r="D37" s="763">
        <f t="shared" si="2"/>
        <v>0</v>
      </c>
      <c r="E37" s="759"/>
      <c r="F37" s="760">
        <f t="shared" si="3"/>
        <v>0</v>
      </c>
      <c r="G37" s="572"/>
      <c r="H37" s="573"/>
      <c r="I37" s="620">
        <f t="shared" si="4"/>
        <v>354.74000000000007</v>
      </c>
    </row>
    <row r="38" spans="1:9" x14ac:dyDescent="0.25">
      <c r="A38" s="2"/>
      <c r="B38" s="324">
        <v>13.61</v>
      </c>
      <c r="C38" s="20"/>
      <c r="D38" s="763">
        <f t="shared" si="2"/>
        <v>0</v>
      </c>
      <c r="E38" s="759"/>
      <c r="F38" s="760">
        <f t="shared" si="3"/>
        <v>0</v>
      </c>
      <c r="G38" s="572"/>
      <c r="H38" s="573"/>
      <c r="I38" s="620">
        <f t="shared" si="4"/>
        <v>354.74000000000007</v>
      </c>
    </row>
    <row r="39" spans="1:9" x14ac:dyDescent="0.25">
      <c r="A39" s="2"/>
      <c r="B39" s="324">
        <v>13.61</v>
      </c>
      <c r="C39" s="20"/>
      <c r="D39" s="626">
        <f t="shared" si="2"/>
        <v>0</v>
      </c>
      <c r="E39" s="627"/>
      <c r="F39" s="624">
        <f t="shared" si="3"/>
        <v>0</v>
      </c>
      <c r="G39" s="625"/>
      <c r="H39" s="617"/>
      <c r="I39" s="620">
        <f t="shared" si="4"/>
        <v>354.74000000000007</v>
      </c>
    </row>
    <row r="40" spans="1:9" x14ac:dyDescent="0.25">
      <c r="A40" s="2"/>
      <c r="B40" s="324">
        <v>13.61</v>
      </c>
      <c r="C40" s="20"/>
      <c r="D40" s="626">
        <f t="shared" si="2"/>
        <v>0</v>
      </c>
      <c r="E40" s="627"/>
      <c r="F40" s="624">
        <f t="shared" si="3"/>
        <v>0</v>
      </c>
      <c r="G40" s="625"/>
      <c r="H40" s="617"/>
      <c r="I40" s="620">
        <f t="shared" si="4"/>
        <v>354.74000000000007</v>
      </c>
    </row>
    <row r="41" spans="1:9" x14ac:dyDescent="0.25">
      <c r="A41" s="2"/>
      <c r="B41" s="324">
        <v>13.61</v>
      </c>
      <c r="C41" s="20"/>
      <c r="D41" s="626">
        <f t="shared" si="2"/>
        <v>0</v>
      </c>
      <c r="E41" s="627"/>
      <c r="F41" s="624">
        <f t="shared" si="3"/>
        <v>0</v>
      </c>
      <c r="G41" s="625"/>
      <c r="H41" s="112"/>
      <c r="I41" s="620">
        <f t="shared" si="4"/>
        <v>354.74000000000007</v>
      </c>
    </row>
    <row r="42" spans="1:9" x14ac:dyDescent="0.25">
      <c r="A42" s="2"/>
      <c r="B42" s="324">
        <v>13.61</v>
      </c>
      <c r="C42" s="20"/>
      <c r="D42" s="626">
        <f t="shared" si="2"/>
        <v>0</v>
      </c>
      <c r="E42" s="627"/>
      <c r="F42" s="624">
        <f t="shared" si="3"/>
        <v>0</v>
      </c>
      <c r="G42" s="625"/>
      <c r="H42" s="112"/>
      <c r="I42" s="620">
        <f t="shared" si="4"/>
        <v>354.74000000000007</v>
      </c>
    </row>
    <row r="43" spans="1:9" x14ac:dyDescent="0.25">
      <c r="A43" s="2"/>
      <c r="B43" s="324">
        <v>13.61</v>
      </c>
      <c r="C43" s="20"/>
      <c r="D43" s="626">
        <f t="shared" si="2"/>
        <v>0</v>
      </c>
      <c r="E43" s="627"/>
      <c r="F43" s="624">
        <f t="shared" si="3"/>
        <v>0</v>
      </c>
      <c r="G43" s="625"/>
      <c r="H43" s="112"/>
      <c r="I43" s="620">
        <f t="shared" si="4"/>
        <v>354.74000000000007</v>
      </c>
    </row>
    <row r="44" spans="1:9" x14ac:dyDescent="0.25">
      <c r="A44" s="2"/>
      <c r="B44" s="324">
        <v>13.61</v>
      </c>
      <c r="C44" s="20"/>
      <c r="D44" s="626">
        <f t="shared" si="2"/>
        <v>0</v>
      </c>
      <c r="E44" s="627"/>
      <c r="F44" s="624">
        <f t="shared" si="3"/>
        <v>0</v>
      </c>
      <c r="G44" s="625"/>
      <c r="H44" s="112"/>
      <c r="I44" s="620">
        <f t="shared" si="4"/>
        <v>354.74000000000007</v>
      </c>
    </row>
    <row r="45" spans="1:9" x14ac:dyDescent="0.25">
      <c r="A45" s="2"/>
      <c r="B45" s="324">
        <v>13.61</v>
      </c>
      <c r="C45" s="20"/>
      <c r="D45" s="626">
        <f t="shared" si="2"/>
        <v>0</v>
      </c>
      <c r="E45" s="627"/>
      <c r="F45" s="624">
        <f t="shared" si="3"/>
        <v>0</v>
      </c>
      <c r="G45" s="625"/>
      <c r="H45" s="112"/>
      <c r="I45" s="620">
        <f t="shared" si="4"/>
        <v>354.74000000000007</v>
      </c>
    </row>
    <row r="46" spans="1:9" x14ac:dyDescent="0.25">
      <c r="A46" s="2"/>
      <c r="B46" s="324">
        <v>13.61</v>
      </c>
      <c r="C46" s="20"/>
      <c r="D46" s="626">
        <f t="shared" si="2"/>
        <v>0</v>
      </c>
      <c r="E46" s="627"/>
      <c r="F46" s="624">
        <f t="shared" si="3"/>
        <v>0</v>
      </c>
      <c r="G46" s="625"/>
      <c r="H46" s="112"/>
      <c r="I46" s="620">
        <f t="shared" si="4"/>
        <v>354.74000000000007</v>
      </c>
    </row>
    <row r="47" spans="1:9" x14ac:dyDescent="0.25">
      <c r="A47" s="2"/>
      <c r="B47" s="324">
        <v>13.61</v>
      </c>
      <c r="C47" s="20"/>
      <c r="D47" s="626">
        <f t="shared" si="2"/>
        <v>0</v>
      </c>
      <c r="E47" s="627"/>
      <c r="F47" s="624">
        <f t="shared" si="3"/>
        <v>0</v>
      </c>
      <c r="G47" s="625"/>
      <c r="H47" s="112"/>
      <c r="I47" s="620">
        <f t="shared" si="4"/>
        <v>354.74000000000007</v>
      </c>
    </row>
    <row r="48" spans="1:9" x14ac:dyDescent="0.25">
      <c r="A48" s="2"/>
      <c r="B48" s="324">
        <v>13.61</v>
      </c>
      <c r="C48" s="20"/>
      <c r="D48" s="626">
        <f t="shared" si="2"/>
        <v>0</v>
      </c>
      <c r="E48" s="627"/>
      <c r="F48" s="624">
        <f t="shared" si="3"/>
        <v>0</v>
      </c>
      <c r="G48" s="625"/>
      <c r="H48" s="112"/>
      <c r="I48" s="620">
        <f t="shared" si="4"/>
        <v>354.74000000000007</v>
      </c>
    </row>
    <row r="49" spans="1:9" x14ac:dyDescent="0.25">
      <c r="A49" s="2"/>
      <c r="B49" s="324">
        <v>13.61</v>
      </c>
      <c r="C49" s="20"/>
      <c r="D49" s="626">
        <f t="shared" si="2"/>
        <v>0</v>
      </c>
      <c r="E49" s="627"/>
      <c r="F49" s="624">
        <f t="shared" si="3"/>
        <v>0</v>
      </c>
      <c r="G49" s="625"/>
      <c r="H49" s="112"/>
      <c r="I49" s="620">
        <f t="shared" si="4"/>
        <v>354.74000000000007</v>
      </c>
    </row>
    <row r="50" spans="1:9" x14ac:dyDescent="0.25">
      <c r="A50" s="2"/>
      <c r="B50" s="324">
        <v>13.61</v>
      </c>
      <c r="C50" s="20"/>
      <c r="D50" s="626">
        <f t="shared" si="2"/>
        <v>0</v>
      </c>
      <c r="E50" s="627"/>
      <c r="F50" s="624">
        <f t="shared" si="3"/>
        <v>0</v>
      </c>
      <c r="G50" s="625"/>
      <c r="H50" s="373"/>
      <c r="I50" s="620">
        <f t="shared" si="4"/>
        <v>354.74000000000007</v>
      </c>
    </row>
    <row r="51" spans="1:9" x14ac:dyDescent="0.25">
      <c r="A51" s="2"/>
      <c r="B51" s="324">
        <v>13.61</v>
      </c>
      <c r="C51" s="20"/>
      <c r="D51" s="626">
        <f t="shared" si="2"/>
        <v>0</v>
      </c>
      <c r="E51" s="627"/>
      <c r="F51" s="624">
        <f t="shared" si="3"/>
        <v>0</v>
      </c>
      <c r="G51" s="625"/>
      <c r="H51" s="373"/>
      <c r="I51" s="620">
        <f t="shared" si="4"/>
        <v>354.74000000000007</v>
      </c>
    </row>
    <row r="52" spans="1:9" x14ac:dyDescent="0.25">
      <c r="A52" s="2"/>
      <c r="B52" s="324">
        <v>13.61</v>
      </c>
      <c r="C52" s="20"/>
      <c r="D52" s="626">
        <f t="shared" si="2"/>
        <v>0</v>
      </c>
      <c r="E52" s="627"/>
      <c r="F52" s="624">
        <f t="shared" si="3"/>
        <v>0</v>
      </c>
      <c r="G52" s="625"/>
      <c r="H52" s="373"/>
      <c r="I52" s="620">
        <f t="shared" si="4"/>
        <v>354.74000000000007</v>
      </c>
    </row>
    <row r="53" spans="1:9" x14ac:dyDescent="0.25">
      <c r="A53" s="2"/>
      <c r="B53" s="324">
        <v>13.61</v>
      </c>
      <c r="C53" s="20"/>
      <c r="D53" s="626">
        <f t="shared" si="2"/>
        <v>0</v>
      </c>
      <c r="E53" s="627"/>
      <c r="F53" s="624">
        <f t="shared" si="3"/>
        <v>0</v>
      </c>
      <c r="G53" s="625"/>
      <c r="H53" s="373"/>
      <c r="I53" s="620">
        <f t="shared" si="4"/>
        <v>354.74000000000007</v>
      </c>
    </row>
    <row r="54" spans="1:9" x14ac:dyDescent="0.25">
      <c r="A54" s="2"/>
      <c r="B54" s="324">
        <v>13.61</v>
      </c>
      <c r="C54" s="20"/>
      <c r="D54" s="626">
        <f t="shared" si="2"/>
        <v>0</v>
      </c>
      <c r="E54" s="627"/>
      <c r="F54" s="624">
        <f t="shared" si="3"/>
        <v>0</v>
      </c>
      <c r="G54" s="625"/>
      <c r="H54" s="373"/>
      <c r="I54" s="620">
        <f t="shared" si="4"/>
        <v>354.74000000000007</v>
      </c>
    </row>
    <row r="55" spans="1:9" x14ac:dyDescent="0.25">
      <c r="A55" s="2"/>
      <c r="B55" s="324">
        <v>13.61</v>
      </c>
      <c r="C55" s="20"/>
      <c r="D55" s="425">
        <f t="shared" si="2"/>
        <v>0</v>
      </c>
      <c r="E55" s="159"/>
      <c r="F55" s="110">
        <f t="shared" si="3"/>
        <v>0</v>
      </c>
      <c r="G55" s="111"/>
      <c r="H55" s="112"/>
      <c r="I55" s="620">
        <f t="shared" si="4"/>
        <v>354.74000000000007</v>
      </c>
    </row>
    <row r="56" spans="1:9" x14ac:dyDescent="0.25">
      <c r="A56" s="2"/>
      <c r="B56" s="324">
        <v>13.61</v>
      </c>
      <c r="C56" s="20"/>
      <c r="D56" s="425">
        <f t="shared" si="2"/>
        <v>0</v>
      </c>
      <c r="E56" s="159"/>
      <c r="F56" s="110">
        <f t="shared" si="3"/>
        <v>0</v>
      </c>
      <c r="G56" s="111"/>
      <c r="H56" s="112"/>
      <c r="I56" s="620">
        <f t="shared" si="4"/>
        <v>354.74000000000007</v>
      </c>
    </row>
    <row r="57" spans="1:9" x14ac:dyDescent="0.25">
      <c r="A57" s="2"/>
      <c r="B57" s="324">
        <v>13.61</v>
      </c>
      <c r="C57" s="20"/>
      <c r="D57" s="425">
        <f t="shared" si="2"/>
        <v>0</v>
      </c>
      <c r="E57" s="159"/>
      <c r="F57" s="110">
        <f t="shared" si="3"/>
        <v>0</v>
      </c>
      <c r="G57" s="111"/>
      <c r="H57" s="112"/>
      <c r="I57" s="620">
        <f t="shared" si="4"/>
        <v>354.74000000000007</v>
      </c>
    </row>
    <row r="58" spans="1:9" x14ac:dyDescent="0.25">
      <c r="A58" s="2"/>
      <c r="B58" s="324">
        <v>13.61</v>
      </c>
      <c r="C58" s="20"/>
      <c r="D58" s="425">
        <f t="shared" si="2"/>
        <v>0</v>
      </c>
      <c r="E58" s="159"/>
      <c r="F58" s="110">
        <f t="shared" si="3"/>
        <v>0</v>
      </c>
      <c r="G58" s="111"/>
      <c r="H58" s="112"/>
      <c r="I58" s="620">
        <f t="shared" si="4"/>
        <v>354.74000000000007</v>
      </c>
    </row>
    <row r="59" spans="1:9" x14ac:dyDescent="0.25">
      <c r="A59" s="2"/>
      <c r="B59" s="324">
        <v>13.61</v>
      </c>
      <c r="C59" s="20"/>
      <c r="D59" s="425">
        <f t="shared" si="2"/>
        <v>0</v>
      </c>
      <c r="E59" s="159"/>
      <c r="F59" s="110">
        <f t="shared" si="3"/>
        <v>0</v>
      </c>
      <c r="G59" s="111"/>
      <c r="H59" s="112"/>
      <c r="I59" s="620">
        <f t="shared" si="4"/>
        <v>354.74000000000007</v>
      </c>
    </row>
    <row r="60" spans="1:9" x14ac:dyDescent="0.25">
      <c r="A60" s="2"/>
      <c r="B60" s="324">
        <v>13.61</v>
      </c>
      <c r="C60" s="20"/>
      <c r="D60" s="425">
        <f t="shared" si="2"/>
        <v>0</v>
      </c>
      <c r="E60" s="159"/>
      <c r="F60" s="110">
        <f t="shared" si="3"/>
        <v>0</v>
      </c>
      <c r="G60" s="111"/>
      <c r="H60" s="112"/>
      <c r="I60" s="620">
        <f t="shared" si="4"/>
        <v>354.74000000000007</v>
      </c>
    </row>
    <row r="61" spans="1:9" x14ac:dyDescent="0.25">
      <c r="A61" s="2"/>
      <c r="B61" s="324">
        <v>13.61</v>
      </c>
      <c r="C61" s="20"/>
      <c r="D61" s="425">
        <f t="shared" si="2"/>
        <v>0</v>
      </c>
      <c r="E61" s="159"/>
      <c r="F61" s="110">
        <f t="shared" si="3"/>
        <v>0</v>
      </c>
      <c r="G61" s="111"/>
      <c r="H61" s="112"/>
      <c r="I61" s="620">
        <f t="shared" si="4"/>
        <v>354.74000000000007</v>
      </c>
    </row>
    <row r="62" spans="1:9" x14ac:dyDescent="0.25">
      <c r="A62" s="2"/>
      <c r="B62" s="324">
        <v>13.61</v>
      </c>
      <c r="C62" s="20"/>
      <c r="D62" s="425">
        <f t="shared" si="2"/>
        <v>0</v>
      </c>
      <c r="E62" s="159"/>
      <c r="F62" s="110">
        <f t="shared" si="3"/>
        <v>0</v>
      </c>
      <c r="G62" s="111"/>
      <c r="H62" s="112"/>
      <c r="I62" s="620">
        <f t="shared" si="4"/>
        <v>354.74000000000007</v>
      </c>
    </row>
    <row r="63" spans="1:9" x14ac:dyDescent="0.25">
      <c r="A63" s="2"/>
      <c r="B63" s="324">
        <v>13.61</v>
      </c>
      <c r="C63" s="20"/>
      <c r="D63" s="425">
        <f t="shared" si="2"/>
        <v>0</v>
      </c>
      <c r="E63" s="159"/>
      <c r="F63" s="110">
        <f t="shared" si="3"/>
        <v>0</v>
      </c>
      <c r="G63" s="111"/>
      <c r="H63" s="112"/>
      <c r="I63" s="620">
        <f t="shared" si="4"/>
        <v>354.74000000000007</v>
      </c>
    </row>
    <row r="64" spans="1:9" x14ac:dyDescent="0.25">
      <c r="A64" s="2"/>
      <c r="B64" s="324">
        <v>13.61</v>
      </c>
      <c r="C64" s="20"/>
      <c r="D64" s="425">
        <f t="shared" si="2"/>
        <v>0</v>
      </c>
      <c r="E64" s="159"/>
      <c r="F64" s="110">
        <f t="shared" si="3"/>
        <v>0</v>
      </c>
      <c r="G64" s="111"/>
      <c r="H64" s="112"/>
      <c r="I64" s="620">
        <f t="shared" si="4"/>
        <v>354.74000000000007</v>
      </c>
    </row>
    <row r="65" spans="1:9" x14ac:dyDescent="0.25">
      <c r="A65" s="2"/>
      <c r="B65" s="324">
        <v>13.61</v>
      </c>
      <c r="C65" s="20"/>
      <c r="D65" s="425">
        <f t="shared" si="2"/>
        <v>0</v>
      </c>
      <c r="E65" s="159"/>
      <c r="F65" s="110">
        <f t="shared" si="3"/>
        <v>0</v>
      </c>
      <c r="G65" s="111"/>
      <c r="H65" s="112"/>
      <c r="I65" s="620">
        <f t="shared" si="4"/>
        <v>354.74000000000007</v>
      </c>
    </row>
    <row r="66" spans="1:9" x14ac:dyDescent="0.25">
      <c r="A66" s="2"/>
      <c r="B66" s="324">
        <v>13.61</v>
      </c>
      <c r="C66" s="20"/>
      <c r="D66" s="626">
        <f t="shared" si="2"/>
        <v>0</v>
      </c>
      <c r="E66" s="627"/>
      <c r="F66" s="624">
        <f t="shared" si="3"/>
        <v>0</v>
      </c>
      <c r="G66" s="625"/>
      <c r="H66" s="373"/>
      <c r="I66" s="620">
        <f t="shared" si="4"/>
        <v>354.74000000000007</v>
      </c>
    </row>
    <row r="67" spans="1:9" x14ac:dyDescent="0.25">
      <c r="A67" s="2"/>
      <c r="B67" s="324">
        <v>13.61</v>
      </c>
      <c r="C67" s="20"/>
      <c r="D67" s="626">
        <f t="shared" si="2"/>
        <v>0</v>
      </c>
      <c r="E67" s="627"/>
      <c r="F67" s="624">
        <f t="shared" si="3"/>
        <v>0</v>
      </c>
      <c r="G67" s="625"/>
      <c r="H67" s="373"/>
      <c r="I67" s="620">
        <f t="shared" si="4"/>
        <v>354.74000000000007</v>
      </c>
    </row>
    <row r="68" spans="1:9" x14ac:dyDescent="0.25">
      <c r="A68" s="2"/>
      <c r="B68" s="324">
        <v>13.61</v>
      </c>
      <c r="C68" s="20"/>
      <c r="D68" s="626">
        <f t="shared" si="2"/>
        <v>0</v>
      </c>
      <c r="E68" s="627"/>
      <c r="F68" s="624">
        <f t="shared" si="3"/>
        <v>0</v>
      </c>
      <c r="G68" s="625"/>
      <c r="H68" s="373"/>
      <c r="I68" s="620">
        <f t="shared" si="4"/>
        <v>354.74000000000007</v>
      </c>
    </row>
    <row r="69" spans="1:9" x14ac:dyDescent="0.25">
      <c r="A69" s="2"/>
      <c r="B69" s="324">
        <v>13.61</v>
      </c>
      <c r="C69" s="20"/>
      <c r="D69" s="626">
        <f t="shared" si="2"/>
        <v>0</v>
      </c>
      <c r="E69" s="627"/>
      <c r="F69" s="624">
        <f t="shared" si="3"/>
        <v>0</v>
      </c>
      <c r="G69" s="625"/>
      <c r="H69" s="373"/>
      <c r="I69" s="620">
        <f t="shared" si="4"/>
        <v>354.74000000000007</v>
      </c>
    </row>
    <row r="70" spans="1:9" x14ac:dyDescent="0.25">
      <c r="A70" s="2"/>
      <c r="B70" s="324">
        <v>13.61</v>
      </c>
      <c r="C70" s="20"/>
      <c r="D70" s="626">
        <f t="shared" si="2"/>
        <v>0</v>
      </c>
      <c r="E70" s="627"/>
      <c r="F70" s="624">
        <f t="shared" si="3"/>
        <v>0</v>
      </c>
      <c r="G70" s="625"/>
      <c r="H70" s="373"/>
      <c r="I70" s="620">
        <f t="shared" si="4"/>
        <v>354.74000000000007</v>
      </c>
    </row>
    <row r="71" spans="1:9" x14ac:dyDescent="0.25">
      <c r="A71" s="2"/>
      <c r="B71" s="324">
        <v>13.61</v>
      </c>
      <c r="C71" s="20"/>
      <c r="D71" s="626">
        <f t="shared" si="2"/>
        <v>0</v>
      </c>
      <c r="E71" s="627"/>
      <c r="F71" s="624">
        <f t="shared" si="3"/>
        <v>0</v>
      </c>
      <c r="G71" s="625"/>
      <c r="H71" s="373"/>
      <c r="I71" s="620">
        <f t="shared" si="4"/>
        <v>354.74000000000007</v>
      </c>
    </row>
    <row r="72" spans="1:9" x14ac:dyDescent="0.25">
      <c r="A72" s="2"/>
      <c r="B72" s="324">
        <v>13.61</v>
      </c>
      <c r="C72" s="20"/>
      <c r="D72" s="626">
        <f t="shared" si="2"/>
        <v>0</v>
      </c>
      <c r="E72" s="627"/>
      <c r="F72" s="624">
        <f t="shared" ref="F72:F92" si="5">D72</f>
        <v>0</v>
      </c>
      <c r="G72" s="625"/>
      <c r="H72" s="373"/>
      <c r="I72" s="620">
        <f t="shared" si="4"/>
        <v>354.74000000000007</v>
      </c>
    </row>
    <row r="73" spans="1:9" x14ac:dyDescent="0.25">
      <c r="A73" s="2"/>
      <c r="B73" s="324">
        <v>13.61</v>
      </c>
      <c r="C73" s="20"/>
      <c r="D73" s="626">
        <f t="shared" ref="D73:D91" si="6">C73*B73</f>
        <v>0</v>
      </c>
      <c r="E73" s="627"/>
      <c r="F73" s="624">
        <f t="shared" si="5"/>
        <v>0</v>
      </c>
      <c r="G73" s="625"/>
      <c r="H73" s="373"/>
      <c r="I73" s="620">
        <f t="shared" si="4"/>
        <v>354.74000000000007</v>
      </c>
    </row>
    <row r="74" spans="1:9" x14ac:dyDescent="0.25">
      <c r="A74" s="2"/>
      <c r="B74" s="324">
        <v>13.61</v>
      </c>
      <c r="C74" s="20"/>
      <c r="D74" s="626">
        <f t="shared" si="6"/>
        <v>0</v>
      </c>
      <c r="E74" s="627"/>
      <c r="F74" s="624">
        <f t="shared" si="5"/>
        <v>0</v>
      </c>
      <c r="G74" s="625"/>
      <c r="H74" s="373"/>
      <c r="I74" s="620">
        <f t="shared" ref="I74:I91" si="7">I73-F74</f>
        <v>354.74000000000007</v>
      </c>
    </row>
    <row r="75" spans="1:9" x14ac:dyDescent="0.25">
      <c r="A75" s="2"/>
      <c r="B75" s="324">
        <v>13.61</v>
      </c>
      <c r="C75" s="20"/>
      <c r="D75" s="626">
        <f t="shared" si="6"/>
        <v>0</v>
      </c>
      <c r="E75" s="627"/>
      <c r="F75" s="624">
        <f t="shared" si="5"/>
        <v>0</v>
      </c>
      <c r="G75" s="625"/>
      <c r="H75" s="373"/>
      <c r="I75" s="620">
        <f t="shared" si="7"/>
        <v>354.74000000000007</v>
      </c>
    </row>
    <row r="76" spans="1:9" x14ac:dyDescent="0.25">
      <c r="A76" s="2"/>
      <c r="B76" s="324">
        <v>13.61</v>
      </c>
      <c r="C76" s="20"/>
      <c r="D76" s="626">
        <f t="shared" si="6"/>
        <v>0</v>
      </c>
      <c r="E76" s="627"/>
      <c r="F76" s="624">
        <f t="shared" si="5"/>
        <v>0</v>
      </c>
      <c r="G76" s="625"/>
      <c r="H76" s="373"/>
      <c r="I76" s="620">
        <f t="shared" si="7"/>
        <v>354.74000000000007</v>
      </c>
    </row>
    <row r="77" spans="1:9" x14ac:dyDescent="0.25">
      <c r="A77" s="2"/>
      <c r="B77" s="324">
        <v>13.61</v>
      </c>
      <c r="C77" s="20"/>
      <c r="D77" s="626">
        <f t="shared" si="6"/>
        <v>0</v>
      </c>
      <c r="E77" s="627"/>
      <c r="F77" s="624">
        <f t="shared" si="5"/>
        <v>0</v>
      </c>
      <c r="G77" s="625"/>
      <c r="H77" s="373"/>
      <c r="I77" s="620">
        <f t="shared" si="7"/>
        <v>354.74000000000007</v>
      </c>
    </row>
    <row r="78" spans="1:9" x14ac:dyDescent="0.25">
      <c r="A78" s="2"/>
      <c r="B78" s="324">
        <v>13.61</v>
      </c>
      <c r="C78" s="20"/>
      <c r="D78" s="626">
        <f t="shared" si="6"/>
        <v>0</v>
      </c>
      <c r="E78" s="627"/>
      <c r="F78" s="624">
        <f t="shared" si="5"/>
        <v>0</v>
      </c>
      <c r="G78" s="625"/>
      <c r="H78" s="373"/>
      <c r="I78" s="620">
        <f t="shared" si="7"/>
        <v>354.74000000000007</v>
      </c>
    </row>
    <row r="79" spans="1:9" x14ac:dyDescent="0.25">
      <c r="A79" s="2"/>
      <c r="B79" s="324">
        <v>13.61</v>
      </c>
      <c r="C79" s="20"/>
      <c r="D79" s="626">
        <f t="shared" si="6"/>
        <v>0</v>
      </c>
      <c r="E79" s="627"/>
      <c r="F79" s="624">
        <f t="shared" si="5"/>
        <v>0</v>
      </c>
      <c r="G79" s="625"/>
      <c r="H79" s="373"/>
      <c r="I79" s="620">
        <f t="shared" si="7"/>
        <v>354.74000000000007</v>
      </c>
    </row>
    <row r="80" spans="1:9" x14ac:dyDescent="0.25">
      <c r="A80" s="2"/>
      <c r="B80" s="324">
        <v>13.61</v>
      </c>
      <c r="C80" s="20"/>
      <c r="D80" s="626">
        <f t="shared" si="6"/>
        <v>0</v>
      </c>
      <c r="E80" s="627"/>
      <c r="F80" s="624">
        <f t="shared" si="5"/>
        <v>0</v>
      </c>
      <c r="G80" s="625"/>
      <c r="H80" s="373"/>
      <c r="I80" s="620">
        <f t="shared" si="7"/>
        <v>354.74000000000007</v>
      </c>
    </row>
    <row r="81" spans="1:9" x14ac:dyDescent="0.25">
      <c r="A81" s="2"/>
      <c r="B81" s="324">
        <v>13.61</v>
      </c>
      <c r="C81" s="20"/>
      <c r="D81" s="626">
        <f t="shared" si="6"/>
        <v>0</v>
      </c>
      <c r="E81" s="627"/>
      <c r="F81" s="624">
        <f t="shared" si="5"/>
        <v>0</v>
      </c>
      <c r="G81" s="625"/>
      <c r="H81" s="373"/>
      <c r="I81" s="620">
        <f t="shared" si="7"/>
        <v>354.74000000000007</v>
      </c>
    </row>
    <row r="82" spans="1:9" x14ac:dyDescent="0.25">
      <c r="A82" s="2"/>
      <c r="B82" s="324">
        <v>13.61</v>
      </c>
      <c r="C82" s="20"/>
      <c r="D82" s="626">
        <f t="shared" si="6"/>
        <v>0</v>
      </c>
      <c r="E82" s="627"/>
      <c r="F82" s="624">
        <f t="shared" si="5"/>
        <v>0</v>
      </c>
      <c r="G82" s="625"/>
      <c r="H82" s="373"/>
      <c r="I82" s="620">
        <f t="shared" si="7"/>
        <v>354.74000000000007</v>
      </c>
    </row>
    <row r="83" spans="1:9" x14ac:dyDescent="0.25">
      <c r="A83" s="2"/>
      <c r="B83" s="324">
        <v>13.61</v>
      </c>
      <c r="C83" s="20"/>
      <c r="D83" s="626">
        <f t="shared" si="6"/>
        <v>0</v>
      </c>
      <c r="E83" s="627"/>
      <c r="F83" s="624">
        <f t="shared" si="5"/>
        <v>0</v>
      </c>
      <c r="G83" s="625"/>
      <c r="H83" s="373"/>
      <c r="I83" s="620">
        <f t="shared" si="7"/>
        <v>354.74000000000007</v>
      </c>
    </row>
    <row r="84" spans="1:9" x14ac:dyDescent="0.25">
      <c r="A84" s="2"/>
      <c r="B84" s="324">
        <v>13.61</v>
      </c>
      <c r="C84" s="20"/>
      <c r="D84" s="626">
        <f t="shared" si="6"/>
        <v>0</v>
      </c>
      <c r="E84" s="627"/>
      <c r="F84" s="624">
        <f t="shared" si="5"/>
        <v>0</v>
      </c>
      <c r="G84" s="625"/>
      <c r="H84" s="373"/>
      <c r="I84" s="620">
        <f t="shared" si="7"/>
        <v>354.74000000000007</v>
      </c>
    </row>
    <row r="85" spans="1:9" x14ac:dyDescent="0.25">
      <c r="A85" s="2"/>
      <c r="B85" s="324">
        <v>13.61</v>
      </c>
      <c r="C85" s="20"/>
      <c r="D85" s="626">
        <f t="shared" si="6"/>
        <v>0</v>
      </c>
      <c r="E85" s="627"/>
      <c r="F85" s="624">
        <f t="shared" si="5"/>
        <v>0</v>
      </c>
      <c r="G85" s="625"/>
      <c r="H85" s="373"/>
      <c r="I85" s="620">
        <f t="shared" si="7"/>
        <v>354.74000000000007</v>
      </c>
    </row>
    <row r="86" spans="1:9" x14ac:dyDescent="0.25">
      <c r="A86" s="2"/>
      <c r="B86" s="324">
        <v>13.61</v>
      </c>
      <c r="C86" s="20"/>
      <c r="D86" s="626">
        <f t="shared" si="6"/>
        <v>0</v>
      </c>
      <c r="E86" s="627"/>
      <c r="F86" s="624">
        <f t="shared" si="5"/>
        <v>0</v>
      </c>
      <c r="G86" s="625"/>
      <c r="H86" s="373"/>
      <c r="I86" s="620">
        <f t="shared" si="7"/>
        <v>354.74000000000007</v>
      </c>
    </row>
    <row r="87" spans="1:9" x14ac:dyDescent="0.25">
      <c r="A87" s="195"/>
      <c r="B87" s="324">
        <v>13.61</v>
      </c>
      <c r="C87" s="20"/>
      <c r="D87" s="425">
        <f t="shared" si="6"/>
        <v>0</v>
      </c>
      <c r="E87" s="159"/>
      <c r="F87" s="110">
        <f t="shared" si="5"/>
        <v>0</v>
      </c>
      <c r="G87" s="111"/>
      <c r="H87" s="112"/>
      <c r="I87" s="620">
        <f t="shared" si="7"/>
        <v>354.74000000000007</v>
      </c>
    </row>
    <row r="88" spans="1:9" x14ac:dyDescent="0.25">
      <c r="A88" s="2"/>
      <c r="B88" s="324">
        <v>13.61</v>
      </c>
      <c r="C88" s="20"/>
      <c r="D88" s="425">
        <f t="shared" si="6"/>
        <v>0</v>
      </c>
      <c r="E88" s="159"/>
      <c r="F88" s="110">
        <f t="shared" si="5"/>
        <v>0</v>
      </c>
      <c r="G88" s="111"/>
      <c r="H88" s="112"/>
      <c r="I88" s="620">
        <f t="shared" si="7"/>
        <v>354.74000000000007</v>
      </c>
    </row>
    <row r="89" spans="1:9" x14ac:dyDescent="0.25">
      <c r="A89" s="2"/>
      <c r="B89" s="324">
        <v>13.61</v>
      </c>
      <c r="C89" s="20"/>
      <c r="D89" s="425">
        <f t="shared" si="6"/>
        <v>0</v>
      </c>
      <c r="E89" s="159"/>
      <c r="F89" s="110">
        <f t="shared" si="5"/>
        <v>0</v>
      </c>
      <c r="G89" s="111"/>
      <c r="H89" s="112"/>
      <c r="I89" s="620">
        <f t="shared" si="7"/>
        <v>354.74000000000007</v>
      </c>
    </row>
    <row r="90" spans="1:9" x14ac:dyDescent="0.25">
      <c r="A90" s="2"/>
      <c r="B90" s="324">
        <v>13.61</v>
      </c>
      <c r="C90" s="20"/>
      <c r="D90" s="425">
        <f t="shared" si="6"/>
        <v>0</v>
      </c>
      <c r="E90" s="159"/>
      <c r="F90" s="110">
        <f t="shared" si="5"/>
        <v>0</v>
      </c>
      <c r="G90" s="111"/>
      <c r="H90" s="112"/>
      <c r="I90" s="620">
        <f t="shared" si="7"/>
        <v>354.74000000000007</v>
      </c>
    </row>
    <row r="91" spans="1:9" x14ac:dyDescent="0.25">
      <c r="A91" s="2"/>
      <c r="B91" s="324">
        <v>13.61</v>
      </c>
      <c r="C91" s="20"/>
      <c r="D91" s="425">
        <f t="shared" si="6"/>
        <v>0</v>
      </c>
      <c r="E91" s="159"/>
      <c r="F91" s="110">
        <f t="shared" si="5"/>
        <v>0</v>
      </c>
      <c r="G91" s="111"/>
      <c r="H91" s="112"/>
      <c r="I91" s="620">
        <f t="shared" si="7"/>
        <v>354.74000000000007</v>
      </c>
    </row>
    <row r="92" spans="1:9" ht="15.75" thickBot="1" x14ac:dyDescent="0.3">
      <c r="A92" s="4"/>
      <c r="B92" s="324">
        <v>13.61</v>
      </c>
      <c r="C92" s="48"/>
      <c r="D92" s="583">
        <f>C92*B33</f>
        <v>0</v>
      </c>
      <c r="E92" s="584"/>
      <c r="F92" s="585">
        <f t="shared" si="5"/>
        <v>0</v>
      </c>
      <c r="G92" s="586"/>
      <c r="H92" s="497"/>
    </row>
    <row r="93" spans="1:9" ht="16.5" thickTop="1" thickBot="1" x14ac:dyDescent="0.3">
      <c r="C93" s="166">
        <f>SUM(C8:C92)</f>
        <v>151</v>
      </c>
      <c r="D93" s="205">
        <f>SUM(D10:D92)</f>
        <v>1850.9599999999996</v>
      </c>
      <c r="E93" s="50"/>
      <c r="F93" s="6">
        <f>SUM(F8:F92)</f>
        <v>2055.2599999999998</v>
      </c>
    </row>
    <row r="94" spans="1:9" ht="15.75" thickBot="1" x14ac:dyDescent="0.3">
      <c r="A94" s="230"/>
      <c r="D94" s="206" t="s">
        <v>4</v>
      </c>
      <c r="E94" s="109">
        <f>F4+F5+F6-+C93</f>
        <v>26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46" t="s">
        <v>11</v>
      </c>
      <c r="D96" s="847"/>
      <c r="E96" s="284">
        <f>E5+E4+E6+-F93</f>
        <v>354.74000000000024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7"/>
  <sheetViews>
    <sheetView topLeftCell="I1" workbookViewId="0">
      <pane xSplit="1" topLeftCell="S1" activePane="topRight" state="frozen"/>
      <selection activeCell="I1" sqref="I1"/>
      <selection pane="topRight" activeCell="AE15" sqref="A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  <col min="22" max="22" width="31.5703125" customWidth="1"/>
    <col min="23" max="23" width="18.5703125" customWidth="1"/>
    <col min="24" max="24" width="14.42578125" customWidth="1"/>
    <col min="25" max="25" width="14" customWidth="1"/>
    <col min="26" max="27" width="13" customWidth="1"/>
    <col min="30" max="30" width="16.42578125" style="279" customWidth="1"/>
  </cols>
  <sheetData>
    <row r="1" spans="1:30" ht="40.5" x14ac:dyDescent="0.55000000000000004">
      <c r="A1" s="836" t="s">
        <v>187</v>
      </c>
      <c r="B1" s="836"/>
      <c r="C1" s="836"/>
      <c r="D1" s="836"/>
      <c r="E1" s="836"/>
      <c r="F1" s="836"/>
      <c r="G1" s="836"/>
      <c r="H1" s="14">
        <v>1</v>
      </c>
      <c r="K1" s="836" t="s">
        <v>183</v>
      </c>
      <c r="L1" s="836"/>
      <c r="M1" s="836"/>
      <c r="N1" s="836"/>
      <c r="O1" s="836"/>
      <c r="P1" s="836"/>
      <c r="Q1" s="836"/>
      <c r="R1" s="14">
        <v>2</v>
      </c>
      <c r="V1" s="831" t="s">
        <v>196</v>
      </c>
      <c r="W1" s="831"/>
      <c r="X1" s="831"/>
      <c r="Y1" s="831"/>
      <c r="Z1" s="831"/>
      <c r="AA1" s="831"/>
      <c r="AB1" s="831"/>
      <c r="AC1" s="14">
        <f>R1+1</f>
        <v>3</v>
      </c>
    </row>
    <row r="2" spans="1:30" ht="15.75" thickBot="1" x14ac:dyDescent="0.3"/>
    <row r="3" spans="1:3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92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92"/>
      <c r="V3" s="11" t="s">
        <v>0</v>
      </c>
      <c r="W3" s="12" t="s">
        <v>1</v>
      </c>
      <c r="X3" s="12" t="s">
        <v>13</v>
      </c>
      <c r="Y3" s="12" t="s">
        <v>2</v>
      </c>
      <c r="Z3" s="12" t="s">
        <v>3</v>
      </c>
      <c r="AA3" s="12" t="s">
        <v>4</v>
      </c>
      <c r="AB3" s="67" t="s">
        <v>12</v>
      </c>
      <c r="AC3" s="98" t="s">
        <v>11</v>
      </c>
      <c r="AD3" s="492"/>
    </row>
    <row r="4" spans="1:30" ht="15.75" thickTop="1" x14ac:dyDescent="0.25">
      <c r="B4" s="15"/>
      <c r="C4" s="243"/>
      <c r="D4" s="308"/>
      <c r="E4" s="260"/>
      <c r="F4" s="278"/>
      <c r="G4" s="120"/>
      <c r="H4" s="16"/>
      <c r="I4" s="493"/>
      <c r="L4" s="15"/>
      <c r="M4" s="243"/>
      <c r="N4" s="308"/>
      <c r="O4" s="260"/>
      <c r="P4" s="278"/>
      <c r="Q4" s="120"/>
      <c r="R4" s="16"/>
      <c r="S4" s="493"/>
      <c r="W4" s="15"/>
      <c r="X4" s="243"/>
      <c r="Y4" s="308"/>
      <c r="Z4" s="260"/>
      <c r="AA4" s="278"/>
      <c r="AB4" s="120"/>
      <c r="AC4" s="16"/>
      <c r="AD4" s="493"/>
    </row>
    <row r="5" spans="1:30" x14ac:dyDescent="0.25">
      <c r="A5" s="120" t="s">
        <v>83</v>
      </c>
      <c r="B5" s="587" t="s">
        <v>86</v>
      </c>
      <c r="C5" s="581">
        <v>49</v>
      </c>
      <c r="D5" s="308">
        <v>43056</v>
      </c>
      <c r="E5" s="193">
        <v>1003.34</v>
      </c>
      <c r="F5" s="120">
        <v>221</v>
      </c>
      <c r="G5" s="18">
        <f>F52</f>
        <v>1003.3399999999999</v>
      </c>
      <c r="H5" s="10">
        <f>E4+E5-G5+E6+E7</f>
        <v>1.1368683772161603E-13</v>
      </c>
      <c r="I5" s="493"/>
      <c r="K5" s="120" t="s">
        <v>83</v>
      </c>
      <c r="L5" s="587" t="s">
        <v>86</v>
      </c>
      <c r="M5" s="581">
        <v>50</v>
      </c>
      <c r="N5" s="308">
        <v>43108</v>
      </c>
      <c r="O5" s="193">
        <v>1003.34</v>
      </c>
      <c r="P5" s="120">
        <v>221</v>
      </c>
      <c r="Q5" s="18">
        <f>P52</f>
        <v>998.8</v>
      </c>
      <c r="R5" s="10">
        <f>O4+O5-Q5+O6+O7</f>
        <v>4.5400000000000773</v>
      </c>
      <c r="S5" s="493"/>
      <c r="V5" s="120" t="s">
        <v>83</v>
      </c>
      <c r="W5" s="587" t="s">
        <v>86</v>
      </c>
      <c r="X5" s="581">
        <v>50</v>
      </c>
      <c r="Y5" s="308">
        <v>43145</v>
      </c>
      <c r="Z5" s="193">
        <v>1003.34</v>
      </c>
      <c r="AA5" s="120">
        <v>221</v>
      </c>
      <c r="AB5" s="18">
        <f>AA52</f>
        <v>0</v>
      </c>
      <c r="AC5" s="10">
        <f>Z4+Z5-AB5+Z6+Z7</f>
        <v>1003.34</v>
      </c>
      <c r="AD5" s="493"/>
    </row>
    <row r="6" spans="1:30" x14ac:dyDescent="0.25">
      <c r="A6" s="16"/>
      <c r="B6" s="15"/>
      <c r="C6" s="576"/>
      <c r="D6" s="308"/>
      <c r="E6" s="193"/>
      <c r="F6" s="120"/>
      <c r="G6" s="15" t="s">
        <v>315</v>
      </c>
      <c r="I6" s="494"/>
      <c r="K6" s="16"/>
      <c r="L6" s="15"/>
      <c r="M6" s="576"/>
      <c r="N6" s="308"/>
      <c r="O6" s="193"/>
      <c r="P6" s="120"/>
      <c r="Q6" s="16"/>
      <c r="S6" s="494"/>
      <c r="V6" s="16"/>
      <c r="W6" s="15"/>
      <c r="X6" s="576"/>
      <c r="Y6" s="308"/>
      <c r="Z6" s="193"/>
      <c r="AA6" s="120"/>
      <c r="AB6" s="16"/>
      <c r="AD6" s="494"/>
    </row>
    <row r="7" spans="1:30" ht="15.75" thickBot="1" x14ac:dyDescent="0.3">
      <c r="A7" s="16"/>
      <c r="B7" s="15"/>
      <c r="C7" s="576"/>
      <c r="D7" s="308"/>
      <c r="E7" s="193"/>
      <c r="F7" s="120"/>
      <c r="G7" s="16"/>
      <c r="I7" s="494"/>
      <c r="K7" s="16"/>
      <c r="L7" s="15"/>
      <c r="M7" s="576"/>
      <c r="N7" s="308"/>
      <c r="O7" s="193"/>
      <c r="P7" s="120"/>
      <c r="Q7" s="16"/>
      <c r="S7" s="494"/>
      <c r="V7" s="16"/>
      <c r="W7" s="15"/>
      <c r="X7" s="576"/>
      <c r="Y7" s="308"/>
      <c r="Z7" s="193"/>
      <c r="AA7" s="120"/>
      <c r="AB7" s="16"/>
      <c r="AD7" s="494"/>
    </row>
    <row r="8" spans="1:30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5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5" t="s">
        <v>11</v>
      </c>
      <c r="W8" s="103" t="s">
        <v>7</v>
      </c>
      <c r="X8" s="35" t="s">
        <v>8</v>
      </c>
      <c r="Y8" s="38" t="s">
        <v>3</v>
      </c>
      <c r="Z8" s="31" t="s">
        <v>2</v>
      </c>
      <c r="AA8" s="12" t="s">
        <v>9</v>
      </c>
      <c r="AB8" s="13" t="s">
        <v>16</v>
      </c>
      <c r="AC8" s="32"/>
      <c r="AD8" s="495" t="s">
        <v>11</v>
      </c>
    </row>
    <row r="9" spans="1:30" ht="15.75" thickTop="1" x14ac:dyDescent="0.25">
      <c r="A9" s="366"/>
      <c r="B9" s="262">
        <v>4.54</v>
      </c>
      <c r="C9" s="20">
        <v>10</v>
      </c>
      <c r="D9" s="96">
        <f t="shared" ref="D9" si="0">C9*B9</f>
        <v>45.4</v>
      </c>
      <c r="E9" s="661">
        <v>43068</v>
      </c>
      <c r="F9" s="96">
        <f t="shared" ref="F9" si="1">D9</f>
        <v>45.4</v>
      </c>
      <c r="G9" s="107" t="s">
        <v>107</v>
      </c>
      <c r="H9" s="662">
        <v>65</v>
      </c>
      <c r="I9" s="493">
        <f>E5-F9+E6+E4+E7</f>
        <v>957.94</v>
      </c>
      <c r="K9" s="366"/>
      <c r="L9" s="262">
        <v>4.54</v>
      </c>
      <c r="M9" s="20">
        <v>30</v>
      </c>
      <c r="N9" s="760">
        <f t="shared" ref="N9:N51" si="2">M9*L9</f>
        <v>136.19999999999999</v>
      </c>
      <c r="O9" s="769">
        <v>43137</v>
      </c>
      <c r="P9" s="760">
        <f t="shared" ref="P9:P51" si="3">N9</f>
        <v>136.19999999999999</v>
      </c>
      <c r="Q9" s="572" t="s">
        <v>332</v>
      </c>
      <c r="R9" s="771">
        <v>65</v>
      </c>
      <c r="S9" s="493">
        <f>O5-P9+O6+O4+O7</f>
        <v>867.1400000000001</v>
      </c>
      <c r="V9" s="366"/>
      <c r="W9" s="262">
        <v>4.54</v>
      </c>
      <c r="X9" s="20"/>
      <c r="Y9" s="96">
        <f t="shared" ref="Y9:Y51" si="4">X9*W9</f>
        <v>0</v>
      </c>
      <c r="Z9" s="661"/>
      <c r="AA9" s="96">
        <f t="shared" ref="AA9:AA51" si="5">Y9</f>
        <v>0</v>
      </c>
      <c r="AB9" s="107"/>
      <c r="AC9" s="662"/>
      <c r="AD9" s="493">
        <f>Z5-AA9+Z6+Z4+Z7</f>
        <v>1003.34</v>
      </c>
    </row>
    <row r="10" spans="1:30" x14ac:dyDescent="0.25">
      <c r="B10" s="262">
        <v>4.54</v>
      </c>
      <c r="C10" s="20">
        <v>20</v>
      </c>
      <c r="D10" s="168">
        <f t="shared" ref="D10:D51" si="6">C10*B10</f>
        <v>90.8</v>
      </c>
      <c r="E10" s="548">
        <v>43070</v>
      </c>
      <c r="F10" s="110">
        <f t="shared" ref="F10:F51" si="7">D10</f>
        <v>90.8</v>
      </c>
      <c r="G10" s="111" t="s">
        <v>115</v>
      </c>
      <c r="H10" s="112">
        <v>65</v>
      </c>
      <c r="I10" s="493">
        <f>I9-F10</f>
        <v>867.1400000000001</v>
      </c>
      <c r="L10" s="262">
        <v>4.54</v>
      </c>
      <c r="M10" s="20">
        <v>20</v>
      </c>
      <c r="N10" s="768">
        <f t="shared" si="2"/>
        <v>90.8</v>
      </c>
      <c r="O10" s="769">
        <v>43138</v>
      </c>
      <c r="P10" s="760">
        <f t="shared" si="3"/>
        <v>90.8</v>
      </c>
      <c r="Q10" s="572" t="s">
        <v>343</v>
      </c>
      <c r="R10" s="573">
        <v>65</v>
      </c>
      <c r="S10" s="493">
        <f>S9-P10</f>
        <v>776.34000000000015</v>
      </c>
      <c r="W10" s="262">
        <v>4.54</v>
      </c>
      <c r="X10" s="20"/>
      <c r="Y10" s="168">
        <f t="shared" si="4"/>
        <v>0</v>
      </c>
      <c r="Z10" s="548"/>
      <c r="AA10" s="110">
        <f t="shared" si="5"/>
        <v>0</v>
      </c>
      <c r="AB10" s="111"/>
      <c r="AC10" s="112"/>
      <c r="AD10" s="493">
        <f>AD9-AA10</f>
        <v>1003.34</v>
      </c>
    </row>
    <row r="11" spans="1:30" x14ac:dyDescent="0.25">
      <c r="A11" s="90" t="s">
        <v>32</v>
      </c>
      <c r="B11" s="262">
        <v>4.54</v>
      </c>
      <c r="C11" s="20">
        <v>20</v>
      </c>
      <c r="D11" s="168">
        <f t="shared" si="6"/>
        <v>90.8</v>
      </c>
      <c r="E11" s="548">
        <v>43073</v>
      </c>
      <c r="F11" s="110">
        <f t="shared" si="7"/>
        <v>90.8</v>
      </c>
      <c r="G11" s="111" t="s">
        <v>116</v>
      </c>
      <c r="H11" s="112">
        <v>65</v>
      </c>
      <c r="I11" s="493">
        <f t="shared" ref="I11:I50" si="8">I10-F11</f>
        <v>776.34000000000015</v>
      </c>
      <c r="K11" s="90" t="s">
        <v>32</v>
      </c>
      <c r="L11" s="262">
        <v>4.54</v>
      </c>
      <c r="M11" s="20">
        <v>50</v>
      </c>
      <c r="N11" s="768">
        <f t="shared" si="2"/>
        <v>227</v>
      </c>
      <c r="O11" s="769">
        <v>43146</v>
      </c>
      <c r="P11" s="760">
        <f t="shared" si="3"/>
        <v>227</v>
      </c>
      <c r="Q11" s="572" t="s">
        <v>374</v>
      </c>
      <c r="R11" s="573">
        <v>65</v>
      </c>
      <c r="S11" s="493">
        <f t="shared" ref="S11:S50" si="9">S10-P11</f>
        <v>549.34000000000015</v>
      </c>
      <c r="V11" s="90" t="s">
        <v>32</v>
      </c>
      <c r="W11" s="262">
        <v>4.54</v>
      </c>
      <c r="X11" s="20"/>
      <c r="Y11" s="168">
        <f t="shared" si="4"/>
        <v>0</v>
      </c>
      <c r="Z11" s="548"/>
      <c r="AA11" s="110">
        <f t="shared" si="5"/>
        <v>0</v>
      </c>
      <c r="AB11" s="111"/>
      <c r="AC11" s="112"/>
      <c r="AD11" s="493">
        <f t="shared" ref="AD11:AD50" si="10">AD10-AA11</f>
        <v>1003.34</v>
      </c>
    </row>
    <row r="12" spans="1:30" x14ac:dyDescent="0.25">
      <c r="A12" s="160"/>
      <c r="B12" s="262">
        <v>4.54</v>
      </c>
      <c r="C12" s="20">
        <v>20</v>
      </c>
      <c r="D12" s="168">
        <f t="shared" si="6"/>
        <v>90.8</v>
      </c>
      <c r="E12" s="548">
        <v>43080</v>
      </c>
      <c r="F12" s="110">
        <f t="shared" si="7"/>
        <v>90.8</v>
      </c>
      <c r="G12" s="111" t="s">
        <v>119</v>
      </c>
      <c r="H12" s="112">
        <v>65</v>
      </c>
      <c r="I12" s="493">
        <f t="shared" si="8"/>
        <v>685.54000000000019</v>
      </c>
      <c r="K12" s="160"/>
      <c r="L12" s="262">
        <v>4.54</v>
      </c>
      <c r="M12" s="20">
        <v>3</v>
      </c>
      <c r="N12" s="768">
        <f t="shared" si="2"/>
        <v>13.620000000000001</v>
      </c>
      <c r="O12" s="769">
        <v>43148</v>
      </c>
      <c r="P12" s="760">
        <f t="shared" si="3"/>
        <v>13.620000000000001</v>
      </c>
      <c r="Q12" s="572" t="s">
        <v>379</v>
      </c>
      <c r="R12" s="573">
        <v>65</v>
      </c>
      <c r="S12" s="493">
        <f t="shared" si="9"/>
        <v>535.72000000000014</v>
      </c>
      <c r="V12" s="160"/>
      <c r="W12" s="262">
        <v>4.54</v>
      </c>
      <c r="X12" s="20"/>
      <c r="Y12" s="168">
        <f t="shared" si="4"/>
        <v>0</v>
      </c>
      <c r="Z12" s="548"/>
      <c r="AA12" s="110">
        <f t="shared" si="5"/>
        <v>0</v>
      </c>
      <c r="AB12" s="111"/>
      <c r="AC12" s="112"/>
      <c r="AD12" s="493">
        <f t="shared" si="10"/>
        <v>1003.34</v>
      </c>
    </row>
    <row r="13" spans="1:30" x14ac:dyDescent="0.25">
      <c r="A13" s="16"/>
      <c r="B13" s="262">
        <v>4.54</v>
      </c>
      <c r="C13" s="20">
        <v>10</v>
      </c>
      <c r="D13" s="168">
        <f t="shared" si="6"/>
        <v>45.4</v>
      </c>
      <c r="E13" s="548">
        <v>43085</v>
      </c>
      <c r="F13" s="110">
        <f t="shared" si="7"/>
        <v>45.4</v>
      </c>
      <c r="G13" s="111" t="s">
        <v>121</v>
      </c>
      <c r="H13" s="112">
        <v>65</v>
      </c>
      <c r="I13" s="493">
        <f t="shared" si="8"/>
        <v>640.14000000000021</v>
      </c>
      <c r="K13" s="16"/>
      <c r="L13" s="262">
        <v>4.54</v>
      </c>
      <c r="M13" s="20">
        <v>97</v>
      </c>
      <c r="N13" s="768">
        <f t="shared" si="2"/>
        <v>440.38</v>
      </c>
      <c r="O13" s="769">
        <v>43151</v>
      </c>
      <c r="P13" s="760">
        <f t="shared" si="3"/>
        <v>440.38</v>
      </c>
      <c r="Q13" s="572" t="s">
        <v>393</v>
      </c>
      <c r="R13" s="573">
        <v>65</v>
      </c>
      <c r="S13" s="493">
        <f t="shared" si="9"/>
        <v>95.340000000000146</v>
      </c>
      <c r="V13" s="16"/>
      <c r="W13" s="262">
        <v>4.54</v>
      </c>
      <c r="X13" s="20"/>
      <c r="Y13" s="168">
        <f t="shared" si="4"/>
        <v>0</v>
      </c>
      <c r="Z13" s="548"/>
      <c r="AA13" s="110">
        <f t="shared" si="5"/>
        <v>0</v>
      </c>
      <c r="AB13" s="111"/>
      <c r="AC13" s="112"/>
      <c r="AD13" s="493">
        <f t="shared" si="10"/>
        <v>1003.34</v>
      </c>
    </row>
    <row r="14" spans="1:30" x14ac:dyDescent="0.25">
      <c r="A14" s="142" t="s">
        <v>33</v>
      </c>
      <c r="B14" s="262">
        <v>4.54</v>
      </c>
      <c r="C14" s="20">
        <v>10</v>
      </c>
      <c r="D14" s="168">
        <f t="shared" si="6"/>
        <v>45.4</v>
      </c>
      <c r="E14" s="548">
        <v>43085</v>
      </c>
      <c r="F14" s="110">
        <f t="shared" si="7"/>
        <v>45.4</v>
      </c>
      <c r="G14" s="111" t="s">
        <v>122</v>
      </c>
      <c r="H14" s="112">
        <v>65</v>
      </c>
      <c r="I14" s="493">
        <f t="shared" si="8"/>
        <v>594.74000000000024</v>
      </c>
      <c r="K14" s="142" t="s">
        <v>33</v>
      </c>
      <c r="L14" s="262">
        <v>4.54</v>
      </c>
      <c r="M14" s="20">
        <v>20</v>
      </c>
      <c r="N14" s="768">
        <f t="shared" si="2"/>
        <v>90.8</v>
      </c>
      <c r="O14" s="769">
        <v>43155</v>
      </c>
      <c r="P14" s="760">
        <f t="shared" si="3"/>
        <v>90.8</v>
      </c>
      <c r="Q14" s="572" t="s">
        <v>407</v>
      </c>
      <c r="R14" s="573">
        <v>65</v>
      </c>
      <c r="S14" s="493">
        <f t="shared" si="9"/>
        <v>4.5400000000001484</v>
      </c>
      <c r="V14" s="142" t="s">
        <v>33</v>
      </c>
      <c r="W14" s="262">
        <v>4.54</v>
      </c>
      <c r="X14" s="20"/>
      <c r="Y14" s="168">
        <f t="shared" si="4"/>
        <v>0</v>
      </c>
      <c r="Z14" s="548"/>
      <c r="AA14" s="110">
        <f t="shared" si="5"/>
        <v>0</v>
      </c>
      <c r="AB14" s="111"/>
      <c r="AC14" s="112"/>
      <c r="AD14" s="493">
        <f t="shared" si="10"/>
        <v>1003.34</v>
      </c>
    </row>
    <row r="15" spans="1:30" x14ac:dyDescent="0.25">
      <c r="A15" s="59"/>
      <c r="B15" s="262">
        <v>4.54</v>
      </c>
      <c r="C15" s="20">
        <v>10</v>
      </c>
      <c r="D15" s="168">
        <f t="shared" si="6"/>
        <v>45.4</v>
      </c>
      <c r="E15" s="548">
        <v>43088</v>
      </c>
      <c r="F15" s="110">
        <f t="shared" si="7"/>
        <v>45.4</v>
      </c>
      <c r="G15" s="111" t="s">
        <v>126</v>
      </c>
      <c r="H15" s="112">
        <v>65</v>
      </c>
      <c r="I15" s="493">
        <f t="shared" si="8"/>
        <v>549.34000000000026</v>
      </c>
      <c r="K15" s="59"/>
      <c r="L15" s="262">
        <v>4.54</v>
      </c>
      <c r="M15" s="20"/>
      <c r="N15" s="768">
        <f t="shared" si="2"/>
        <v>0</v>
      </c>
      <c r="O15" s="769"/>
      <c r="P15" s="760">
        <f t="shared" si="3"/>
        <v>0</v>
      </c>
      <c r="Q15" s="572"/>
      <c r="R15" s="573"/>
      <c r="S15" s="493">
        <f t="shared" si="9"/>
        <v>4.5400000000001484</v>
      </c>
      <c r="V15" s="59"/>
      <c r="W15" s="262">
        <v>4.54</v>
      </c>
      <c r="X15" s="20"/>
      <c r="Y15" s="168">
        <f t="shared" si="4"/>
        <v>0</v>
      </c>
      <c r="Z15" s="548"/>
      <c r="AA15" s="110">
        <f t="shared" si="5"/>
        <v>0</v>
      </c>
      <c r="AB15" s="111"/>
      <c r="AC15" s="112"/>
      <c r="AD15" s="493">
        <f t="shared" si="10"/>
        <v>1003.34</v>
      </c>
    </row>
    <row r="16" spans="1:30" x14ac:dyDescent="0.25">
      <c r="A16" s="59"/>
      <c r="B16" s="262">
        <v>4.54</v>
      </c>
      <c r="C16" s="20">
        <v>10</v>
      </c>
      <c r="D16" s="168">
        <f t="shared" si="6"/>
        <v>45.4</v>
      </c>
      <c r="E16" s="548">
        <v>43090</v>
      </c>
      <c r="F16" s="110">
        <f t="shared" si="7"/>
        <v>45.4</v>
      </c>
      <c r="G16" s="111" t="s">
        <v>132</v>
      </c>
      <c r="H16" s="112">
        <v>65</v>
      </c>
      <c r="I16" s="493">
        <f t="shared" si="8"/>
        <v>503.94000000000028</v>
      </c>
      <c r="K16" s="59"/>
      <c r="L16" s="262">
        <v>4.54</v>
      </c>
      <c r="M16" s="20"/>
      <c r="N16" s="768">
        <f t="shared" si="2"/>
        <v>0</v>
      </c>
      <c r="O16" s="769"/>
      <c r="P16" s="760">
        <f t="shared" si="3"/>
        <v>0</v>
      </c>
      <c r="Q16" s="572"/>
      <c r="R16" s="573"/>
      <c r="S16" s="493">
        <f t="shared" si="9"/>
        <v>4.5400000000001484</v>
      </c>
      <c r="V16" s="59"/>
      <c r="W16" s="262">
        <v>4.54</v>
      </c>
      <c r="X16" s="20"/>
      <c r="Y16" s="168">
        <f t="shared" si="4"/>
        <v>0</v>
      </c>
      <c r="Z16" s="548"/>
      <c r="AA16" s="110">
        <f t="shared" si="5"/>
        <v>0</v>
      </c>
      <c r="AB16" s="111"/>
      <c r="AC16" s="112"/>
      <c r="AD16" s="493">
        <f t="shared" si="10"/>
        <v>1003.34</v>
      </c>
    </row>
    <row r="17" spans="1:30" x14ac:dyDescent="0.25">
      <c r="A17" s="7"/>
      <c r="B17" s="262">
        <v>4.54</v>
      </c>
      <c r="C17" s="20">
        <v>10</v>
      </c>
      <c r="D17" s="329">
        <f t="shared" si="6"/>
        <v>45.4</v>
      </c>
      <c r="E17" s="661">
        <v>43106</v>
      </c>
      <c r="F17" s="96">
        <f t="shared" si="7"/>
        <v>45.4</v>
      </c>
      <c r="G17" s="107" t="s">
        <v>148</v>
      </c>
      <c r="H17" s="97">
        <v>65</v>
      </c>
      <c r="I17" s="493">
        <f t="shared" si="8"/>
        <v>458.5400000000003</v>
      </c>
      <c r="K17" s="7"/>
      <c r="L17" s="262">
        <v>4.54</v>
      </c>
      <c r="M17" s="20"/>
      <c r="N17" s="768">
        <f t="shared" si="2"/>
        <v>0</v>
      </c>
      <c r="O17" s="769"/>
      <c r="P17" s="760">
        <f t="shared" si="3"/>
        <v>0</v>
      </c>
      <c r="Q17" s="572"/>
      <c r="R17" s="573"/>
      <c r="S17" s="493">
        <f t="shared" si="9"/>
        <v>4.5400000000001484</v>
      </c>
      <c r="V17" s="7"/>
      <c r="W17" s="262">
        <v>4.54</v>
      </c>
      <c r="X17" s="20"/>
      <c r="Y17" s="168">
        <f t="shared" si="4"/>
        <v>0</v>
      </c>
      <c r="Z17" s="548"/>
      <c r="AA17" s="110">
        <f t="shared" si="5"/>
        <v>0</v>
      </c>
      <c r="AB17" s="111"/>
      <c r="AC17" s="112"/>
      <c r="AD17" s="493">
        <f t="shared" si="10"/>
        <v>1003.34</v>
      </c>
    </row>
    <row r="18" spans="1:30" x14ac:dyDescent="0.25">
      <c r="A18" s="7"/>
      <c r="B18" s="262">
        <v>4.54</v>
      </c>
      <c r="C18" s="20">
        <v>15</v>
      </c>
      <c r="D18" s="329">
        <f t="shared" si="6"/>
        <v>68.099999999999994</v>
      </c>
      <c r="E18" s="661">
        <v>43110</v>
      </c>
      <c r="F18" s="96">
        <f t="shared" si="7"/>
        <v>68.099999999999994</v>
      </c>
      <c r="G18" s="107" t="s">
        <v>149</v>
      </c>
      <c r="H18" s="97">
        <v>65</v>
      </c>
      <c r="I18" s="493">
        <f t="shared" si="8"/>
        <v>390.44000000000028</v>
      </c>
      <c r="K18" s="7"/>
      <c r="L18" s="262">
        <v>4.54</v>
      </c>
      <c r="M18" s="20"/>
      <c r="N18" s="768">
        <f t="shared" si="2"/>
        <v>0</v>
      </c>
      <c r="O18" s="769"/>
      <c r="P18" s="760">
        <f t="shared" si="3"/>
        <v>0</v>
      </c>
      <c r="Q18" s="572"/>
      <c r="R18" s="573"/>
      <c r="S18" s="493">
        <f t="shared" si="9"/>
        <v>4.5400000000001484</v>
      </c>
      <c r="V18" s="7"/>
      <c r="W18" s="262">
        <v>4.54</v>
      </c>
      <c r="X18" s="20"/>
      <c r="Y18" s="168">
        <f t="shared" si="4"/>
        <v>0</v>
      </c>
      <c r="Z18" s="548"/>
      <c r="AA18" s="110">
        <f t="shared" si="5"/>
        <v>0</v>
      </c>
      <c r="AB18" s="111"/>
      <c r="AC18" s="112"/>
      <c r="AD18" s="493">
        <f t="shared" si="10"/>
        <v>1003.34</v>
      </c>
    </row>
    <row r="19" spans="1:30" x14ac:dyDescent="0.25">
      <c r="A19" s="7"/>
      <c r="B19" s="262">
        <v>4.54</v>
      </c>
      <c r="C19" s="20">
        <v>20</v>
      </c>
      <c r="D19" s="329">
        <f t="shared" si="6"/>
        <v>90.8</v>
      </c>
      <c r="E19" s="661">
        <v>43113</v>
      </c>
      <c r="F19" s="96">
        <f t="shared" si="7"/>
        <v>90.8</v>
      </c>
      <c r="G19" s="107" t="s">
        <v>153</v>
      </c>
      <c r="H19" s="97">
        <v>65</v>
      </c>
      <c r="I19" s="493">
        <f t="shared" si="8"/>
        <v>299.64000000000027</v>
      </c>
      <c r="K19" s="7"/>
      <c r="L19" s="262">
        <v>4.54</v>
      </c>
      <c r="M19" s="20"/>
      <c r="N19" s="768">
        <f t="shared" si="2"/>
        <v>0</v>
      </c>
      <c r="O19" s="769"/>
      <c r="P19" s="760">
        <f t="shared" si="3"/>
        <v>0</v>
      </c>
      <c r="Q19" s="572"/>
      <c r="R19" s="573"/>
      <c r="S19" s="493">
        <f t="shared" si="9"/>
        <v>4.5400000000001484</v>
      </c>
      <c r="V19" s="7"/>
      <c r="W19" s="262">
        <v>4.54</v>
      </c>
      <c r="X19" s="20"/>
      <c r="Y19" s="168">
        <f t="shared" si="4"/>
        <v>0</v>
      </c>
      <c r="Z19" s="548"/>
      <c r="AA19" s="110">
        <f t="shared" si="5"/>
        <v>0</v>
      </c>
      <c r="AB19" s="111"/>
      <c r="AC19" s="112"/>
      <c r="AD19" s="493">
        <f t="shared" si="10"/>
        <v>1003.34</v>
      </c>
    </row>
    <row r="20" spans="1:30" x14ac:dyDescent="0.25">
      <c r="A20" s="7"/>
      <c r="B20" s="262">
        <v>4.54</v>
      </c>
      <c r="C20" s="20">
        <v>2</v>
      </c>
      <c r="D20" s="329">
        <f t="shared" si="6"/>
        <v>9.08</v>
      </c>
      <c r="E20" s="661">
        <v>43119</v>
      </c>
      <c r="F20" s="96">
        <f t="shared" si="7"/>
        <v>9.08</v>
      </c>
      <c r="G20" s="107" t="s">
        <v>161</v>
      </c>
      <c r="H20" s="97">
        <v>65</v>
      </c>
      <c r="I20" s="493">
        <f t="shared" si="8"/>
        <v>290.56000000000029</v>
      </c>
      <c r="K20" s="7"/>
      <c r="L20" s="262">
        <v>4.54</v>
      </c>
      <c r="M20" s="20"/>
      <c r="N20" s="768">
        <f t="shared" si="2"/>
        <v>0</v>
      </c>
      <c r="O20" s="769"/>
      <c r="P20" s="760">
        <f t="shared" si="3"/>
        <v>0</v>
      </c>
      <c r="Q20" s="572"/>
      <c r="R20" s="573"/>
      <c r="S20" s="493">
        <f t="shared" si="9"/>
        <v>4.5400000000001484</v>
      </c>
      <c r="V20" s="7"/>
      <c r="W20" s="262">
        <v>4.54</v>
      </c>
      <c r="X20" s="20"/>
      <c r="Y20" s="168">
        <f t="shared" si="4"/>
        <v>0</v>
      </c>
      <c r="Z20" s="548"/>
      <c r="AA20" s="110">
        <f t="shared" si="5"/>
        <v>0</v>
      </c>
      <c r="AB20" s="111"/>
      <c r="AC20" s="112"/>
      <c r="AD20" s="493">
        <f t="shared" si="10"/>
        <v>1003.34</v>
      </c>
    </row>
    <row r="21" spans="1:30" x14ac:dyDescent="0.25">
      <c r="A21" s="7"/>
      <c r="B21" s="262">
        <v>4.54</v>
      </c>
      <c r="C21" s="20">
        <v>30</v>
      </c>
      <c r="D21" s="329">
        <f t="shared" si="6"/>
        <v>136.19999999999999</v>
      </c>
      <c r="E21" s="661">
        <v>43122</v>
      </c>
      <c r="F21" s="96">
        <f t="shared" si="7"/>
        <v>136.19999999999999</v>
      </c>
      <c r="G21" s="107" t="s">
        <v>165</v>
      </c>
      <c r="H21" s="97">
        <v>65</v>
      </c>
      <c r="I21" s="493">
        <f t="shared" si="8"/>
        <v>154.3600000000003</v>
      </c>
      <c r="K21" s="7"/>
      <c r="L21" s="262">
        <v>4.54</v>
      </c>
      <c r="M21" s="20"/>
      <c r="N21" s="768">
        <f t="shared" si="2"/>
        <v>0</v>
      </c>
      <c r="O21" s="769"/>
      <c r="P21" s="760">
        <f t="shared" si="3"/>
        <v>0</v>
      </c>
      <c r="Q21" s="572"/>
      <c r="R21" s="573"/>
      <c r="S21" s="493">
        <f t="shared" si="9"/>
        <v>4.5400000000001484</v>
      </c>
      <c r="V21" s="7"/>
      <c r="W21" s="262">
        <v>4.54</v>
      </c>
      <c r="X21" s="20"/>
      <c r="Y21" s="648">
        <f t="shared" si="4"/>
        <v>0</v>
      </c>
      <c r="Z21" s="645"/>
      <c r="AA21" s="624">
        <f t="shared" si="5"/>
        <v>0</v>
      </c>
      <c r="AB21" s="625"/>
      <c r="AC21" s="373"/>
      <c r="AD21" s="493">
        <f t="shared" si="10"/>
        <v>1003.34</v>
      </c>
    </row>
    <row r="22" spans="1:30" x14ac:dyDescent="0.25">
      <c r="A22" s="7"/>
      <c r="B22" s="262">
        <v>4.54</v>
      </c>
      <c r="C22" s="20">
        <v>1</v>
      </c>
      <c r="D22" s="329">
        <f t="shared" si="6"/>
        <v>4.54</v>
      </c>
      <c r="E22" s="661">
        <v>43122</v>
      </c>
      <c r="F22" s="96">
        <f t="shared" si="7"/>
        <v>4.54</v>
      </c>
      <c r="G22" s="107" t="s">
        <v>166</v>
      </c>
      <c r="H22" s="97">
        <v>65</v>
      </c>
      <c r="I22" s="493">
        <f t="shared" si="8"/>
        <v>149.82000000000031</v>
      </c>
      <c r="K22" s="7"/>
      <c r="L22" s="262">
        <v>4.54</v>
      </c>
      <c r="M22" s="20"/>
      <c r="N22" s="768">
        <f t="shared" si="2"/>
        <v>0</v>
      </c>
      <c r="O22" s="769"/>
      <c r="P22" s="760">
        <f t="shared" si="3"/>
        <v>0</v>
      </c>
      <c r="Q22" s="572"/>
      <c r="R22" s="573"/>
      <c r="S22" s="493">
        <f t="shared" si="9"/>
        <v>4.5400000000001484</v>
      </c>
      <c r="V22" s="7"/>
      <c r="W22" s="262">
        <v>4.54</v>
      </c>
      <c r="X22" s="20"/>
      <c r="Y22" s="648">
        <f t="shared" si="4"/>
        <v>0</v>
      </c>
      <c r="Z22" s="645"/>
      <c r="AA22" s="624">
        <f t="shared" si="5"/>
        <v>0</v>
      </c>
      <c r="AB22" s="625"/>
      <c r="AC22" s="373"/>
      <c r="AD22" s="493">
        <f t="shared" si="10"/>
        <v>1003.34</v>
      </c>
    </row>
    <row r="23" spans="1:30" x14ac:dyDescent="0.25">
      <c r="A23" s="7"/>
      <c r="B23" s="262">
        <v>4.54</v>
      </c>
      <c r="C23" s="20">
        <v>20</v>
      </c>
      <c r="D23" s="329">
        <f t="shared" si="6"/>
        <v>90.8</v>
      </c>
      <c r="E23" s="661">
        <v>43129</v>
      </c>
      <c r="F23" s="96">
        <f t="shared" si="7"/>
        <v>90.8</v>
      </c>
      <c r="G23" s="107" t="s">
        <v>176</v>
      </c>
      <c r="H23" s="97">
        <v>65</v>
      </c>
      <c r="I23" s="493">
        <f t="shared" si="8"/>
        <v>59.020000000000309</v>
      </c>
      <c r="K23" s="7"/>
      <c r="L23" s="262">
        <v>4.54</v>
      </c>
      <c r="M23" s="20"/>
      <c r="N23" s="768">
        <f t="shared" si="2"/>
        <v>0</v>
      </c>
      <c r="O23" s="769"/>
      <c r="P23" s="760">
        <f t="shared" si="3"/>
        <v>0</v>
      </c>
      <c r="Q23" s="572"/>
      <c r="R23" s="573"/>
      <c r="S23" s="493">
        <f t="shared" si="9"/>
        <v>4.5400000000001484</v>
      </c>
      <c r="V23" s="7"/>
      <c r="W23" s="262">
        <v>4.54</v>
      </c>
      <c r="X23" s="20"/>
      <c r="Y23" s="648">
        <f t="shared" si="4"/>
        <v>0</v>
      </c>
      <c r="Z23" s="645"/>
      <c r="AA23" s="624">
        <f t="shared" si="5"/>
        <v>0</v>
      </c>
      <c r="AB23" s="625"/>
      <c r="AC23" s="373"/>
      <c r="AD23" s="493">
        <f t="shared" si="10"/>
        <v>1003.34</v>
      </c>
    </row>
    <row r="24" spans="1:30" x14ac:dyDescent="0.25">
      <c r="A24" s="7"/>
      <c r="B24" s="262">
        <v>4.54</v>
      </c>
      <c r="C24" s="20">
        <v>1</v>
      </c>
      <c r="D24" s="768">
        <v>4.54</v>
      </c>
      <c r="E24" s="769">
        <v>43133</v>
      </c>
      <c r="F24" s="760">
        <f t="shared" si="7"/>
        <v>4.54</v>
      </c>
      <c r="G24" s="572" t="s">
        <v>312</v>
      </c>
      <c r="H24" s="573">
        <v>65</v>
      </c>
      <c r="I24" s="493">
        <f t="shared" si="8"/>
        <v>54.48000000000031</v>
      </c>
      <c r="K24" s="7"/>
      <c r="L24" s="262">
        <v>4.54</v>
      </c>
      <c r="M24" s="20"/>
      <c r="N24" s="768">
        <f t="shared" si="2"/>
        <v>0</v>
      </c>
      <c r="O24" s="769"/>
      <c r="P24" s="760">
        <f t="shared" si="3"/>
        <v>0</v>
      </c>
      <c r="Q24" s="572"/>
      <c r="R24" s="573"/>
      <c r="S24" s="493">
        <f t="shared" si="9"/>
        <v>4.5400000000001484</v>
      </c>
      <c r="V24" s="7"/>
      <c r="W24" s="262">
        <v>4.54</v>
      </c>
      <c r="X24" s="20"/>
      <c r="Y24" s="648">
        <f t="shared" si="4"/>
        <v>0</v>
      </c>
      <c r="Z24" s="645"/>
      <c r="AA24" s="624">
        <f t="shared" si="5"/>
        <v>0</v>
      </c>
      <c r="AB24" s="625"/>
      <c r="AC24" s="373"/>
      <c r="AD24" s="493">
        <f t="shared" si="10"/>
        <v>1003.34</v>
      </c>
    </row>
    <row r="25" spans="1:30" x14ac:dyDescent="0.25">
      <c r="A25" s="7"/>
      <c r="B25" s="262">
        <v>4.54</v>
      </c>
      <c r="C25" s="20">
        <v>10</v>
      </c>
      <c r="D25" s="768">
        <f t="shared" si="6"/>
        <v>45.4</v>
      </c>
      <c r="E25" s="769">
        <v>43133</v>
      </c>
      <c r="F25" s="760">
        <f t="shared" si="7"/>
        <v>45.4</v>
      </c>
      <c r="G25" s="572" t="s">
        <v>314</v>
      </c>
      <c r="H25" s="573">
        <v>65</v>
      </c>
      <c r="I25" s="493">
        <f t="shared" si="8"/>
        <v>9.0800000000003109</v>
      </c>
      <c r="K25" s="7"/>
      <c r="L25" s="262">
        <v>4.54</v>
      </c>
      <c r="M25" s="20"/>
      <c r="N25" s="768">
        <f t="shared" si="2"/>
        <v>0</v>
      </c>
      <c r="O25" s="769"/>
      <c r="P25" s="760">
        <f t="shared" si="3"/>
        <v>0</v>
      </c>
      <c r="Q25" s="572"/>
      <c r="R25" s="573"/>
      <c r="S25" s="493">
        <f t="shared" si="9"/>
        <v>4.5400000000001484</v>
      </c>
      <c r="V25" s="7"/>
      <c r="W25" s="262">
        <v>4.54</v>
      </c>
      <c r="X25" s="20"/>
      <c r="Y25" s="648">
        <f t="shared" si="4"/>
        <v>0</v>
      </c>
      <c r="Z25" s="645"/>
      <c r="AA25" s="624">
        <f t="shared" si="5"/>
        <v>0</v>
      </c>
      <c r="AB25" s="625"/>
      <c r="AC25" s="373"/>
      <c r="AD25" s="493">
        <f t="shared" si="10"/>
        <v>1003.34</v>
      </c>
    </row>
    <row r="26" spans="1:30" x14ac:dyDescent="0.25">
      <c r="A26" s="7"/>
      <c r="B26" s="262">
        <v>4.54</v>
      </c>
      <c r="C26" s="20">
        <v>2</v>
      </c>
      <c r="D26" s="768">
        <f t="shared" si="6"/>
        <v>9.08</v>
      </c>
      <c r="E26" s="769">
        <v>43136</v>
      </c>
      <c r="F26" s="760">
        <f t="shared" si="7"/>
        <v>9.08</v>
      </c>
      <c r="G26" s="572" t="s">
        <v>323</v>
      </c>
      <c r="H26" s="573">
        <v>65</v>
      </c>
      <c r="I26" s="493">
        <f t="shared" si="8"/>
        <v>3.1086244689504383E-13</v>
      </c>
      <c r="K26" s="7"/>
      <c r="L26" s="262">
        <v>4.54</v>
      </c>
      <c r="M26" s="20"/>
      <c r="N26" s="768">
        <f t="shared" si="2"/>
        <v>0</v>
      </c>
      <c r="O26" s="769"/>
      <c r="P26" s="760">
        <f t="shared" si="3"/>
        <v>0</v>
      </c>
      <c r="Q26" s="572"/>
      <c r="R26" s="573"/>
      <c r="S26" s="493">
        <f t="shared" si="9"/>
        <v>4.5400000000001484</v>
      </c>
      <c r="V26" s="7"/>
      <c r="W26" s="262">
        <v>4.54</v>
      </c>
      <c r="X26" s="20"/>
      <c r="Y26" s="648">
        <f t="shared" si="4"/>
        <v>0</v>
      </c>
      <c r="Z26" s="645"/>
      <c r="AA26" s="624">
        <f t="shared" si="5"/>
        <v>0</v>
      </c>
      <c r="AB26" s="625"/>
      <c r="AC26" s="373"/>
      <c r="AD26" s="493">
        <f t="shared" si="10"/>
        <v>1003.34</v>
      </c>
    </row>
    <row r="27" spans="1:30" x14ac:dyDescent="0.25">
      <c r="A27" s="7"/>
      <c r="B27" s="262">
        <v>4.54</v>
      </c>
      <c r="C27" s="20"/>
      <c r="D27" s="768">
        <f t="shared" si="6"/>
        <v>0</v>
      </c>
      <c r="E27" s="769"/>
      <c r="F27" s="760">
        <f t="shared" si="7"/>
        <v>0</v>
      </c>
      <c r="G27" s="572"/>
      <c r="H27" s="573"/>
      <c r="I27" s="493">
        <f t="shared" si="8"/>
        <v>3.1086244689504383E-13</v>
      </c>
      <c r="K27" s="7"/>
      <c r="L27" s="262">
        <v>4.54</v>
      </c>
      <c r="M27" s="20"/>
      <c r="N27" s="768">
        <f t="shared" si="2"/>
        <v>0</v>
      </c>
      <c r="O27" s="769"/>
      <c r="P27" s="760">
        <f t="shared" si="3"/>
        <v>0</v>
      </c>
      <c r="Q27" s="572"/>
      <c r="R27" s="573"/>
      <c r="S27" s="493">
        <f t="shared" si="9"/>
        <v>4.5400000000001484</v>
      </c>
      <c r="V27" s="7"/>
      <c r="W27" s="262">
        <v>4.54</v>
      </c>
      <c r="X27" s="20"/>
      <c r="Y27" s="648">
        <f t="shared" si="4"/>
        <v>0</v>
      </c>
      <c r="Z27" s="645"/>
      <c r="AA27" s="624">
        <f t="shared" si="5"/>
        <v>0</v>
      </c>
      <c r="AB27" s="625"/>
      <c r="AC27" s="373"/>
      <c r="AD27" s="493">
        <f t="shared" si="10"/>
        <v>1003.34</v>
      </c>
    </row>
    <row r="28" spans="1:30" x14ac:dyDescent="0.25">
      <c r="A28" s="7"/>
      <c r="B28" s="262">
        <v>4.54</v>
      </c>
      <c r="C28" s="20"/>
      <c r="D28" s="768">
        <f t="shared" si="6"/>
        <v>0</v>
      </c>
      <c r="E28" s="769"/>
      <c r="F28" s="760">
        <f t="shared" si="7"/>
        <v>0</v>
      </c>
      <c r="G28" s="572"/>
      <c r="H28" s="573"/>
      <c r="I28" s="493">
        <f t="shared" si="8"/>
        <v>3.1086244689504383E-13</v>
      </c>
      <c r="K28" s="7"/>
      <c r="L28" s="262">
        <v>4.54</v>
      </c>
      <c r="M28" s="20"/>
      <c r="N28" s="768">
        <f t="shared" si="2"/>
        <v>0</v>
      </c>
      <c r="O28" s="769"/>
      <c r="P28" s="760">
        <f t="shared" si="3"/>
        <v>0</v>
      </c>
      <c r="Q28" s="572"/>
      <c r="R28" s="573"/>
      <c r="S28" s="493">
        <f t="shared" si="9"/>
        <v>4.5400000000001484</v>
      </c>
      <c r="V28" s="7"/>
      <c r="W28" s="262">
        <v>4.54</v>
      </c>
      <c r="X28" s="20"/>
      <c r="Y28" s="648">
        <f t="shared" si="4"/>
        <v>0</v>
      </c>
      <c r="Z28" s="645"/>
      <c r="AA28" s="624">
        <f t="shared" si="5"/>
        <v>0</v>
      </c>
      <c r="AB28" s="625"/>
      <c r="AC28" s="373"/>
      <c r="AD28" s="493">
        <f t="shared" si="10"/>
        <v>1003.34</v>
      </c>
    </row>
    <row r="29" spans="1:30" x14ac:dyDescent="0.25">
      <c r="A29" s="7"/>
      <c r="B29" s="262">
        <v>4.54</v>
      </c>
      <c r="C29" s="20"/>
      <c r="D29" s="768">
        <f t="shared" si="6"/>
        <v>0</v>
      </c>
      <c r="E29" s="769"/>
      <c r="F29" s="760">
        <f t="shared" si="7"/>
        <v>0</v>
      </c>
      <c r="G29" s="572"/>
      <c r="H29" s="573"/>
      <c r="I29" s="493">
        <f t="shared" si="8"/>
        <v>3.1086244689504383E-13</v>
      </c>
      <c r="K29" s="7"/>
      <c r="L29" s="262">
        <v>4.54</v>
      </c>
      <c r="M29" s="20"/>
      <c r="N29" s="768">
        <f t="shared" si="2"/>
        <v>0</v>
      </c>
      <c r="O29" s="769"/>
      <c r="P29" s="760">
        <f t="shared" si="3"/>
        <v>0</v>
      </c>
      <c r="Q29" s="572"/>
      <c r="R29" s="573"/>
      <c r="S29" s="493">
        <f t="shared" si="9"/>
        <v>4.5400000000001484</v>
      </c>
      <c r="V29" s="7"/>
      <c r="W29" s="262">
        <v>4.54</v>
      </c>
      <c r="X29" s="20"/>
      <c r="Y29" s="648">
        <f t="shared" si="4"/>
        <v>0</v>
      </c>
      <c r="Z29" s="645"/>
      <c r="AA29" s="624">
        <f t="shared" si="5"/>
        <v>0</v>
      </c>
      <c r="AB29" s="625"/>
      <c r="AC29" s="373"/>
      <c r="AD29" s="493">
        <f t="shared" si="10"/>
        <v>1003.34</v>
      </c>
    </row>
    <row r="30" spans="1:30" x14ac:dyDescent="0.25">
      <c r="A30" s="7"/>
      <c r="B30" s="262">
        <v>4.54</v>
      </c>
      <c r="C30" s="20"/>
      <c r="D30" s="768">
        <f t="shared" si="6"/>
        <v>0</v>
      </c>
      <c r="E30" s="769"/>
      <c r="F30" s="760">
        <f t="shared" si="7"/>
        <v>0</v>
      </c>
      <c r="G30" s="572"/>
      <c r="H30" s="573"/>
      <c r="I30" s="493">
        <f t="shared" si="8"/>
        <v>3.1086244689504383E-13</v>
      </c>
      <c r="K30" s="7"/>
      <c r="L30" s="262">
        <v>4.54</v>
      </c>
      <c r="M30" s="20"/>
      <c r="N30" s="768">
        <f t="shared" si="2"/>
        <v>0</v>
      </c>
      <c r="O30" s="769"/>
      <c r="P30" s="760">
        <f t="shared" si="3"/>
        <v>0</v>
      </c>
      <c r="Q30" s="572"/>
      <c r="R30" s="573"/>
      <c r="S30" s="493">
        <f t="shared" si="9"/>
        <v>4.5400000000001484</v>
      </c>
      <c r="V30" s="7"/>
      <c r="W30" s="262">
        <v>4.54</v>
      </c>
      <c r="X30" s="20"/>
      <c r="Y30" s="648">
        <f t="shared" si="4"/>
        <v>0</v>
      </c>
      <c r="Z30" s="645"/>
      <c r="AA30" s="624">
        <f t="shared" si="5"/>
        <v>0</v>
      </c>
      <c r="AB30" s="625"/>
      <c r="AC30" s="373"/>
      <c r="AD30" s="493">
        <f t="shared" si="10"/>
        <v>1003.34</v>
      </c>
    </row>
    <row r="31" spans="1:30" x14ac:dyDescent="0.25">
      <c r="A31" s="7"/>
      <c r="B31" s="262">
        <v>4.54</v>
      </c>
      <c r="C31" s="20"/>
      <c r="D31" s="768">
        <f t="shared" si="6"/>
        <v>0</v>
      </c>
      <c r="E31" s="769"/>
      <c r="F31" s="760">
        <f t="shared" si="7"/>
        <v>0</v>
      </c>
      <c r="G31" s="572"/>
      <c r="H31" s="573"/>
      <c r="I31" s="493">
        <f t="shared" si="8"/>
        <v>3.1086244689504383E-13</v>
      </c>
      <c r="K31" s="7"/>
      <c r="L31" s="262">
        <v>4.54</v>
      </c>
      <c r="M31" s="20"/>
      <c r="N31" s="768">
        <f t="shared" si="2"/>
        <v>0</v>
      </c>
      <c r="O31" s="769"/>
      <c r="P31" s="760">
        <f t="shared" si="3"/>
        <v>0</v>
      </c>
      <c r="Q31" s="572"/>
      <c r="R31" s="573"/>
      <c r="S31" s="493">
        <f t="shared" si="9"/>
        <v>4.5400000000001484</v>
      </c>
      <c r="V31" s="7"/>
      <c r="W31" s="262">
        <v>4.54</v>
      </c>
      <c r="X31" s="20"/>
      <c r="Y31" s="648">
        <f t="shared" si="4"/>
        <v>0</v>
      </c>
      <c r="Z31" s="645"/>
      <c r="AA31" s="624">
        <f t="shared" si="5"/>
        <v>0</v>
      </c>
      <c r="AB31" s="625"/>
      <c r="AC31" s="373"/>
      <c r="AD31" s="493">
        <f t="shared" si="10"/>
        <v>1003.34</v>
      </c>
    </row>
    <row r="32" spans="1:30" x14ac:dyDescent="0.25">
      <c r="A32" s="7"/>
      <c r="B32" s="262">
        <v>4.54</v>
      </c>
      <c r="C32" s="20"/>
      <c r="D32" s="768">
        <f t="shared" si="6"/>
        <v>0</v>
      </c>
      <c r="E32" s="769"/>
      <c r="F32" s="760">
        <f t="shared" si="7"/>
        <v>0</v>
      </c>
      <c r="G32" s="572"/>
      <c r="H32" s="573"/>
      <c r="I32" s="493">
        <f t="shared" si="8"/>
        <v>3.1086244689504383E-13</v>
      </c>
      <c r="K32" s="7"/>
      <c r="L32" s="262">
        <v>4.54</v>
      </c>
      <c r="M32" s="20"/>
      <c r="N32" s="768">
        <f t="shared" si="2"/>
        <v>0</v>
      </c>
      <c r="O32" s="769"/>
      <c r="P32" s="760">
        <f t="shared" si="3"/>
        <v>0</v>
      </c>
      <c r="Q32" s="572"/>
      <c r="R32" s="573"/>
      <c r="S32" s="493">
        <f t="shared" si="9"/>
        <v>4.5400000000001484</v>
      </c>
      <c r="V32" s="7"/>
      <c r="W32" s="262">
        <v>4.54</v>
      </c>
      <c r="X32" s="20"/>
      <c r="Y32" s="648">
        <f t="shared" si="4"/>
        <v>0</v>
      </c>
      <c r="Z32" s="645"/>
      <c r="AA32" s="624">
        <f t="shared" si="5"/>
        <v>0</v>
      </c>
      <c r="AB32" s="625"/>
      <c r="AC32" s="373"/>
      <c r="AD32" s="493">
        <f t="shared" si="10"/>
        <v>1003.34</v>
      </c>
    </row>
    <row r="33" spans="1:30" x14ac:dyDescent="0.25">
      <c r="A33" s="7"/>
      <c r="B33" s="262">
        <v>4.54</v>
      </c>
      <c r="C33" s="20"/>
      <c r="D33" s="768">
        <f t="shared" si="6"/>
        <v>0</v>
      </c>
      <c r="E33" s="770"/>
      <c r="F33" s="760">
        <f t="shared" si="7"/>
        <v>0</v>
      </c>
      <c r="G33" s="572"/>
      <c r="H33" s="771"/>
      <c r="I33" s="493">
        <f t="shared" si="8"/>
        <v>3.1086244689504383E-13</v>
      </c>
      <c r="K33" s="7"/>
      <c r="L33" s="262">
        <v>4.54</v>
      </c>
      <c r="M33" s="20"/>
      <c r="N33" s="768">
        <f t="shared" si="2"/>
        <v>0</v>
      </c>
      <c r="O33" s="770"/>
      <c r="P33" s="760">
        <f t="shared" si="3"/>
        <v>0</v>
      </c>
      <c r="Q33" s="572"/>
      <c r="R33" s="771"/>
      <c r="S33" s="493">
        <f t="shared" si="9"/>
        <v>4.5400000000001484</v>
      </c>
      <c r="V33" s="7"/>
      <c r="W33" s="262">
        <v>4.54</v>
      </c>
      <c r="X33" s="20"/>
      <c r="Y33" s="648">
        <f t="shared" si="4"/>
        <v>0</v>
      </c>
      <c r="Z33" s="646"/>
      <c r="AA33" s="624">
        <f t="shared" si="5"/>
        <v>0</v>
      </c>
      <c r="AB33" s="625"/>
      <c r="AC33" s="647"/>
      <c r="AD33" s="493">
        <f t="shared" si="10"/>
        <v>1003.34</v>
      </c>
    </row>
    <row r="34" spans="1:30" x14ac:dyDescent="0.25">
      <c r="A34" s="7"/>
      <c r="B34" s="262">
        <v>4.54</v>
      </c>
      <c r="C34" s="20"/>
      <c r="D34" s="768">
        <f t="shared" si="6"/>
        <v>0</v>
      </c>
      <c r="E34" s="770"/>
      <c r="F34" s="760">
        <f t="shared" si="7"/>
        <v>0</v>
      </c>
      <c r="G34" s="572"/>
      <c r="H34" s="771"/>
      <c r="I34" s="493">
        <f t="shared" si="8"/>
        <v>3.1086244689504383E-13</v>
      </c>
      <c r="K34" s="7"/>
      <c r="L34" s="262">
        <v>4.54</v>
      </c>
      <c r="M34" s="20"/>
      <c r="N34" s="768">
        <f t="shared" si="2"/>
        <v>0</v>
      </c>
      <c r="O34" s="770"/>
      <c r="P34" s="760">
        <f t="shared" si="3"/>
        <v>0</v>
      </c>
      <c r="Q34" s="572"/>
      <c r="R34" s="771"/>
      <c r="S34" s="493">
        <f t="shared" si="9"/>
        <v>4.5400000000001484</v>
      </c>
      <c r="V34" s="7"/>
      <c r="W34" s="262">
        <v>4.54</v>
      </c>
      <c r="X34" s="20"/>
      <c r="Y34" s="648">
        <f t="shared" si="4"/>
        <v>0</v>
      </c>
      <c r="Z34" s="646"/>
      <c r="AA34" s="624">
        <f t="shared" si="5"/>
        <v>0</v>
      </c>
      <c r="AB34" s="625"/>
      <c r="AC34" s="647"/>
      <c r="AD34" s="493">
        <f t="shared" si="10"/>
        <v>1003.34</v>
      </c>
    </row>
    <row r="35" spans="1:30" x14ac:dyDescent="0.25">
      <c r="A35" s="7"/>
      <c r="B35" s="262">
        <v>4.54</v>
      </c>
      <c r="C35" s="20"/>
      <c r="D35" s="768">
        <f t="shared" si="6"/>
        <v>0</v>
      </c>
      <c r="E35" s="770"/>
      <c r="F35" s="760">
        <f t="shared" si="7"/>
        <v>0</v>
      </c>
      <c r="G35" s="572"/>
      <c r="H35" s="771"/>
      <c r="I35" s="493">
        <f t="shared" si="8"/>
        <v>3.1086244689504383E-13</v>
      </c>
      <c r="K35" s="7"/>
      <c r="L35" s="262">
        <v>4.54</v>
      </c>
      <c r="M35" s="20"/>
      <c r="N35" s="768">
        <f t="shared" si="2"/>
        <v>0</v>
      </c>
      <c r="O35" s="770"/>
      <c r="P35" s="760">
        <f t="shared" si="3"/>
        <v>0</v>
      </c>
      <c r="Q35" s="572"/>
      <c r="R35" s="771"/>
      <c r="S35" s="493">
        <f t="shared" si="9"/>
        <v>4.5400000000001484</v>
      </c>
      <c r="V35" s="7"/>
      <c r="W35" s="262">
        <v>4.54</v>
      </c>
      <c r="X35" s="20"/>
      <c r="Y35" s="648">
        <f t="shared" si="4"/>
        <v>0</v>
      </c>
      <c r="Z35" s="646"/>
      <c r="AA35" s="624">
        <f t="shared" si="5"/>
        <v>0</v>
      </c>
      <c r="AB35" s="625"/>
      <c r="AC35" s="647"/>
      <c r="AD35" s="493">
        <f t="shared" si="10"/>
        <v>1003.34</v>
      </c>
    </row>
    <row r="36" spans="1:30" x14ac:dyDescent="0.25">
      <c r="A36" s="130"/>
      <c r="B36" s="262">
        <v>4.54</v>
      </c>
      <c r="C36" s="20"/>
      <c r="D36" s="768">
        <f t="shared" si="6"/>
        <v>0</v>
      </c>
      <c r="E36" s="770"/>
      <c r="F36" s="760">
        <f t="shared" si="7"/>
        <v>0</v>
      </c>
      <c r="G36" s="572"/>
      <c r="H36" s="771"/>
      <c r="I36" s="493">
        <f t="shared" si="8"/>
        <v>3.1086244689504383E-13</v>
      </c>
      <c r="K36" s="130"/>
      <c r="L36" s="262">
        <v>4.54</v>
      </c>
      <c r="M36" s="20"/>
      <c r="N36" s="768">
        <f t="shared" si="2"/>
        <v>0</v>
      </c>
      <c r="O36" s="770"/>
      <c r="P36" s="760">
        <f t="shared" si="3"/>
        <v>0</v>
      </c>
      <c r="Q36" s="572"/>
      <c r="R36" s="771"/>
      <c r="S36" s="493">
        <f t="shared" si="9"/>
        <v>4.5400000000001484</v>
      </c>
      <c r="V36" s="130"/>
      <c r="W36" s="262">
        <v>4.54</v>
      </c>
      <c r="X36" s="20"/>
      <c r="Y36" s="648">
        <f t="shared" si="4"/>
        <v>0</v>
      </c>
      <c r="Z36" s="646"/>
      <c r="AA36" s="624">
        <f t="shared" si="5"/>
        <v>0</v>
      </c>
      <c r="AB36" s="625"/>
      <c r="AC36" s="647"/>
      <c r="AD36" s="493">
        <f t="shared" si="10"/>
        <v>1003.34</v>
      </c>
    </row>
    <row r="37" spans="1:30" x14ac:dyDescent="0.25">
      <c r="A37" s="7"/>
      <c r="B37" s="262">
        <v>4.54</v>
      </c>
      <c r="C37" s="20"/>
      <c r="D37" s="768">
        <f t="shared" si="6"/>
        <v>0</v>
      </c>
      <c r="E37" s="770"/>
      <c r="F37" s="760">
        <f t="shared" si="7"/>
        <v>0</v>
      </c>
      <c r="G37" s="572"/>
      <c r="H37" s="771"/>
      <c r="I37" s="493">
        <f t="shared" si="8"/>
        <v>3.1086244689504383E-13</v>
      </c>
      <c r="K37" s="7"/>
      <c r="L37" s="262">
        <v>4.54</v>
      </c>
      <c r="M37" s="20"/>
      <c r="N37" s="768">
        <f t="shared" si="2"/>
        <v>0</v>
      </c>
      <c r="O37" s="770"/>
      <c r="P37" s="760">
        <f t="shared" si="3"/>
        <v>0</v>
      </c>
      <c r="Q37" s="572"/>
      <c r="R37" s="771"/>
      <c r="S37" s="493">
        <f t="shared" si="9"/>
        <v>4.5400000000001484</v>
      </c>
      <c r="V37" s="7"/>
      <c r="W37" s="262">
        <v>4.54</v>
      </c>
      <c r="X37" s="20"/>
      <c r="Y37" s="648">
        <f t="shared" si="4"/>
        <v>0</v>
      </c>
      <c r="Z37" s="646"/>
      <c r="AA37" s="624">
        <f t="shared" si="5"/>
        <v>0</v>
      </c>
      <c r="AB37" s="625"/>
      <c r="AC37" s="647"/>
      <c r="AD37" s="493">
        <f t="shared" si="10"/>
        <v>1003.34</v>
      </c>
    </row>
    <row r="38" spans="1:30" x14ac:dyDescent="0.25">
      <c r="A38" s="7"/>
      <c r="B38" s="262">
        <v>4.54</v>
      </c>
      <c r="C38" s="20"/>
      <c r="D38" s="760">
        <f t="shared" si="6"/>
        <v>0</v>
      </c>
      <c r="E38" s="769"/>
      <c r="F38" s="760">
        <f t="shared" si="7"/>
        <v>0</v>
      </c>
      <c r="G38" s="572"/>
      <c r="H38" s="771"/>
      <c r="I38" s="493">
        <f t="shared" si="8"/>
        <v>3.1086244689504383E-13</v>
      </c>
      <c r="K38" s="7"/>
      <c r="L38" s="262">
        <v>4.54</v>
      </c>
      <c r="M38" s="20"/>
      <c r="N38" s="760">
        <f t="shared" si="2"/>
        <v>0</v>
      </c>
      <c r="O38" s="769"/>
      <c r="P38" s="760">
        <f t="shared" si="3"/>
        <v>0</v>
      </c>
      <c r="Q38" s="572"/>
      <c r="R38" s="771"/>
      <c r="S38" s="493">
        <f t="shared" si="9"/>
        <v>4.5400000000001484</v>
      </c>
      <c r="V38" s="7"/>
      <c r="W38" s="262">
        <v>4.54</v>
      </c>
      <c r="X38" s="20"/>
      <c r="Y38" s="624">
        <f t="shared" si="4"/>
        <v>0</v>
      </c>
      <c r="Z38" s="645"/>
      <c r="AA38" s="624">
        <f t="shared" si="5"/>
        <v>0</v>
      </c>
      <c r="AB38" s="625"/>
      <c r="AC38" s="647"/>
      <c r="AD38" s="493">
        <f t="shared" si="10"/>
        <v>1003.34</v>
      </c>
    </row>
    <row r="39" spans="1:30" x14ac:dyDescent="0.25">
      <c r="A39" s="7"/>
      <c r="B39" s="262">
        <v>4.54</v>
      </c>
      <c r="C39" s="20"/>
      <c r="D39" s="760">
        <f t="shared" si="6"/>
        <v>0</v>
      </c>
      <c r="E39" s="769"/>
      <c r="F39" s="760">
        <f t="shared" si="7"/>
        <v>0</v>
      </c>
      <c r="G39" s="572"/>
      <c r="H39" s="771"/>
      <c r="I39" s="493">
        <f t="shared" si="8"/>
        <v>3.1086244689504383E-13</v>
      </c>
      <c r="K39" s="7"/>
      <c r="L39" s="262">
        <v>4.54</v>
      </c>
      <c r="M39" s="20"/>
      <c r="N39" s="760">
        <f t="shared" si="2"/>
        <v>0</v>
      </c>
      <c r="O39" s="769"/>
      <c r="P39" s="760">
        <f t="shared" si="3"/>
        <v>0</v>
      </c>
      <c r="Q39" s="572"/>
      <c r="R39" s="771"/>
      <c r="S39" s="493">
        <f t="shared" si="9"/>
        <v>4.5400000000001484</v>
      </c>
      <c r="V39" s="7"/>
      <c r="W39" s="262">
        <v>4.54</v>
      </c>
      <c r="X39" s="20"/>
      <c r="Y39" s="624">
        <f t="shared" si="4"/>
        <v>0</v>
      </c>
      <c r="Z39" s="645"/>
      <c r="AA39" s="624">
        <f t="shared" si="5"/>
        <v>0</v>
      </c>
      <c r="AB39" s="625"/>
      <c r="AC39" s="647"/>
      <c r="AD39" s="493">
        <f t="shared" si="10"/>
        <v>1003.34</v>
      </c>
    </row>
    <row r="40" spans="1:30" x14ac:dyDescent="0.25">
      <c r="A40" s="7"/>
      <c r="B40" s="262">
        <v>4.54</v>
      </c>
      <c r="C40" s="20"/>
      <c r="D40" s="760">
        <f t="shared" si="6"/>
        <v>0</v>
      </c>
      <c r="E40" s="769"/>
      <c r="F40" s="760">
        <f t="shared" si="7"/>
        <v>0</v>
      </c>
      <c r="G40" s="572"/>
      <c r="H40" s="771"/>
      <c r="I40" s="493">
        <f t="shared" si="8"/>
        <v>3.1086244689504383E-13</v>
      </c>
      <c r="K40" s="7"/>
      <c r="L40" s="262">
        <v>4.54</v>
      </c>
      <c r="M40" s="20"/>
      <c r="N40" s="760">
        <f t="shared" si="2"/>
        <v>0</v>
      </c>
      <c r="O40" s="769"/>
      <c r="P40" s="760">
        <f t="shared" si="3"/>
        <v>0</v>
      </c>
      <c r="Q40" s="572"/>
      <c r="R40" s="771"/>
      <c r="S40" s="493">
        <f t="shared" si="9"/>
        <v>4.5400000000001484</v>
      </c>
      <c r="V40" s="7"/>
      <c r="W40" s="262">
        <v>4.54</v>
      </c>
      <c r="X40" s="20"/>
      <c r="Y40" s="624">
        <f t="shared" si="4"/>
        <v>0</v>
      </c>
      <c r="Z40" s="645"/>
      <c r="AA40" s="624">
        <f t="shared" si="5"/>
        <v>0</v>
      </c>
      <c r="AB40" s="625"/>
      <c r="AC40" s="647"/>
      <c r="AD40" s="493">
        <f t="shared" si="10"/>
        <v>1003.34</v>
      </c>
    </row>
    <row r="41" spans="1:30" x14ac:dyDescent="0.25">
      <c r="A41" s="7"/>
      <c r="B41" s="262">
        <v>4.54</v>
      </c>
      <c r="C41" s="20"/>
      <c r="D41" s="760">
        <f t="shared" si="6"/>
        <v>0</v>
      </c>
      <c r="E41" s="769"/>
      <c r="F41" s="760">
        <f t="shared" si="7"/>
        <v>0</v>
      </c>
      <c r="G41" s="572"/>
      <c r="H41" s="771"/>
      <c r="I41" s="493">
        <f t="shared" si="8"/>
        <v>3.1086244689504383E-13</v>
      </c>
      <c r="K41" s="7"/>
      <c r="L41" s="262">
        <v>4.54</v>
      </c>
      <c r="M41" s="20"/>
      <c r="N41" s="760">
        <f t="shared" si="2"/>
        <v>0</v>
      </c>
      <c r="O41" s="769"/>
      <c r="P41" s="760">
        <f t="shared" si="3"/>
        <v>0</v>
      </c>
      <c r="Q41" s="572"/>
      <c r="R41" s="771"/>
      <c r="S41" s="493">
        <f t="shared" si="9"/>
        <v>4.5400000000001484</v>
      </c>
      <c r="V41" s="7"/>
      <c r="W41" s="262">
        <v>4.54</v>
      </c>
      <c r="X41" s="20"/>
      <c r="Y41" s="624">
        <f t="shared" si="4"/>
        <v>0</v>
      </c>
      <c r="Z41" s="645"/>
      <c r="AA41" s="624">
        <f t="shared" si="5"/>
        <v>0</v>
      </c>
      <c r="AB41" s="625"/>
      <c r="AC41" s="647"/>
      <c r="AD41" s="493">
        <f t="shared" si="10"/>
        <v>1003.34</v>
      </c>
    </row>
    <row r="42" spans="1:30" x14ac:dyDescent="0.25">
      <c r="A42" s="7"/>
      <c r="B42" s="262">
        <v>4.54</v>
      </c>
      <c r="C42" s="20"/>
      <c r="D42" s="760">
        <f t="shared" si="6"/>
        <v>0</v>
      </c>
      <c r="E42" s="769"/>
      <c r="F42" s="760">
        <f t="shared" si="7"/>
        <v>0</v>
      </c>
      <c r="G42" s="572"/>
      <c r="H42" s="771"/>
      <c r="I42" s="493">
        <f t="shared" si="8"/>
        <v>3.1086244689504383E-13</v>
      </c>
      <c r="K42" s="7"/>
      <c r="L42" s="262">
        <v>4.54</v>
      </c>
      <c r="M42" s="20"/>
      <c r="N42" s="760">
        <f t="shared" si="2"/>
        <v>0</v>
      </c>
      <c r="O42" s="769"/>
      <c r="P42" s="760">
        <f t="shared" si="3"/>
        <v>0</v>
      </c>
      <c r="Q42" s="572"/>
      <c r="R42" s="771"/>
      <c r="S42" s="493">
        <f t="shared" si="9"/>
        <v>4.5400000000001484</v>
      </c>
      <c r="V42" s="7"/>
      <c r="W42" s="262">
        <v>4.54</v>
      </c>
      <c r="X42" s="20"/>
      <c r="Y42" s="624">
        <f t="shared" si="4"/>
        <v>0</v>
      </c>
      <c r="Z42" s="645"/>
      <c r="AA42" s="624">
        <f t="shared" si="5"/>
        <v>0</v>
      </c>
      <c r="AB42" s="625"/>
      <c r="AC42" s="647"/>
      <c r="AD42" s="493">
        <f t="shared" si="10"/>
        <v>1003.34</v>
      </c>
    </row>
    <row r="43" spans="1:30" x14ac:dyDescent="0.25">
      <c r="A43" s="7"/>
      <c r="B43" s="262">
        <v>4.54</v>
      </c>
      <c r="C43" s="20"/>
      <c r="D43" s="760">
        <f t="shared" si="6"/>
        <v>0</v>
      </c>
      <c r="E43" s="769"/>
      <c r="F43" s="760">
        <f t="shared" si="7"/>
        <v>0</v>
      </c>
      <c r="G43" s="572"/>
      <c r="H43" s="771"/>
      <c r="I43" s="493">
        <f t="shared" si="8"/>
        <v>3.1086244689504383E-13</v>
      </c>
      <c r="K43" s="7"/>
      <c r="L43" s="262">
        <v>4.54</v>
      </c>
      <c r="M43" s="20"/>
      <c r="N43" s="760">
        <f t="shared" si="2"/>
        <v>0</v>
      </c>
      <c r="O43" s="769"/>
      <c r="P43" s="760">
        <f t="shared" si="3"/>
        <v>0</v>
      </c>
      <c r="Q43" s="572"/>
      <c r="R43" s="771"/>
      <c r="S43" s="493">
        <f t="shared" si="9"/>
        <v>4.5400000000001484</v>
      </c>
      <c r="V43" s="7"/>
      <c r="W43" s="262">
        <v>4.54</v>
      </c>
      <c r="X43" s="20"/>
      <c r="Y43" s="624">
        <f t="shared" si="4"/>
        <v>0</v>
      </c>
      <c r="Z43" s="645"/>
      <c r="AA43" s="624">
        <f t="shared" si="5"/>
        <v>0</v>
      </c>
      <c r="AB43" s="625"/>
      <c r="AC43" s="647"/>
      <c r="AD43" s="493">
        <f t="shared" si="10"/>
        <v>1003.34</v>
      </c>
    </row>
    <row r="44" spans="1:30" x14ac:dyDescent="0.25">
      <c r="A44" s="7"/>
      <c r="B44" s="262">
        <v>4.54</v>
      </c>
      <c r="C44" s="20"/>
      <c r="D44" s="760">
        <f t="shared" si="6"/>
        <v>0</v>
      </c>
      <c r="E44" s="769"/>
      <c r="F44" s="760">
        <f t="shared" si="7"/>
        <v>0</v>
      </c>
      <c r="G44" s="572"/>
      <c r="H44" s="771"/>
      <c r="I44" s="493">
        <f t="shared" si="8"/>
        <v>3.1086244689504383E-13</v>
      </c>
      <c r="K44" s="7"/>
      <c r="L44" s="262">
        <v>4.54</v>
      </c>
      <c r="M44" s="20"/>
      <c r="N44" s="760">
        <f t="shared" si="2"/>
        <v>0</v>
      </c>
      <c r="O44" s="769"/>
      <c r="P44" s="760">
        <f t="shared" si="3"/>
        <v>0</v>
      </c>
      <c r="Q44" s="572"/>
      <c r="R44" s="771"/>
      <c r="S44" s="493">
        <f t="shared" si="9"/>
        <v>4.5400000000001484</v>
      </c>
      <c r="V44" s="7"/>
      <c r="W44" s="262">
        <v>4.54</v>
      </c>
      <c r="X44" s="20"/>
      <c r="Y44" s="624">
        <f t="shared" si="4"/>
        <v>0</v>
      </c>
      <c r="Z44" s="645"/>
      <c r="AA44" s="624">
        <f t="shared" si="5"/>
        <v>0</v>
      </c>
      <c r="AB44" s="625"/>
      <c r="AC44" s="647"/>
      <c r="AD44" s="493">
        <f t="shared" si="10"/>
        <v>1003.34</v>
      </c>
    </row>
    <row r="45" spans="1:30" x14ac:dyDescent="0.25">
      <c r="A45" s="7"/>
      <c r="B45" s="262">
        <v>4.54</v>
      </c>
      <c r="C45" s="20"/>
      <c r="D45" s="760">
        <f t="shared" si="6"/>
        <v>0</v>
      </c>
      <c r="E45" s="769"/>
      <c r="F45" s="760">
        <f t="shared" si="7"/>
        <v>0</v>
      </c>
      <c r="G45" s="572"/>
      <c r="H45" s="771"/>
      <c r="I45" s="493">
        <f t="shared" si="8"/>
        <v>3.1086244689504383E-13</v>
      </c>
      <c r="K45" s="7"/>
      <c r="L45" s="262">
        <v>4.54</v>
      </c>
      <c r="M45" s="20"/>
      <c r="N45" s="760">
        <f t="shared" si="2"/>
        <v>0</v>
      </c>
      <c r="O45" s="769"/>
      <c r="P45" s="760">
        <f t="shared" si="3"/>
        <v>0</v>
      </c>
      <c r="Q45" s="572"/>
      <c r="R45" s="771"/>
      <c r="S45" s="493">
        <f t="shared" si="9"/>
        <v>4.5400000000001484</v>
      </c>
      <c r="V45" s="7"/>
      <c r="W45" s="262">
        <v>4.54</v>
      </c>
      <c r="X45" s="20"/>
      <c r="Y45" s="624">
        <f t="shared" si="4"/>
        <v>0</v>
      </c>
      <c r="Z45" s="645"/>
      <c r="AA45" s="624">
        <f t="shared" si="5"/>
        <v>0</v>
      </c>
      <c r="AB45" s="625"/>
      <c r="AC45" s="647"/>
      <c r="AD45" s="493">
        <f t="shared" si="10"/>
        <v>1003.34</v>
      </c>
    </row>
    <row r="46" spans="1:30" x14ac:dyDescent="0.25">
      <c r="A46" s="7"/>
      <c r="B46" s="262">
        <v>4.54</v>
      </c>
      <c r="C46" s="20"/>
      <c r="D46" s="760">
        <f t="shared" si="6"/>
        <v>0</v>
      </c>
      <c r="E46" s="769"/>
      <c r="F46" s="760">
        <f t="shared" si="7"/>
        <v>0</v>
      </c>
      <c r="G46" s="572"/>
      <c r="H46" s="771"/>
      <c r="I46" s="493">
        <f t="shared" si="8"/>
        <v>3.1086244689504383E-13</v>
      </c>
      <c r="K46" s="7"/>
      <c r="L46" s="262">
        <v>4.54</v>
      </c>
      <c r="M46" s="20"/>
      <c r="N46" s="760">
        <f t="shared" si="2"/>
        <v>0</v>
      </c>
      <c r="O46" s="769"/>
      <c r="P46" s="760">
        <f t="shared" si="3"/>
        <v>0</v>
      </c>
      <c r="Q46" s="572"/>
      <c r="R46" s="771"/>
      <c r="S46" s="493">
        <f t="shared" si="9"/>
        <v>4.5400000000001484</v>
      </c>
      <c r="V46" s="7"/>
      <c r="W46" s="262">
        <v>4.54</v>
      </c>
      <c r="X46" s="20"/>
      <c r="Y46" s="624">
        <f t="shared" si="4"/>
        <v>0</v>
      </c>
      <c r="Z46" s="645"/>
      <c r="AA46" s="624">
        <f t="shared" si="5"/>
        <v>0</v>
      </c>
      <c r="AB46" s="625"/>
      <c r="AC46" s="647"/>
      <c r="AD46" s="493">
        <f t="shared" si="10"/>
        <v>1003.34</v>
      </c>
    </row>
    <row r="47" spans="1:30" x14ac:dyDescent="0.25">
      <c r="A47" s="7"/>
      <c r="B47" s="262">
        <v>4.54</v>
      </c>
      <c r="C47" s="20"/>
      <c r="D47" s="760">
        <f t="shared" si="6"/>
        <v>0</v>
      </c>
      <c r="E47" s="769"/>
      <c r="F47" s="760">
        <f t="shared" si="7"/>
        <v>0</v>
      </c>
      <c r="G47" s="572"/>
      <c r="H47" s="771"/>
      <c r="I47" s="493">
        <f t="shared" si="8"/>
        <v>3.1086244689504383E-13</v>
      </c>
      <c r="K47" s="7"/>
      <c r="L47" s="262">
        <v>4.54</v>
      </c>
      <c r="M47" s="20"/>
      <c r="N47" s="760">
        <f t="shared" si="2"/>
        <v>0</v>
      </c>
      <c r="O47" s="769"/>
      <c r="P47" s="760">
        <f t="shared" si="3"/>
        <v>0</v>
      </c>
      <c r="Q47" s="572"/>
      <c r="R47" s="771"/>
      <c r="S47" s="493">
        <f t="shared" si="9"/>
        <v>4.5400000000001484</v>
      </c>
      <c r="V47" s="7"/>
      <c r="W47" s="262">
        <v>4.54</v>
      </c>
      <c r="X47" s="20"/>
      <c r="Y47" s="624">
        <f t="shared" si="4"/>
        <v>0</v>
      </c>
      <c r="Z47" s="645"/>
      <c r="AA47" s="624">
        <f t="shared" si="5"/>
        <v>0</v>
      </c>
      <c r="AB47" s="625"/>
      <c r="AC47" s="647"/>
      <c r="AD47" s="493">
        <f t="shared" si="10"/>
        <v>1003.34</v>
      </c>
    </row>
    <row r="48" spans="1:30" x14ac:dyDescent="0.25">
      <c r="A48" s="7"/>
      <c r="B48" s="262">
        <v>4.54</v>
      </c>
      <c r="C48" s="20"/>
      <c r="D48" s="760">
        <f t="shared" si="6"/>
        <v>0</v>
      </c>
      <c r="E48" s="769"/>
      <c r="F48" s="760">
        <f t="shared" si="7"/>
        <v>0</v>
      </c>
      <c r="G48" s="572"/>
      <c r="H48" s="771"/>
      <c r="I48" s="493">
        <f t="shared" si="8"/>
        <v>3.1086244689504383E-13</v>
      </c>
      <c r="K48" s="7"/>
      <c r="L48" s="262">
        <v>4.54</v>
      </c>
      <c r="M48" s="20"/>
      <c r="N48" s="760">
        <f t="shared" si="2"/>
        <v>0</v>
      </c>
      <c r="O48" s="769"/>
      <c r="P48" s="760">
        <f t="shared" si="3"/>
        <v>0</v>
      </c>
      <c r="Q48" s="572"/>
      <c r="R48" s="771"/>
      <c r="S48" s="493">
        <f t="shared" si="9"/>
        <v>4.5400000000001484</v>
      </c>
      <c r="V48" s="7"/>
      <c r="W48" s="262">
        <v>4.54</v>
      </c>
      <c r="X48" s="20"/>
      <c r="Y48" s="624">
        <f t="shared" si="4"/>
        <v>0</v>
      </c>
      <c r="Z48" s="645"/>
      <c r="AA48" s="624">
        <f t="shared" si="5"/>
        <v>0</v>
      </c>
      <c r="AB48" s="625"/>
      <c r="AC48" s="647"/>
      <c r="AD48" s="493">
        <f t="shared" si="10"/>
        <v>1003.34</v>
      </c>
    </row>
    <row r="49" spans="1:30" x14ac:dyDescent="0.25">
      <c r="A49" s="7"/>
      <c r="B49" s="262">
        <v>4.54</v>
      </c>
      <c r="C49" s="20"/>
      <c r="D49" s="760">
        <f t="shared" si="6"/>
        <v>0</v>
      </c>
      <c r="E49" s="769"/>
      <c r="F49" s="760">
        <f t="shared" si="7"/>
        <v>0</v>
      </c>
      <c r="G49" s="572"/>
      <c r="H49" s="771"/>
      <c r="I49" s="493">
        <f t="shared" si="8"/>
        <v>3.1086244689504383E-13</v>
      </c>
      <c r="K49" s="7"/>
      <c r="L49" s="262">
        <v>4.54</v>
      </c>
      <c r="M49" s="20"/>
      <c r="N49" s="760">
        <f t="shared" si="2"/>
        <v>0</v>
      </c>
      <c r="O49" s="769"/>
      <c r="P49" s="760">
        <f t="shared" si="3"/>
        <v>0</v>
      </c>
      <c r="Q49" s="572"/>
      <c r="R49" s="771"/>
      <c r="S49" s="493">
        <f t="shared" si="9"/>
        <v>4.5400000000001484</v>
      </c>
      <c r="V49" s="7"/>
      <c r="W49" s="262">
        <v>4.54</v>
      </c>
      <c r="X49" s="20"/>
      <c r="Y49" s="624">
        <f t="shared" si="4"/>
        <v>0</v>
      </c>
      <c r="Z49" s="645"/>
      <c r="AA49" s="624">
        <f t="shared" si="5"/>
        <v>0</v>
      </c>
      <c r="AB49" s="625"/>
      <c r="AC49" s="647"/>
      <c r="AD49" s="493">
        <f t="shared" si="10"/>
        <v>1003.34</v>
      </c>
    </row>
    <row r="50" spans="1:30" x14ac:dyDescent="0.25">
      <c r="A50" s="7"/>
      <c r="B50" s="262">
        <v>4.54</v>
      </c>
      <c r="C50" s="20"/>
      <c r="D50" s="760">
        <f t="shared" si="6"/>
        <v>0</v>
      </c>
      <c r="E50" s="769"/>
      <c r="F50" s="760">
        <f t="shared" si="7"/>
        <v>0</v>
      </c>
      <c r="G50" s="572"/>
      <c r="H50" s="771"/>
      <c r="I50" s="493">
        <f t="shared" si="8"/>
        <v>3.1086244689504383E-13</v>
      </c>
      <c r="K50" s="7"/>
      <c r="L50" s="262">
        <v>4.54</v>
      </c>
      <c r="M50" s="20"/>
      <c r="N50" s="760">
        <f t="shared" si="2"/>
        <v>0</v>
      </c>
      <c r="O50" s="769"/>
      <c r="P50" s="760">
        <f t="shared" si="3"/>
        <v>0</v>
      </c>
      <c r="Q50" s="572"/>
      <c r="R50" s="771"/>
      <c r="S50" s="493">
        <f t="shared" si="9"/>
        <v>4.5400000000001484</v>
      </c>
      <c r="V50" s="7"/>
      <c r="W50" s="262">
        <v>4.54</v>
      </c>
      <c r="X50" s="20"/>
      <c r="Y50" s="624">
        <f t="shared" si="4"/>
        <v>0</v>
      </c>
      <c r="Z50" s="645"/>
      <c r="AA50" s="624">
        <f t="shared" si="5"/>
        <v>0</v>
      </c>
      <c r="AB50" s="625"/>
      <c r="AC50" s="647"/>
      <c r="AD50" s="493">
        <f t="shared" si="10"/>
        <v>1003.34</v>
      </c>
    </row>
    <row r="51" spans="1:30" ht="15.75" thickBot="1" x14ac:dyDescent="0.3">
      <c r="B51" s="262">
        <v>4.54</v>
      </c>
      <c r="C51" s="448"/>
      <c r="D51" s="764">
        <f t="shared" si="6"/>
        <v>0</v>
      </c>
      <c r="E51" s="772"/>
      <c r="F51" s="764">
        <f t="shared" si="7"/>
        <v>0</v>
      </c>
      <c r="G51" s="773"/>
      <c r="H51" s="774"/>
      <c r="L51" s="262">
        <v>4.54</v>
      </c>
      <c r="M51" s="448"/>
      <c r="N51" s="764">
        <f t="shared" si="2"/>
        <v>0</v>
      </c>
      <c r="O51" s="772"/>
      <c r="P51" s="764">
        <f t="shared" si="3"/>
        <v>0</v>
      </c>
      <c r="Q51" s="773"/>
      <c r="R51" s="774"/>
      <c r="W51" s="262">
        <v>4.54</v>
      </c>
      <c r="X51" s="448"/>
      <c r="Y51" s="309">
        <f t="shared" si="4"/>
        <v>0</v>
      </c>
      <c r="Z51" s="562"/>
      <c r="AA51" s="309">
        <f t="shared" si="5"/>
        <v>0</v>
      </c>
      <c r="AB51" s="555"/>
      <c r="AC51" s="563"/>
    </row>
    <row r="52" spans="1:30" ht="15.75" thickTop="1" x14ac:dyDescent="0.25">
      <c r="C52" s="20">
        <f>SUM(C9:C51)</f>
        <v>221</v>
      </c>
      <c r="D52" s="8">
        <f>SUM(D9:D51)</f>
        <v>1003.3399999999999</v>
      </c>
      <c r="E52" s="40"/>
      <c r="F52" s="8">
        <f>SUM(F9:F51)</f>
        <v>1003.3399999999999</v>
      </c>
      <c r="G52" s="39"/>
      <c r="H52" s="198"/>
      <c r="M52" s="20">
        <f>SUM(M9:M51)</f>
        <v>220</v>
      </c>
      <c r="N52" s="8">
        <f>SUM(N9:N51)</f>
        <v>998.8</v>
      </c>
      <c r="O52" s="40"/>
      <c r="P52" s="8">
        <f>SUM(P9:P51)</f>
        <v>998.8</v>
      </c>
      <c r="Q52" s="39"/>
      <c r="R52" s="198"/>
      <c r="X52" s="20">
        <f>SUM(X9:X51)</f>
        <v>0</v>
      </c>
      <c r="Y52" s="8">
        <f>SUM(Y9:Y51)</f>
        <v>0</v>
      </c>
      <c r="Z52" s="40"/>
      <c r="AA52" s="8">
        <f>SUM(AA9:AA51)</f>
        <v>0</v>
      </c>
      <c r="AB52" s="39"/>
      <c r="AC52" s="198"/>
    </row>
    <row r="53" spans="1:30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  <c r="X53" s="20"/>
      <c r="Y53" s="8"/>
      <c r="Z53" s="40"/>
      <c r="AA53" s="8"/>
      <c r="AB53" s="39"/>
      <c r="AC53" s="23"/>
    </row>
    <row r="54" spans="1:30" x14ac:dyDescent="0.25">
      <c r="C54" s="71" t="s">
        <v>4</v>
      </c>
      <c r="D54" s="668">
        <f>F4+F5-C52+F6+F7</f>
        <v>0</v>
      </c>
      <c r="E54" s="53"/>
      <c r="F54" s="8"/>
      <c r="G54" s="39"/>
      <c r="H54" s="23"/>
      <c r="M54" s="71" t="s">
        <v>4</v>
      </c>
      <c r="N54" s="668">
        <f>P4+P5-M52+P6+P7</f>
        <v>1</v>
      </c>
      <c r="O54" s="53"/>
      <c r="P54" s="8"/>
      <c r="Q54" s="39"/>
      <c r="R54" s="23"/>
      <c r="X54" s="71" t="s">
        <v>4</v>
      </c>
      <c r="Y54" s="668">
        <f>AA4+AA5-X52+AA6+AA7</f>
        <v>221</v>
      </c>
      <c r="Z54" s="53"/>
      <c r="AA54" s="8"/>
      <c r="AB54" s="39"/>
      <c r="AC54" s="23"/>
    </row>
    <row r="55" spans="1:30" x14ac:dyDescent="0.25">
      <c r="C55" s="853" t="s">
        <v>19</v>
      </c>
      <c r="D55" s="854"/>
      <c r="E55" s="51">
        <f>E4+E5-F52+E6+E7</f>
        <v>1.1368683772161603E-13</v>
      </c>
      <c r="F55" s="8"/>
      <c r="G55" s="8"/>
      <c r="H55" s="23"/>
      <c r="M55" s="853" t="s">
        <v>19</v>
      </c>
      <c r="N55" s="854"/>
      <c r="O55" s="51">
        <f>O4+O5-P52+O6+O7</f>
        <v>4.5400000000000773</v>
      </c>
      <c r="P55" s="8"/>
      <c r="Q55" s="8"/>
      <c r="R55" s="23"/>
      <c r="X55" s="853" t="s">
        <v>19</v>
      </c>
      <c r="Y55" s="854"/>
      <c r="Z55" s="51">
        <f>Z4+Z5-AA52+Z6+Z7</f>
        <v>1003.34</v>
      </c>
      <c r="AA55" s="8"/>
      <c r="AB55" s="8"/>
      <c r="AC55" s="23"/>
    </row>
    <row r="56" spans="1:30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  <c r="X56" s="60"/>
      <c r="Y56" s="56"/>
      <c r="Z56" s="54"/>
      <c r="AA56" s="8"/>
      <c r="AB56" s="39"/>
      <c r="AC56" s="23"/>
    </row>
    <row r="57" spans="1:30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  <c r="X57" s="20"/>
      <c r="Y57" s="8"/>
      <c r="Z57" s="40"/>
      <c r="AA57" s="8"/>
      <c r="AB57" s="39"/>
      <c r="AC57" s="23"/>
    </row>
  </sheetData>
  <mergeCells count="6">
    <mergeCell ref="A1:G1"/>
    <mergeCell ref="C55:D55"/>
    <mergeCell ref="K1:Q1"/>
    <mergeCell ref="M55:N55"/>
    <mergeCell ref="V1:AB1"/>
    <mergeCell ref="X55:Y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6"/>
  <sheetViews>
    <sheetView topLeftCell="F49" workbookViewId="0">
      <selection activeCell="O4" sqref="O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279" customWidth="1"/>
  </cols>
  <sheetData>
    <row r="1" spans="1:20" ht="40.5" x14ac:dyDescent="0.55000000000000004">
      <c r="A1" s="836" t="s">
        <v>183</v>
      </c>
      <c r="B1" s="836"/>
      <c r="C1" s="836"/>
      <c r="D1" s="836"/>
      <c r="E1" s="836"/>
      <c r="F1" s="836"/>
      <c r="G1" s="836"/>
      <c r="H1" s="14">
        <v>1</v>
      </c>
      <c r="L1" s="831" t="s">
        <v>196</v>
      </c>
      <c r="M1" s="831"/>
      <c r="N1" s="831"/>
      <c r="O1" s="831"/>
      <c r="P1" s="831"/>
      <c r="Q1" s="831"/>
      <c r="R1" s="831"/>
      <c r="S1" s="14">
        <v>2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92"/>
      <c r="L3" s="11" t="s">
        <v>0</v>
      </c>
      <c r="M3" s="12" t="s">
        <v>1</v>
      </c>
      <c r="N3" s="12" t="s">
        <v>13</v>
      </c>
      <c r="O3" s="12" t="s">
        <v>2</v>
      </c>
      <c r="P3" s="12" t="s">
        <v>3</v>
      </c>
      <c r="Q3" s="12" t="s">
        <v>4</v>
      </c>
      <c r="R3" s="67" t="s">
        <v>12</v>
      </c>
      <c r="S3" s="98" t="s">
        <v>11</v>
      </c>
      <c r="T3" s="492"/>
    </row>
    <row r="4" spans="1:20" ht="15.75" thickTop="1" x14ac:dyDescent="0.25">
      <c r="B4" s="15"/>
      <c r="C4" s="243"/>
      <c r="D4" s="308"/>
      <c r="E4" s="6"/>
      <c r="F4" s="278"/>
      <c r="G4" s="120"/>
      <c r="H4" s="16"/>
      <c r="I4" s="493"/>
      <c r="M4" s="15"/>
      <c r="N4" s="243"/>
      <c r="O4" s="308"/>
      <c r="P4" s="6"/>
      <c r="Q4" s="278"/>
      <c r="R4" s="120"/>
      <c r="S4" s="16"/>
      <c r="T4" s="493"/>
    </row>
    <row r="5" spans="1:20" x14ac:dyDescent="0.25">
      <c r="A5" s="120" t="s">
        <v>83</v>
      </c>
      <c r="B5" s="590" t="s">
        <v>88</v>
      </c>
      <c r="C5" s="581">
        <v>38</v>
      </c>
      <c r="D5" s="308">
        <v>43102</v>
      </c>
      <c r="E5" s="193">
        <v>2000</v>
      </c>
      <c r="F5" s="120">
        <v>400</v>
      </c>
      <c r="G5" s="18">
        <f>F61</f>
        <v>2030</v>
      </c>
      <c r="H5" s="10">
        <f>E4+E5-G5+E6+E7</f>
        <v>0</v>
      </c>
      <c r="I5" s="493"/>
      <c r="L5" s="120" t="s">
        <v>83</v>
      </c>
      <c r="M5" s="590" t="s">
        <v>88</v>
      </c>
      <c r="N5" s="581">
        <v>45</v>
      </c>
      <c r="O5" s="308">
        <v>43145</v>
      </c>
      <c r="P5" s="193">
        <v>3000</v>
      </c>
      <c r="Q5" s="120">
        <v>300</v>
      </c>
      <c r="R5" s="18">
        <f>Q61</f>
        <v>500</v>
      </c>
      <c r="S5" s="10">
        <f>P4+P5-R5+P6+P7</f>
        <v>2500</v>
      </c>
      <c r="T5" s="493"/>
    </row>
    <row r="6" spans="1:20" x14ac:dyDescent="0.25">
      <c r="A6" s="16"/>
      <c r="B6" s="15"/>
      <c r="C6" s="576"/>
      <c r="D6" s="308"/>
      <c r="E6" s="193">
        <v>20</v>
      </c>
      <c r="F6" s="120">
        <v>4</v>
      </c>
      <c r="G6" s="120" t="s">
        <v>315</v>
      </c>
      <c r="I6" s="494"/>
      <c r="L6" s="16"/>
      <c r="M6" s="15"/>
      <c r="N6" s="576"/>
      <c r="O6" s="308"/>
      <c r="P6" s="193"/>
      <c r="Q6" s="120"/>
      <c r="R6" s="16"/>
      <c r="T6" s="494"/>
    </row>
    <row r="7" spans="1:20" ht="15.75" thickBot="1" x14ac:dyDescent="0.3">
      <c r="A7" s="16"/>
      <c r="B7" s="15"/>
      <c r="C7" s="576"/>
      <c r="D7" s="308"/>
      <c r="E7" s="193">
        <v>10</v>
      </c>
      <c r="F7" s="120">
        <v>2</v>
      </c>
      <c r="G7" s="16"/>
      <c r="I7" s="494"/>
      <c r="L7" s="16"/>
      <c r="M7" s="15"/>
      <c r="N7" s="576"/>
      <c r="O7" s="308"/>
      <c r="P7" s="193"/>
      <c r="Q7" s="120"/>
      <c r="R7" s="16"/>
      <c r="T7" s="494"/>
    </row>
    <row r="8" spans="1:20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5" t="s">
        <v>11</v>
      </c>
      <c r="M8" s="103" t="s">
        <v>7</v>
      </c>
      <c r="N8" s="35" t="s">
        <v>8</v>
      </c>
      <c r="O8" s="38" t="s">
        <v>3</v>
      </c>
      <c r="P8" s="31" t="s">
        <v>2</v>
      </c>
      <c r="Q8" s="12" t="s">
        <v>9</v>
      </c>
      <c r="R8" s="13" t="s">
        <v>16</v>
      </c>
      <c r="S8" s="32"/>
      <c r="T8" s="495" t="s">
        <v>11</v>
      </c>
    </row>
    <row r="9" spans="1:20" ht="15.75" thickTop="1" x14ac:dyDescent="0.25">
      <c r="A9" s="366"/>
      <c r="B9" s="262">
        <v>5</v>
      </c>
      <c r="C9" s="20">
        <v>20</v>
      </c>
      <c r="D9" s="168">
        <f t="shared" ref="D9" si="0">C9*B9</f>
        <v>100</v>
      </c>
      <c r="E9" s="548">
        <v>43105</v>
      </c>
      <c r="F9" s="110">
        <f t="shared" ref="F9" si="1">D9</f>
        <v>100</v>
      </c>
      <c r="G9" s="111" t="s">
        <v>146</v>
      </c>
      <c r="H9" s="112">
        <v>46</v>
      </c>
      <c r="I9" s="493">
        <f>E5-F9+E6+E4+E7</f>
        <v>1930</v>
      </c>
      <c r="L9" s="366"/>
      <c r="M9" s="262">
        <v>10</v>
      </c>
      <c r="N9" s="20"/>
      <c r="O9" s="168">
        <f t="shared" ref="O9" si="2">N9*M9</f>
        <v>0</v>
      </c>
      <c r="P9" s="548"/>
      <c r="Q9" s="110">
        <f t="shared" ref="Q9" si="3">O9</f>
        <v>0</v>
      </c>
      <c r="R9" s="111"/>
      <c r="S9" s="112"/>
      <c r="T9" s="493">
        <f>P5-Q9+P6+P4</f>
        <v>3000</v>
      </c>
    </row>
    <row r="10" spans="1:20" x14ac:dyDescent="0.25">
      <c r="B10" s="262">
        <v>5</v>
      </c>
      <c r="C10" s="20">
        <v>10</v>
      </c>
      <c r="D10" s="168">
        <f t="shared" ref="D10:D60" si="4">C10*B10</f>
        <v>50</v>
      </c>
      <c r="E10" s="548">
        <v>43109</v>
      </c>
      <c r="F10" s="110">
        <f t="shared" ref="F10:F60" si="5">D10</f>
        <v>50</v>
      </c>
      <c r="G10" s="111" t="s">
        <v>147</v>
      </c>
      <c r="H10" s="112">
        <v>46</v>
      </c>
      <c r="I10" s="493">
        <f>I9-F10</f>
        <v>1880</v>
      </c>
      <c r="M10" s="262">
        <v>10</v>
      </c>
      <c r="N10" s="20">
        <v>15</v>
      </c>
      <c r="O10" s="168">
        <f t="shared" ref="O10:O13" si="6">N10*M10</f>
        <v>150</v>
      </c>
      <c r="P10" s="548">
        <v>43147</v>
      </c>
      <c r="Q10" s="110">
        <f t="shared" ref="Q10:Q13" si="7">O10</f>
        <v>150</v>
      </c>
      <c r="R10" s="111" t="s">
        <v>375</v>
      </c>
      <c r="S10" s="112">
        <v>55</v>
      </c>
      <c r="T10" s="493">
        <f>T9-Q10</f>
        <v>2850</v>
      </c>
    </row>
    <row r="11" spans="1:20" x14ac:dyDescent="0.25">
      <c r="A11" s="90" t="s">
        <v>32</v>
      </c>
      <c r="B11" s="262">
        <v>5</v>
      </c>
      <c r="C11" s="20">
        <v>20</v>
      </c>
      <c r="D11" s="168">
        <f t="shared" si="4"/>
        <v>100</v>
      </c>
      <c r="E11" s="548">
        <v>43111</v>
      </c>
      <c r="F11" s="110">
        <f t="shared" si="5"/>
        <v>100</v>
      </c>
      <c r="G11" s="111" t="s">
        <v>151</v>
      </c>
      <c r="H11" s="112">
        <v>46</v>
      </c>
      <c r="I11" s="493">
        <f t="shared" ref="I11:I59" si="8">I10-F11</f>
        <v>1780</v>
      </c>
      <c r="L11" s="90" t="s">
        <v>32</v>
      </c>
      <c r="M11" s="262">
        <f>M10</f>
        <v>10</v>
      </c>
      <c r="N11" s="20">
        <v>5</v>
      </c>
      <c r="O11" s="168">
        <f t="shared" si="6"/>
        <v>50</v>
      </c>
      <c r="P11" s="548">
        <v>43148</v>
      </c>
      <c r="Q11" s="110">
        <f t="shared" si="7"/>
        <v>50</v>
      </c>
      <c r="R11" s="111" t="s">
        <v>379</v>
      </c>
      <c r="S11" s="112">
        <v>55</v>
      </c>
      <c r="T11" s="493">
        <f t="shared" ref="T11:T59" si="9">T10-Q11</f>
        <v>2800</v>
      </c>
    </row>
    <row r="12" spans="1:20" x14ac:dyDescent="0.25">
      <c r="A12" s="160"/>
      <c r="B12" s="262">
        <v>5</v>
      </c>
      <c r="C12" s="20">
        <v>20</v>
      </c>
      <c r="D12" s="168">
        <f t="shared" si="4"/>
        <v>100</v>
      </c>
      <c r="E12" s="549">
        <v>43113</v>
      </c>
      <c r="F12" s="110">
        <f t="shared" si="5"/>
        <v>100</v>
      </c>
      <c r="G12" s="111" t="s">
        <v>153</v>
      </c>
      <c r="H12" s="199">
        <v>46</v>
      </c>
      <c r="I12" s="493">
        <f t="shared" si="8"/>
        <v>1680</v>
      </c>
      <c r="L12" s="160"/>
      <c r="M12" s="262">
        <f t="shared" ref="M12:M60" si="10">M11</f>
        <v>10</v>
      </c>
      <c r="N12" s="20">
        <v>20</v>
      </c>
      <c r="O12" s="168">
        <f t="shared" si="6"/>
        <v>200</v>
      </c>
      <c r="P12" s="548">
        <v>43150</v>
      </c>
      <c r="Q12" s="110">
        <f t="shared" si="7"/>
        <v>200</v>
      </c>
      <c r="R12" s="111" t="s">
        <v>388</v>
      </c>
      <c r="S12" s="112">
        <v>55</v>
      </c>
      <c r="T12" s="493">
        <f t="shared" si="9"/>
        <v>2600</v>
      </c>
    </row>
    <row r="13" spans="1:20" x14ac:dyDescent="0.25">
      <c r="A13" s="16"/>
      <c r="B13" s="262">
        <v>5</v>
      </c>
      <c r="C13" s="20">
        <v>20</v>
      </c>
      <c r="D13" s="168">
        <f t="shared" si="4"/>
        <v>100</v>
      </c>
      <c r="E13" s="549">
        <v>43115</v>
      </c>
      <c r="F13" s="110">
        <f t="shared" si="5"/>
        <v>100</v>
      </c>
      <c r="G13" s="111" t="s">
        <v>154</v>
      </c>
      <c r="H13" s="199">
        <v>46</v>
      </c>
      <c r="I13" s="493">
        <f t="shared" si="8"/>
        <v>1580</v>
      </c>
      <c r="L13" s="16"/>
      <c r="M13" s="262">
        <f t="shared" si="10"/>
        <v>10</v>
      </c>
      <c r="N13" s="20">
        <v>10</v>
      </c>
      <c r="O13" s="168">
        <f t="shared" si="6"/>
        <v>100</v>
      </c>
      <c r="P13" s="549">
        <v>43155</v>
      </c>
      <c r="Q13" s="110">
        <f t="shared" si="7"/>
        <v>100</v>
      </c>
      <c r="R13" s="111" t="s">
        <v>407</v>
      </c>
      <c r="S13" s="199">
        <v>55</v>
      </c>
      <c r="T13" s="493">
        <f t="shared" si="9"/>
        <v>2500</v>
      </c>
    </row>
    <row r="14" spans="1:20" x14ac:dyDescent="0.25">
      <c r="A14" s="142" t="s">
        <v>33</v>
      </c>
      <c r="B14" s="262">
        <v>5</v>
      </c>
      <c r="C14" s="20">
        <v>20</v>
      </c>
      <c r="D14" s="168">
        <f t="shared" si="4"/>
        <v>100</v>
      </c>
      <c r="E14" s="549">
        <v>43117</v>
      </c>
      <c r="F14" s="110">
        <f t="shared" si="5"/>
        <v>100</v>
      </c>
      <c r="G14" s="111" t="s">
        <v>158</v>
      </c>
      <c r="H14" s="199">
        <v>46</v>
      </c>
      <c r="I14" s="493">
        <f t="shared" si="8"/>
        <v>1480</v>
      </c>
      <c r="L14" s="142" t="s">
        <v>33</v>
      </c>
      <c r="M14" s="262">
        <f t="shared" si="10"/>
        <v>10</v>
      </c>
      <c r="N14" s="20"/>
      <c r="O14" s="168">
        <f t="shared" ref="O14:O60" si="11">N14*M14</f>
        <v>0</v>
      </c>
      <c r="P14" s="549"/>
      <c r="Q14" s="110">
        <f t="shared" ref="Q14:Q60" si="12">O14</f>
        <v>0</v>
      </c>
      <c r="R14" s="111"/>
      <c r="S14" s="199"/>
      <c r="T14" s="493">
        <f t="shared" si="9"/>
        <v>2500</v>
      </c>
    </row>
    <row r="15" spans="1:20" x14ac:dyDescent="0.25">
      <c r="A15" s="59"/>
      <c r="B15" s="262">
        <v>5</v>
      </c>
      <c r="C15" s="20">
        <v>20</v>
      </c>
      <c r="D15" s="168">
        <f t="shared" si="4"/>
        <v>100</v>
      </c>
      <c r="E15" s="548">
        <v>43118</v>
      </c>
      <c r="F15" s="110">
        <f t="shared" si="5"/>
        <v>100</v>
      </c>
      <c r="G15" s="111" t="s">
        <v>160</v>
      </c>
      <c r="H15" s="199">
        <v>46</v>
      </c>
      <c r="I15" s="493">
        <f t="shared" si="8"/>
        <v>1380</v>
      </c>
      <c r="L15" s="59"/>
      <c r="M15" s="262">
        <f t="shared" si="10"/>
        <v>10</v>
      </c>
      <c r="N15" s="20"/>
      <c r="O15" s="168">
        <f t="shared" si="11"/>
        <v>0</v>
      </c>
      <c r="P15" s="548"/>
      <c r="Q15" s="110">
        <f t="shared" si="12"/>
        <v>0</v>
      </c>
      <c r="R15" s="111"/>
      <c r="S15" s="199"/>
      <c r="T15" s="493">
        <f t="shared" si="9"/>
        <v>2500</v>
      </c>
    </row>
    <row r="16" spans="1:20" x14ac:dyDescent="0.25">
      <c r="A16" s="59"/>
      <c r="B16" s="262">
        <v>5</v>
      </c>
      <c r="C16" s="20">
        <v>20</v>
      </c>
      <c r="D16" s="168">
        <f t="shared" si="4"/>
        <v>100</v>
      </c>
      <c r="E16" s="548">
        <v>43120</v>
      </c>
      <c r="F16" s="110">
        <f t="shared" si="5"/>
        <v>100</v>
      </c>
      <c r="G16" s="111" t="s">
        <v>163</v>
      </c>
      <c r="H16" s="199">
        <v>46</v>
      </c>
      <c r="I16" s="493">
        <f t="shared" si="8"/>
        <v>1280</v>
      </c>
      <c r="L16" s="59"/>
      <c r="M16" s="262">
        <f t="shared" si="10"/>
        <v>10</v>
      </c>
      <c r="N16" s="20"/>
      <c r="O16" s="168">
        <f t="shared" si="11"/>
        <v>0</v>
      </c>
      <c r="P16" s="548"/>
      <c r="Q16" s="110">
        <f t="shared" si="12"/>
        <v>0</v>
      </c>
      <c r="R16" s="111"/>
      <c r="S16" s="199"/>
      <c r="T16" s="493">
        <f t="shared" si="9"/>
        <v>2500</v>
      </c>
    </row>
    <row r="17" spans="1:20" x14ac:dyDescent="0.25">
      <c r="A17" s="7"/>
      <c r="B17" s="262">
        <v>5</v>
      </c>
      <c r="C17" s="20">
        <v>50</v>
      </c>
      <c r="D17" s="168">
        <f t="shared" si="4"/>
        <v>250</v>
      </c>
      <c r="E17" s="548">
        <v>43124</v>
      </c>
      <c r="F17" s="110">
        <f t="shared" si="5"/>
        <v>250</v>
      </c>
      <c r="G17" s="111" t="s">
        <v>168</v>
      </c>
      <c r="H17" s="199">
        <v>46</v>
      </c>
      <c r="I17" s="493">
        <f t="shared" si="8"/>
        <v>1030</v>
      </c>
      <c r="L17" s="7"/>
      <c r="M17" s="262">
        <f t="shared" si="10"/>
        <v>10</v>
      </c>
      <c r="N17" s="20"/>
      <c r="O17" s="168">
        <f t="shared" si="11"/>
        <v>0</v>
      </c>
      <c r="P17" s="548"/>
      <c r="Q17" s="110">
        <f t="shared" si="12"/>
        <v>0</v>
      </c>
      <c r="R17" s="111"/>
      <c r="S17" s="199"/>
      <c r="T17" s="493">
        <f t="shared" si="9"/>
        <v>2500</v>
      </c>
    </row>
    <row r="18" spans="1:20" x14ac:dyDescent="0.25">
      <c r="A18" s="7"/>
      <c r="B18" s="262">
        <v>5</v>
      </c>
      <c r="C18" s="20">
        <v>50</v>
      </c>
      <c r="D18" s="168">
        <f t="shared" si="4"/>
        <v>250</v>
      </c>
      <c r="E18" s="548">
        <v>43129</v>
      </c>
      <c r="F18" s="110">
        <f t="shared" si="5"/>
        <v>250</v>
      </c>
      <c r="G18" s="111" t="s">
        <v>176</v>
      </c>
      <c r="H18" s="112">
        <v>46</v>
      </c>
      <c r="I18" s="493">
        <f t="shared" si="8"/>
        <v>780</v>
      </c>
      <c r="L18" s="7"/>
      <c r="M18" s="262">
        <f t="shared" si="10"/>
        <v>10</v>
      </c>
      <c r="N18" s="20"/>
      <c r="O18" s="168">
        <f t="shared" si="11"/>
        <v>0</v>
      </c>
      <c r="P18" s="548"/>
      <c r="Q18" s="110">
        <f t="shared" si="12"/>
        <v>0</v>
      </c>
      <c r="R18" s="111"/>
      <c r="S18" s="112"/>
      <c r="T18" s="493">
        <f t="shared" si="9"/>
        <v>2500</v>
      </c>
    </row>
    <row r="19" spans="1:20" x14ac:dyDescent="0.25">
      <c r="A19" s="7"/>
      <c r="B19" s="262">
        <v>5</v>
      </c>
      <c r="C19" s="20">
        <v>20</v>
      </c>
      <c r="D19" s="768">
        <f t="shared" si="4"/>
        <v>100</v>
      </c>
      <c r="E19" s="769">
        <v>43133</v>
      </c>
      <c r="F19" s="760">
        <f t="shared" si="5"/>
        <v>100</v>
      </c>
      <c r="G19" s="572" t="s">
        <v>314</v>
      </c>
      <c r="H19" s="573">
        <v>46</v>
      </c>
      <c r="I19" s="493">
        <f t="shared" si="8"/>
        <v>680</v>
      </c>
      <c r="L19" s="7"/>
      <c r="M19" s="262">
        <f t="shared" si="10"/>
        <v>10</v>
      </c>
      <c r="N19" s="20"/>
      <c r="O19" s="168">
        <f t="shared" si="11"/>
        <v>0</v>
      </c>
      <c r="P19" s="548"/>
      <c r="Q19" s="110">
        <f t="shared" si="12"/>
        <v>0</v>
      </c>
      <c r="R19" s="111"/>
      <c r="S19" s="112"/>
      <c r="T19" s="493">
        <f t="shared" si="9"/>
        <v>2500</v>
      </c>
    </row>
    <row r="20" spans="1:20" x14ac:dyDescent="0.25">
      <c r="A20" s="7"/>
      <c r="B20" s="262">
        <v>5</v>
      </c>
      <c r="C20" s="20">
        <v>30</v>
      </c>
      <c r="D20" s="768">
        <f t="shared" si="4"/>
        <v>150</v>
      </c>
      <c r="E20" s="769">
        <v>43137</v>
      </c>
      <c r="F20" s="760">
        <f t="shared" si="5"/>
        <v>150</v>
      </c>
      <c r="G20" s="572" t="s">
        <v>332</v>
      </c>
      <c r="H20" s="573">
        <v>46</v>
      </c>
      <c r="I20" s="493">
        <f t="shared" si="8"/>
        <v>530</v>
      </c>
      <c r="L20" s="7"/>
      <c r="M20" s="262">
        <f t="shared" si="10"/>
        <v>10</v>
      </c>
      <c r="N20" s="20"/>
      <c r="O20" s="168">
        <f t="shared" si="11"/>
        <v>0</v>
      </c>
      <c r="P20" s="548"/>
      <c r="Q20" s="110">
        <f t="shared" si="12"/>
        <v>0</v>
      </c>
      <c r="R20" s="111"/>
      <c r="S20" s="112"/>
      <c r="T20" s="493">
        <f t="shared" si="9"/>
        <v>2500</v>
      </c>
    </row>
    <row r="21" spans="1:20" x14ac:dyDescent="0.25">
      <c r="A21" s="7"/>
      <c r="B21" s="262">
        <v>5</v>
      </c>
      <c r="C21" s="20">
        <v>20</v>
      </c>
      <c r="D21" s="768">
        <f t="shared" si="4"/>
        <v>100</v>
      </c>
      <c r="E21" s="769">
        <v>43138</v>
      </c>
      <c r="F21" s="760">
        <f t="shared" si="5"/>
        <v>100</v>
      </c>
      <c r="G21" s="572" t="s">
        <v>343</v>
      </c>
      <c r="H21" s="573">
        <v>46</v>
      </c>
      <c r="I21" s="493">
        <f t="shared" si="8"/>
        <v>430</v>
      </c>
      <c r="L21" s="7"/>
      <c r="M21" s="262">
        <f t="shared" si="10"/>
        <v>10</v>
      </c>
      <c r="N21" s="20"/>
      <c r="O21" s="168">
        <f t="shared" si="11"/>
        <v>0</v>
      </c>
      <c r="P21" s="548"/>
      <c r="Q21" s="110">
        <f t="shared" si="12"/>
        <v>0</v>
      </c>
      <c r="R21" s="111"/>
      <c r="S21" s="112"/>
      <c r="T21" s="493">
        <f t="shared" si="9"/>
        <v>2500</v>
      </c>
    </row>
    <row r="22" spans="1:20" x14ac:dyDescent="0.25">
      <c r="A22" s="7"/>
      <c r="B22" s="262">
        <v>5</v>
      </c>
      <c r="C22" s="20">
        <v>20</v>
      </c>
      <c r="D22" s="768">
        <f t="shared" si="4"/>
        <v>100</v>
      </c>
      <c r="E22" s="769">
        <v>43141</v>
      </c>
      <c r="F22" s="760">
        <f t="shared" si="5"/>
        <v>100</v>
      </c>
      <c r="G22" s="572" t="s">
        <v>360</v>
      </c>
      <c r="H22" s="573">
        <v>46</v>
      </c>
      <c r="I22" s="493">
        <f t="shared" si="8"/>
        <v>330</v>
      </c>
      <c r="L22" s="7"/>
      <c r="M22" s="262">
        <f t="shared" si="10"/>
        <v>10</v>
      </c>
      <c r="N22" s="20"/>
      <c r="O22" s="168">
        <f t="shared" si="11"/>
        <v>0</v>
      </c>
      <c r="P22" s="548"/>
      <c r="Q22" s="110">
        <f t="shared" si="12"/>
        <v>0</v>
      </c>
      <c r="R22" s="111"/>
      <c r="S22" s="112"/>
      <c r="T22" s="493">
        <f t="shared" si="9"/>
        <v>2500</v>
      </c>
    </row>
    <row r="23" spans="1:20" x14ac:dyDescent="0.25">
      <c r="A23" s="7"/>
      <c r="B23" s="262">
        <v>5</v>
      </c>
      <c r="C23" s="20">
        <v>40</v>
      </c>
      <c r="D23" s="768">
        <f t="shared" si="4"/>
        <v>200</v>
      </c>
      <c r="E23" s="769">
        <v>43143</v>
      </c>
      <c r="F23" s="760">
        <f t="shared" si="5"/>
        <v>200</v>
      </c>
      <c r="G23" s="572" t="s">
        <v>364</v>
      </c>
      <c r="H23" s="573">
        <v>46</v>
      </c>
      <c r="I23" s="493">
        <f t="shared" si="8"/>
        <v>130</v>
      </c>
      <c r="L23" s="7"/>
      <c r="M23" s="262">
        <f t="shared" si="10"/>
        <v>10</v>
      </c>
      <c r="N23" s="20"/>
      <c r="O23" s="168">
        <f t="shared" si="11"/>
        <v>0</v>
      </c>
      <c r="P23" s="548"/>
      <c r="Q23" s="110">
        <f t="shared" si="12"/>
        <v>0</v>
      </c>
      <c r="R23" s="111"/>
      <c r="S23" s="112"/>
      <c r="T23" s="493">
        <f t="shared" si="9"/>
        <v>2500</v>
      </c>
    </row>
    <row r="24" spans="1:20" x14ac:dyDescent="0.25">
      <c r="A24" s="7"/>
      <c r="B24" s="262">
        <v>5</v>
      </c>
      <c r="C24" s="20">
        <v>26</v>
      </c>
      <c r="D24" s="168">
        <f t="shared" si="4"/>
        <v>130</v>
      </c>
      <c r="E24" s="548">
        <v>43146</v>
      </c>
      <c r="F24" s="110">
        <f t="shared" si="5"/>
        <v>130</v>
      </c>
      <c r="G24" s="111" t="s">
        <v>374</v>
      </c>
      <c r="H24" s="112">
        <v>54</v>
      </c>
      <c r="I24" s="493">
        <f t="shared" si="8"/>
        <v>0</v>
      </c>
      <c r="L24" s="7"/>
      <c r="M24" s="262">
        <f t="shared" si="10"/>
        <v>10</v>
      </c>
      <c r="N24" s="20"/>
      <c r="O24" s="168">
        <f t="shared" si="11"/>
        <v>0</v>
      </c>
      <c r="P24" s="548"/>
      <c r="Q24" s="110">
        <f t="shared" si="12"/>
        <v>0</v>
      </c>
      <c r="R24" s="111"/>
      <c r="S24" s="112"/>
      <c r="T24" s="493">
        <f t="shared" si="9"/>
        <v>2500</v>
      </c>
    </row>
    <row r="25" spans="1:20" x14ac:dyDescent="0.25">
      <c r="A25" s="7"/>
      <c r="B25" s="262">
        <v>5</v>
      </c>
      <c r="C25" s="20"/>
      <c r="D25" s="768">
        <f t="shared" si="4"/>
        <v>0</v>
      </c>
      <c r="E25" s="769"/>
      <c r="F25" s="760">
        <f t="shared" si="5"/>
        <v>0</v>
      </c>
      <c r="G25" s="797"/>
      <c r="H25" s="798"/>
      <c r="I25" s="799">
        <f t="shared" si="8"/>
        <v>0</v>
      </c>
      <c r="L25" s="7"/>
      <c r="M25" s="262">
        <f t="shared" si="10"/>
        <v>10</v>
      </c>
      <c r="N25" s="20"/>
      <c r="O25" s="168">
        <f t="shared" si="11"/>
        <v>0</v>
      </c>
      <c r="P25" s="548"/>
      <c r="Q25" s="110">
        <f t="shared" si="12"/>
        <v>0</v>
      </c>
      <c r="R25" s="111"/>
      <c r="S25" s="112"/>
      <c r="T25" s="493">
        <f t="shared" si="9"/>
        <v>2500</v>
      </c>
    </row>
    <row r="26" spans="1:20" x14ac:dyDescent="0.25">
      <c r="A26" s="7"/>
      <c r="B26" s="262">
        <v>5</v>
      </c>
      <c r="C26" s="20"/>
      <c r="D26" s="768">
        <f t="shared" si="4"/>
        <v>0</v>
      </c>
      <c r="E26" s="769"/>
      <c r="F26" s="760">
        <f t="shared" si="5"/>
        <v>0</v>
      </c>
      <c r="G26" s="797"/>
      <c r="H26" s="798"/>
      <c r="I26" s="799">
        <f t="shared" si="8"/>
        <v>0</v>
      </c>
      <c r="L26" s="7"/>
      <c r="M26" s="262">
        <f t="shared" si="10"/>
        <v>10</v>
      </c>
      <c r="N26" s="20"/>
      <c r="O26" s="168">
        <f t="shared" si="11"/>
        <v>0</v>
      </c>
      <c r="P26" s="548"/>
      <c r="Q26" s="110">
        <f t="shared" si="12"/>
        <v>0</v>
      </c>
      <c r="R26" s="111"/>
      <c r="S26" s="112"/>
      <c r="T26" s="493">
        <f t="shared" si="9"/>
        <v>2500</v>
      </c>
    </row>
    <row r="27" spans="1:20" x14ac:dyDescent="0.25">
      <c r="A27" s="7"/>
      <c r="B27" s="262">
        <v>5</v>
      </c>
      <c r="C27" s="20"/>
      <c r="D27" s="768">
        <f t="shared" si="4"/>
        <v>0</v>
      </c>
      <c r="E27" s="769"/>
      <c r="F27" s="760">
        <f t="shared" si="5"/>
        <v>0</v>
      </c>
      <c r="G27" s="797"/>
      <c r="H27" s="798"/>
      <c r="I27" s="799">
        <f t="shared" si="8"/>
        <v>0</v>
      </c>
      <c r="L27" s="7"/>
      <c r="M27" s="262">
        <f t="shared" si="10"/>
        <v>10</v>
      </c>
      <c r="N27" s="20"/>
      <c r="O27" s="168">
        <f t="shared" si="11"/>
        <v>0</v>
      </c>
      <c r="P27" s="548"/>
      <c r="Q27" s="110">
        <f t="shared" si="12"/>
        <v>0</v>
      </c>
      <c r="R27" s="111"/>
      <c r="S27" s="112"/>
      <c r="T27" s="493">
        <f t="shared" si="9"/>
        <v>2500</v>
      </c>
    </row>
    <row r="28" spans="1:20" x14ac:dyDescent="0.25">
      <c r="A28" s="7"/>
      <c r="B28" s="262">
        <v>5</v>
      </c>
      <c r="C28" s="20"/>
      <c r="D28" s="768">
        <f t="shared" si="4"/>
        <v>0</v>
      </c>
      <c r="E28" s="769"/>
      <c r="F28" s="760">
        <f t="shared" si="5"/>
        <v>0</v>
      </c>
      <c r="G28" s="797"/>
      <c r="H28" s="798"/>
      <c r="I28" s="799">
        <f t="shared" si="8"/>
        <v>0</v>
      </c>
      <c r="L28" s="7"/>
      <c r="M28" s="262">
        <f t="shared" si="10"/>
        <v>10</v>
      </c>
      <c r="N28" s="20"/>
      <c r="O28" s="168">
        <f t="shared" si="11"/>
        <v>0</v>
      </c>
      <c r="P28" s="548"/>
      <c r="Q28" s="110">
        <f t="shared" si="12"/>
        <v>0</v>
      </c>
      <c r="R28" s="111"/>
      <c r="S28" s="112"/>
      <c r="T28" s="493">
        <f t="shared" si="9"/>
        <v>2500</v>
      </c>
    </row>
    <row r="29" spans="1:20" x14ac:dyDescent="0.25">
      <c r="A29" s="7"/>
      <c r="B29" s="262">
        <v>5</v>
      </c>
      <c r="C29" s="20"/>
      <c r="D29" s="768">
        <f t="shared" si="4"/>
        <v>0</v>
      </c>
      <c r="E29" s="769"/>
      <c r="F29" s="760">
        <f t="shared" si="5"/>
        <v>0</v>
      </c>
      <c r="G29" s="797"/>
      <c r="H29" s="798"/>
      <c r="I29" s="799">
        <f t="shared" si="8"/>
        <v>0</v>
      </c>
      <c r="L29" s="7"/>
      <c r="M29" s="262">
        <f t="shared" si="10"/>
        <v>10</v>
      </c>
      <c r="N29" s="20"/>
      <c r="O29" s="680">
        <f t="shared" si="11"/>
        <v>0</v>
      </c>
      <c r="P29" s="681"/>
      <c r="Q29" s="614">
        <f t="shared" si="12"/>
        <v>0</v>
      </c>
      <c r="R29" s="616"/>
      <c r="S29" s="617"/>
      <c r="T29" s="493">
        <f t="shared" si="9"/>
        <v>2500</v>
      </c>
    </row>
    <row r="30" spans="1:20" x14ac:dyDescent="0.25">
      <c r="A30" s="7"/>
      <c r="B30" s="262">
        <v>5</v>
      </c>
      <c r="C30" s="20"/>
      <c r="D30" s="768">
        <f t="shared" si="4"/>
        <v>0</v>
      </c>
      <c r="E30" s="769"/>
      <c r="F30" s="760">
        <f t="shared" si="5"/>
        <v>0</v>
      </c>
      <c r="G30" s="797"/>
      <c r="H30" s="798"/>
      <c r="I30" s="799">
        <f t="shared" si="8"/>
        <v>0</v>
      </c>
      <c r="L30" s="7"/>
      <c r="M30" s="262">
        <f t="shared" si="10"/>
        <v>10</v>
      </c>
      <c r="N30" s="20"/>
      <c r="O30" s="680">
        <f t="shared" si="11"/>
        <v>0</v>
      </c>
      <c r="P30" s="681"/>
      <c r="Q30" s="614">
        <f t="shared" si="12"/>
        <v>0</v>
      </c>
      <c r="R30" s="616"/>
      <c r="S30" s="617"/>
      <c r="T30" s="493">
        <f t="shared" si="9"/>
        <v>2500</v>
      </c>
    </row>
    <row r="31" spans="1:20" x14ac:dyDescent="0.25">
      <c r="A31" s="7"/>
      <c r="B31" s="262">
        <v>5</v>
      </c>
      <c r="C31" s="20"/>
      <c r="D31" s="768">
        <f t="shared" si="4"/>
        <v>0</v>
      </c>
      <c r="E31" s="769"/>
      <c r="F31" s="760">
        <f t="shared" si="5"/>
        <v>0</v>
      </c>
      <c r="G31" s="797"/>
      <c r="H31" s="798"/>
      <c r="I31" s="799">
        <f t="shared" si="8"/>
        <v>0</v>
      </c>
      <c r="L31" s="7"/>
      <c r="M31" s="262">
        <f t="shared" si="10"/>
        <v>10</v>
      </c>
      <c r="N31" s="20"/>
      <c r="O31" s="680">
        <f t="shared" si="11"/>
        <v>0</v>
      </c>
      <c r="P31" s="681"/>
      <c r="Q31" s="614">
        <f t="shared" si="12"/>
        <v>0</v>
      </c>
      <c r="R31" s="616"/>
      <c r="S31" s="617"/>
      <c r="T31" s="493">
        <f t="shared" si="9"/>
        <v>2500</v>
      </c>
    </row>
    <row r="32" spans="1:20" x14ac:dyDescent="0.25">
      <c r="A32" s="7"/>
      <c r="B32" s="262">
        <v>5</v>
      </c>
      <c r="C32" s="20"/>
      <c r="D32" s="768">
        <f t="shared" si="4"/>
        <v>0</v>
      </c>
      <c r="E32" s="769"/>
      <c r="F32" s="760">
        <f t="shared" si="5"/>
        <v>0</v>
      </c>
      <c r="G32" s="572"/>
      <c r="H32" s="573"/>
      <c r="I32" s="493">
        <f t="shared" si="8"/>
        <v>0</v>
      </c>
      <c r="L32" s="7"/>
      <c r="M32" s="262">
        <f t="shared" si="10"/>
        <v>10</v>
      </c>
      <c r="N32" s="20"/>
      <c r="O32" s="680">
        <f t="shared" si="11"/>
        <v>0</v>
      </c>
      <c r="P32" s="681"/>
      <c r="Q32" s="614">
        <f t="shared" si="12"/>
        <v>0</v>
      </c>
      <c r="R32" s="616"/>
      <c r="S32" s="617"/>
      <c r="T32" s="493">
        <f t="shared" si="9"/>
        <v>2500</v>
      </c>
    </row>
    <row r="33" spans="1:20" x14ac:dyDescent="0.25">
      <c r="A33" s="7"/>
      <c r="B33" s="262">
        <v>5</v>
      </c>
      <c r="C33" s="20"/>
      <c r="D33" s="768">
        <f t="shared" si="4"/>
        <v>0</v>
      </c>
      <c r="E33" s="770"/>
      <c r="F33" s="760">
        <f t="shared" si="5"/>
        <v>0</v>
      </c>
      <c r="G33" s="572"/>
      <c r="H33" s="771"/>
      <c r="I33" s="493">
        <f t="shared" si="8"/>
        <v>0</v>
      </c>
      <c r="L33" s="7"/>
      <c r="M33" s="262">
        <f t="shared" si="10"/>
        <v>10</v>
      </c>
      <c r="N33" s="20"/>
      <c r="O33" s="680">
        <f t="shared" si="11"/>
        <v>0</v>
      </c>
      <c r="P33" s="683"/>
      <c r="Q33" s="614">
        <f t="shared" si="12"/>
        <v>0</v>
      </c>
      <c r="R33" s="616"/>
      <c r="S33" s="682"/>
      <c r="T33" s="493">
        <f t="shared" si="9"/>
        <v>2500</v>
      </c>
    </row>
    <row r="34" spans="1:20" x14ac:dyDescent="0.25">
      <c r="A34" s="7"/>
      <c r="B34" s="262">
        <v>5</v>
      </c>
      <c r="C34" s="20"/>
      <c r="D34" s="768">
        <f t="shared" si="4"/>
        <v>0</v>
      </c>
      <c r="E34" s="770"/>
      <c r="F34" s="760">
        <f t="shared" si="5"/>
        <v>0</v>
      </c>
      <c r="G34" s="572"/>
      <c r="H34" s="771"/>
      <c r="I34" s="493">
        <f t="shared" si="8"/>
        <v>0</v>
      </c>
      <c r="L34" s="7"/>
      <c r="M34" s="262">
        <f t="shared" si="10"/>
        <v>10</v>
      </c>
      <c r="N34" s="20"/>
      <c r="O34" s="680">
        <f t="shared" si="11"/>
        <v>0</v>
      </c>
      <c r="P34" s="683"/>
      <c r="Q34" s="614">
        <f t="shared" si="12"/>
        <v>0</v>
      </c>
      <c r="R34" s="616"/>
      <c r="S34" s="682"/>
      <c r="T34" s="493">
        <f t="shared" si="9"/>
        <v>2500</v>
      </c>
    </row>
    <row r="35" spans="1:20" x14ac:dyDescent="0.25">
      <c r="A35" s="7"/>
      <c r="B35" s="262">
        <v>5</v>
      </c>
      <c r="C35" s="20"/>
      <c r="D35" s="768">
        <f t="shared" si="4"/>
        <v>0</v>
      </c>
      <c r="E35" s="770"/>
      <c r="F35" s="760">
        <f t="shared" si="5"/>
        <v>0</v>
      </c>
      <c r="G35" s="572"/>
      <c r="H35" s="771"/>
      <c r="I35" s="493">
        <f t="shared" si="8"/>
        <v>0</v>
      </c>
      <c r="L35" s="7"/>
      <c r="M35" s="262">
        <f t="shared" si="10"/>
        <v>10</v>
      </c>
      <c r="N35" s="20"/>
      <c r="O35" s="168">
        <f t="shared" si="11"/>
        <v>0</v>
      </c>
      <c r="P35" s="549"/>
      <c r="Q35" s="110">
        <f t="shared" si="12"/>
        <v>0</v>
      </c>
      <c r="R35" s="111"/>
      <c r="S35" s="199"/>
      <c r="T35" s="493">
        <f t="shared" si="9"/>
        <v>2500</v>
      </c>
    </row>
    <row r="36" spans="1:20" x14ac:dyDescent="0.25">
      <c r="A36" s="130"/>
      <c r="B36" s="262">
        <v>5</v>
      </c>
      <c r="C36" s="20"/>
      <c r="D36" s="768">
        <f t="shared" si="4"/>
        <v>0</v>
      </c>
      <c r="E36" s="770"/>
      <c r="F36" s="760">
        <f t="shared" si="5"/>
        <v>0</v>
      </c>
      <c r="G36" s="572"/>
      <c r="H36" s="771"/>
      <c r="I36" s="493">
        <f t="shared" si="8"/>
        <v>0</v>
      </c>
      <c r="L36" s="130"/>
      <c r="M36" s="262">
        <f t="shared" si="10"/>
        <v>10</v>
      </c>
      <c r="N36" s="20"/>
      <c r="O36" s="168">
        <f t="shared" si="11"/>
        <v>0</v>
      </c>
      <c r="P36" s="549"/>
      <c r="Q36" s="110">
        <f t="shared" si="12"/>
        <v>0</v>
      </c>
      <c r="R36" s="111"/>
      <c r="S36" s="199"/>
      <c r="T36" s="493">
        <f t="shared" si="9"/>
        <v>2500</v>
      </c>
    </row>
    <row r="37" spans="1:20" x14ac:dyDescent="0.25">
      <c r="A37" s="7"/>
      <c r="B37" s="262">
        <v>5</v>
      </c>
      <c r="C37" s="20"/>
      <c r="D37" s="768">
        <f t="shared" si="4"/>
        <v>0</v>
      </c>
      <c r="E37" s="770"/>
      <c r="F37" s="760">
        <f t="shared" si="5"/>
        <v>0</v>
      </c>
      <c r="G37" s="572"/>
      <c r="H37" s="771"/>
      <c r="I37" s="493">
        <f t="shared" si="8"/>
        <v>0</v>
      </c>
      <c r="L37" s="7"/>
      <c r="M37" s="262">
        <f t="shared" si="10"/>
        <v>10</v>
      </c>
      <c r="N37" s="20"/>
      <c r="O37" s="168">
        <f t="shared" si="11"/>
        <v>0</v>
      </c>
      <c r="P37" s="549"/>
      <c r="Q37" s="110">
        <f t="shared" si="12"/>
        <v>0</v>
      </c>
      <c r="R37" s="111"/>
      <c r="S37" s="199"/>
      <c r="T37" s="493">
        <f t="shared" si="9"/>
        <v>2500</v>
      </c>
    </row>
    <row r="38" spans="1:20" x14ac:dyDescent="0.25">
      <c r="A38" s="7"/>
      <c r="B38" s="262">
        <v>5</v>
      </c>
      <c r="C38" s="20"/>
      <c r="D38" s="768">
        <f t="shared" si="4"/>
        <v>0</v>
      </c>
      <c r="E38" s="769"/>
      <c r="F38" s="760">
        <f t="shared" si="5"/>
        <v>0</v>
      </c>
      <c r="G38" s="572"/>
      <c r="H38" s="771"/>
      <c r="I38" s="493">
        <f t="shared" si="8"/>
        <v>0</v>
      </c>
      <c r="L38" s="7"/>
      <c r="M38" s="262">
        <f t="shared" si="10"/>
        <v>10</v>
      </c>
      <c r="N38" s="20"/>
      <c r="O38" s="168">
        <f t="shared" si="11"/>
        <v>0</v>
      </c>
      <c r="P38" s="548"/>
      <c r="Q38" s="110">
        <f t="shared" si="12"/>
        <v>0</v>
      </c>
      <c r="R38" s="111"/>
      <c r="S38" s="199"/>
      <c r="T38" s="493">
        <f t="shared" si="9"/>
        <v>2500</v>
      </c>
    </row>
    <row r="39" spans="1:20" x14ac:dyDescent="0.25">
      <c r="A39" s="7"/>
      <c r="B39" s="262">
        <v>5</v>
      </c>
      <c r="C39" s="20"/>
      <c r="D39" s="768">
        <f t="shared" si="4"/>
        <v>0</v>
      </c>
      <c r="E39" s="769"/>
      <c r="F39" s="760">
        <f t="shared" si="5"/>
        <v>0</v>
      </c>
      <c r="G39" s="572"/>
      <c r="H39" s="771"/>
      <c r="I39" s="493">
        <f t="shared" si="8"/>
        <v>0</v>
      </c>
      <c r="L39" s="7"/>
      <c r="M39" s="262">
        <f t="shared" si="10"/>
        <v>10</v>
      </c>
      <c r="N39" s="20"/>
      <c r="O39" s="168">
        <f t="shared" si="11"/>
        <v>0</v>
      </c>
      <c r="P39" s="548"/>
      <c r="Q39" s="110">
        <f t="shared" si="12"/>
        <v>0</v>
      </c>
      <c r="R39" s="111"/>
      <c r="S39" s="199"/>
      <c r="T39" s="493">
        <f t="shared" si="9"/>
        <v>2500</v>
      </c>
    </row>
    <row r="40" spans="1:20" x14ac:dyDescent="0.25">
      <c r="A40" s="7"/>
      <c r="B40" s="262">
        <v>5</v>
      </c>
      <c r="C40" s="20"/>
      <c r="D40" s="768">
        <f t="shared" si="4"/>
        <v>0</v>
      </c>
      <c r="E40" s="769"/>
      <c r="F40" s="760">
        <f t="shared" si="5"/>
        <v>0</v>
      </c>
      <c r="G40" s="572"/>
      <c r="H40" s="771"/>
      <c r="I40" s="493">
        <f t="shared" si="8"/>
        <v>0</v>
      </c>
      <c r="L40" s="7"/>
      <c r="M40" s="262">
        <f t="shared" si="10"/>
        <v>10</v>
      </c>
      <c r="N40" s="20"/>
      <c r="O40" s="168">
        <f t="shared" si="11"/>
        <v>0</v>
      </c>
      <c r="P40" s="548"/>
      <c r="Q40" s="110">
        <f t="shared" si="12"/>
        <v>0</v>
      </c>
      <c r="R40" s="111"/>
      <c r="S40" s="199"/>
      <c r="T40" s="493">
        <f t="shared" si="9"/>
        <v>2500</v>
      </c>
    </row>
    <row r="41" spans="1:20" x14ac:dyDescent="0.25">
      <c r="A41" s="7"/>
      <c r="B41" s="262">
        <v>5</v>
      </c>
      <c r="C41" s="20"/>
      <c r="D41" s="768">
        <f t="shared" si="4"/>
        <v>0</v>
      </c>
      <c r="E41" s="769"/>
      <c r="F41" s="760">
        <f t="shared" si="5"/>
        <v>0</v>
      </c>
      <c r="G41" s="572"/>
      <c r="H41" s="771"/>
      <c r="I41" s="493">
        <f t="shared" si="8"/>
        <v>0</v>
      </c>
      <c r="L41" s="7"/>
      <c r="M41" s="262">
        <f t="shared" si="10"/>
        <v>10</v>
      </c>
      <c r="N41" s="20"/>
      <c r="O41" s="168">
        <f t="shared" si="11"/>
        <v>0</v>
      </c>
      <c r="P41" s="548"/>
      <c r="Q41" s="110">
        <f t="shared" si="12"/>
        <v>0</v>
      </c>
      <c r="R41" s="111"/>
      <c r="S41" s="199"/>
      <c r="T41" s="493">
        <f t="shared" si="9"/>
        <v>2500</v>
      </c>
    </row>
    <row r="42" spans="1:20" x14ac:dyDescent="0.25">
      <c r="A42" s="7"/>
      <c r="B42" s="262">
        <v>5</v>
      </c>
      <c r="C42" s="20"/>
      <c r="D42" s="768">
        <f t="shared" si="4"/>
        <v>0</v>
      </c>
      <c r="E42" s="769"/>
      <c r="F42" s="760">
        <f t="shared" si="5"/>
        <v>0</v>
      </c>
      <c r="G42" s="572"/>
      <c r="H42" s="771"/>
      <c r="I42" s="493">
        <f t="shared" si="8"/>
        <v>0</v>
      </c>
      <c r="L42" s="7"/>
      <c r="M42" s="262">
        <f t="shared" si="10"/>
        <v>10</v>
      </c>
      <c r="N42" s="20"/>
      <c r="O42" s="168">
        <f t="shared" si="11"/>
        <v>0</v>
      </c>
      <c r="P42" s="548"/>
      <c r="Q42" s="110">
        <f t="shared" si="12"/>
        <v>0</v>
      </c>
      <c r="R42" s="111"/>
      <c r="S42" s="199"/>
      <c r="T42" s="493">
        <f t="shared" si="9"/>
        <v>2500</v>
      </c>
    </row>
    <row r="43" spans="1:20" x14ac:dyDescent="0.25">
      <c r="A43" s="7"/>
      <c r="B43" s="262">
        <v>5</v>
      </c>
      <c r="C43" s="20"/>
      <c r="D43" s="768">
        <f t="shared" si="4"/>
        <v>0</v>
      </c>
      <c r="E43" s="769"/>
      <c r="F43" s="760">
        <f t="shared" si="5"/>
        <v>0</v>
      </c>
      <c r="G43" s="572"/>
      <c r="H43" s="771"/>
      <c r="I43" s="493">
        <f t="shared" si="8"/>
        <v>0</v>
      </c>
      <c r="L43" s="7"/>
      <c r="M43" s="262">
        <f t="shared" si="10"/>
        <v>10</v>
      </c>
      <c r="N43" s="20"/>
      <c r="O43" s="168">
        <f t="shared" si="11"/>
        <v>0</v>
      </c>
      <c r="P43" s="548"/>
      <c r="Q43" s="110">
        <f t="shared" si="12"/>
        <v>0</v>
      </c>
      <c r="R43" s="111"/>
      <c r="S43" s="199"/>
      <c r="T43" s="493">
        <f t="shared" si="9"/>
        <v>2500</v>
      </c>
    </row>
    <row r="44" spans="1:20" x14ac:dyDescent="0.25">
      <c r="A44" s="7"/>
      <c r="B44" s="262">
        <v>5</v>
      </c>
      <c r="C44" s="20"/>
      <c r="D44" s="768">
        <f t="shared" si="4"/>
        <v>0</v>
      </c>
      <c r="E44" s="769"/>
      <c r="F44" s="760">
        <f t="shared" si="5"/>
        <v>0</v>
      </c>
      <c r="G44" s="572"/>
      <c r="H44" s="771"/>
      <c r="I44" s="493">
        <f t="shared" si="8"/>
        <v>0</v>
      </c>
      <c r="L44" s="7"/>
      <c r="M44" s="262">
        <f t="shared" si="10"/>
        <v>10</v>
      </c>
      <c r="N44" s="20"/>
      <c r="O44" s="168">
        <f t="shared" si="11"/>
        <v>0</v>
      </c>
      <c r="P44" s="548"/>
      <c r="Q44" s="110">
        <f t="shared" si="12"/>
        <v>0</v>
      </c>
      <c r="R44" s="111"/>
      <c r="S44" s="199"/>
      <c r="T44" s="493">
        <f t="shared" si="9"/>
        <v>2500</v>
      </c>
    </row>
    <row r="45" spans="1:20" x14ac:dyDescent="0.25">
      <c r="A45" s="7"/>
      <c r="B45" s="262">
        <v>5</v>
      </c>
      <c r="C45" s="20"/>
      <c r="D45" s="768">
        <f t="shared" si="4"/>
        <v>0</v>
      </c>
      <c r="E45" s="769"/>
      <c r="F45" s="760">
        <f t="shared" si="5"/>
        <v>0</v>
      </c>
      <c r="G45" s="572"/>
      <c r="H45" s="771"/>
      <c r="I45" s="493">
        <f t="shared" si="8"/>
        <v>0</v>
      </c>
      <c r="L45" s="7"/>
      <c r="M45" s="262">
        <f t="shared" si="10"/>
        <v>10</v>
      </c>
      <c r="N45" s="20"/>
      <c r="O45" s="168">
        <f t="shared" si="11"/>
        <v>0</v>
      </c>
      <c r="P45" s="548"/>
      <c r="Q45" s="110">
        <f t="shared" si="12"/>
        <v>0</v>
      </c>
      <c r="R45" s="111"/>
      <c r="S45" s="199"/>
      <c r="T45" s="493">
        <f t="shared" si="9"/>
        <v>2500</v>
      </c>
    </row>
    <row r="46" spans="1:20" x14ac:dyDescent="0.25">
      <c r="A46" s="7"/>
      <c r="B46" s="262">
        <v>5</v>
      </c>
      <c r="C46" s="20"/>
      <c r="D46" s="768">
        <f t="shared" si="4"/>
        <v>0</v>
      </c>
      <c r="E46" s="775"/>
      <c r="F46" s="760">
        <f t="shared" si="5"/>
        <v>0</v>
      </c>
      <c r="G46" s="776"/>
      <c r="H46" s="777"/>
      <c r="I46" s="493">
        <f t="shared" si="8"/>
        <v>0</v>
      </c>
      <c r="L46" s="7"/>
      <c r="M46" s="262">
        <f t="shared" si="10"/>
        <v>10</v>
      </c>
      <c r="N46" s="20"/>
      <c r="O46" s="168">
        <f t="shared" si="11"/>
        <v>0</v>
      </c>
      <c r="P46" s="561"/>
      <c r="Q46" s="110">
        <f t="shared" si="12"/>
        <v>0</v>
      </c>
      <c r="R46" s="413"/>
      <c r="S46" s="412"/>
      <c r="T46" s="493">
        <f t="shared" si="9"/>
        <v>2500</v>
      </c>
    </row>
    <row r="47" spans="1:20" x14ac:dyDescent="0.25">
      <c r="A47" s="7"/>
      <c r="B47" s="262">
        <v>5</v>
      </c>
      <c r="C47" s="20"/>
      <c r="D47" s="768">
        <f t="shared" si="4"/>
        <v>0</v>
      </c>
      <c r="E47" s="775"/>
      <c r="F47" s="760">
        <f t="shared" si="5"/>
        <v>0</v>
      </c>
      <c r="G47" s="776"/>
      <c r="H47" s="777"/>
      <c r="I47" s="493">
        <f t="shared" si="8"/>
        <v>0</v>
      </c>
      <c r="L47" s="7"/>
      <c r="M47" s="262">
        <f t="shared" si="10"/>
        <v>10</v>
      </c>
      <c r="N47" s="20"/>
      <c r="O47" s="168">
        <f t="shared" si="11"/>
        <v>0</v>
      </c>
      <c r="P47" s="561"/>
      <c r="Q47" s="110">
        <f t="shared" si="12"/>
        <v>0</v>
      </c>
      <c r="R47" s="413"/>
      <c r="S47" s="412"/>
      <c r="T47" s="493">
        <f t="shared" si="9"/>
        <v>2500</v>
      </c>
    </row>
    <row r="48" spans="1:20" x14ac:dyDescent="0.25">
      <c r="A48" s="7"/>
      <c r="B48" s="262">
        <v>5</v>
      </c>
      <c r="C48" s="20"/>
      <c r="D48" s="768">
        <f t="shared" si="4"/>
        <v>0</v>
      </c>
      <c r="E48" s="775"/>
      <c r="F48" s="760">
        <f t="shared" si="5"/>
        <v>0</v>
      </c>
      <c r="G48" s="776"/>
      <c r="H48" s="777"/>
      <c r="I48" s="493">
        <f t="shared" si="8"/>
        <v>0</v>
      </c>
      <c r="L48" s="7"/>
      <c r="M48" s="262">
        <f t="shared" si="10"/>
        <v>10</v>
      </c>
      <c r="N48" s="20"/>
      <c r="O48" s="168">
        <f t="shared" si="11"/>
        <v>0</v>
      </c>
      <c r="P48" s="561"/>
      <c r="Q48" s="110">
        <f t="shared" si="12"/>
        <v>0</v>
      </c>
      <c r="R48" s="413"/>
      <c r="S48" s="412"/>
      <c r="T48" s="493">
        <f t="shared" si="9"/>
        <v>2500</v>
      </c>
    </row>
    <row r="49" spans="1:20" x14ac:dyDescent="0.25">
      <c r="A49" s="7"/>
      <c r="B49" s="262">
        <v>5</v>
      </c>
      <c r="C49" s="20"/>
      <c r="D49" s="768">
        <f t="shared" si="4"/>
        <v>0</v>
      </c>
      <c r="E49" s="775"/>
      <c r="F49" s="760">
        <f t="shared" si="5"/>
        <v>0</v>
      </c>
      <c r="G49" s="776"/>
      <c r="H49" s="777"/>
      <c r="I49" s="493">
        <f t="shared" si="8"/>
        <v>0</v>
      </c>
      <c r="L49" s="7"/>
      <c r="M49" s="262">
        <f t="shared" si="10"/>
        <v>10</v>
      </c>
      <c r="N49" s="20"/>
      <c r="O49" s="168">
        <f t="shared" si="11"/>
        <v>0</v>
      </c>
      <c r="P49" s="561"/>
      <c r="Q49" s="110">
        <f t="shared" si="12"/>
        <v>0</v>
      </c>
      <c r="R49" s="413"/>
      <c r="S49" s="412"/>
      <c r="T49" s="493">
        <f t="shared" si="9"/>
        <v>2500</v>
      </c>
    </row>
    <row r="50" spans="1:20" x14ac:dyDescent="0.25">
      <c r="A50" s="7"/>
      <c r="B50" s="262">
        <v>5</v>
      </c>
      <c r="C50" s="20"/>
      <c r="D50" s="768">
        <f t="shared" si="4"/>
        <v>0</v>
      </c>
      <c r="E50" s="775"/>
      <c r="F50" s="760">
        <f t="shared" si="5"/>
        <v>0</v>
      </c>
      <c r="G50" s="776"/>
      <c r="H50" s="777"/>
      <c r="I50" s="493">
        <f t="shared" si="8"/>
        <v>0</v>
      </c>
      <c r="L50" s="7"/>
      <c r="M50" s="262">
        <f t="shared" si="10"/>
        <v>10</v>
      </c>
      <c r="N50" s="20"/>
      <c r="O50" s="168">
        <f t="shared" si="11"/>
        <v>0</v>
      </c>
      <c r="P50" s="561"/>
      <c r="Q50" s="110">
        <f t="shared" si="12"/>
        <v>0</v>
      </c>
      <c r="R50" s="413"/>
      <c r="S50" s="412"/>
      <c r="T50" s="493">
        <f t="shared" si="9"/>
        <v>2500</v>
      </c>
    </row>
    <row r="51" spans="1:20" x14ac:dyDescent="0.25">
      <c r="A51" s="7"/>
      <c r="B51" s="262">
        <v>5</v>
      </c>
      <c r="C51" s="20"/>
      <c r="D51" s="768">
        <f t="shared" si="4"/>
        <v>0</v>
      </c>
      <c r="E51" s="775"/>
      <c r="F51" s="760">
        <f t="shared" si="5"/>
        <v>0</v>
      </c>
      <c r="G51" s="776"/>
      <c r="H51" s="777"/>
      <c r="I51" s="493">
        <f t="shared" si="8"/>
        <v>0</v>
      </c>
      <c r="L51" s="7"/>
      <c r="M51" s="262">
        <f t="shared" si="10"/>
        <v>10</v>
      </c>
      <c r="N51" s="20"/>
      <c r="O51" s="168">
        <f t="shared" si="11"/>
        <v>0</v>
      </c>
      <c r="P51" s="561"/>
      <c r="Q51" s="110">
        <f t="shared" si="12"/>
        <v>0</v>
      </c>
      <c r="R51" s="413"/>
      <c r="S51" s="412"/>
      <c r="T51" s="493">
        <f t="shared" si="9"/>
        <v>2500</v>
      </c>
    </row>
    <row r="52" spans="1:20" x14ac:dyDescent="0.25">
      <c r="A52" s="7"/>
      <c r="B52" s="262">
        <v>5</v>
      </c>
      <c r="C52" s="20"/>
      <c r="D52" s="768">
        <f t="shared" si="4"/>
        <v>0</v>
      </c>
      <c r="E52" s="775"/>
      <c r="F52" s="760">
        <f t="shared" si="5"/>
        <v>0</v>
      </c>
      <c r="G52" s="776"/>
      <c r="H52" s="777"/>
      <c r="I52" s="493">
        <f t="shared" si="8"/>
        <v>0</v>
      </c>
      <c r="L52" s="7"/>
      <c r="M52" s="262">
        <f t="shared" si="10"/>
        <v>10</v>
      </c>
      <c r="N52" s="20"/>
      <c r="O52" s="168">
        <f t="shared" si="11"/>
        <v>0</v>
      </c>
      <c r="P52" s="561"/>
      <c r="Q52" s="110">
        <f t="shared" si="12"/>
        <v>0</v>
      </c>
      <c r="R52" s="413"/>
      <c r="S52" s="412"/>
      <c r="T52" s="493">
        <f t="shared" si="9"/>
        <v>2500</v>
      </c>
    </row>
    <row r="53" spans="1:20" x14ac:dyDescent="0.25">
      <c r="A53" s="7"/>
      <c r="B53" s="262">
        <v>5</v>
      </c>
      <c r="C53" s="20"/>
      <c r="D53" s="768">
        <f t="shared" si="4"/>
        <v>0</v>
      </c>
      <c r="E53" s="775"/>
      <c r="F53" s="760">
        <f t="shared" si="5"/>
        <v>0</v>
      </c>
      <c r="G53" s="776"/>
      <c r="H53" s="777"/>
      <c r="I53" s="493">
        <f t="shared" si="8"/>
        <v>0</v>
      </c>
      <c r="L53" s="7"/>
      <c r="M53" s="262">
        <f t="shared" si="10"/>
        <v>10</v>
      </c>
      <c r="N53" s="20"/>
      <c r="O53" s="168">
        <f t="shared" si="11"/>
        <v>0</v>
      </c>
      <c r="P53" s="561"/>
      <c r="Q53" s="110">
        <f t="shared" si="12"/>
        <v>0</v>
      </c>
      <c r="R53" s="413"/>
      <c r="S53" s="412"/>
      <c r="T53" s="493">
        <f t="shared" si="9"/>
        <v>2500</v>
      </c>
    </row>
    <row r="54" spans="1:20" x14ac:dyDescent="0.25">
      <c r="A54" s="7"/>
      <c r="B54" s="262">
        <v>5</v>
      </c>
      <c r="C54" s="20"/>
      <c r="D54" s="768">
        <f t="shared" si="4"/>
        <v>0</v>
      </c>
      <c r="E54" s="775"/>
      <c r="F54" s="760">
        <f t="shared" si="5"/>
        <v>0</v>
      </c>
      <c r="G54" s="776"/>
      <c r="H54" s="777"/>
      <c r="I54" s="493">
        <f t="shared" si="8"/>
        <v>0</v>
      </c>
      <c r="L54" s="7"/>
      <c r="M54" s="262">
        <f t="shared" si="10"/>
        <v>10</v>
      </c>
      <c r="N54" s="20"/>
      <c r="O54" s="168">
        <f t="shared" si="11"/>
        <v>0</v>
      </c>
      <c r="P54" s="561"/>
      <c r="Q54" s="110">
        <f t="shared" si="12"/>
        <v>0</v>
      </c>
      <c r="R54" s="413"/>
      <c r="S54" s="412"/>
      <c r="T54" s="493">
        <f t="shared" si="9"/>
        <v>2500</v>
      </c>
    </row>
    <row r="55" spans="1:20" x14ac:dyDescent="0.25">
      <c r="A55" s="7"/>
      <c r="B55" s="262">
        <v>5</v>
      </c>
      <c r="C55" s="20"/>
      <c r="D55" s="768">
        <f t="shared" si="4"/>
        <v>0</v>
      </c>
      <c r="E55" s="775"/>
      <c r="F55" s="760">
        <f t="shared" si="5"/>
        <v>0</v>
      </c>
      <c r="G55" s="776"/>
      <c r="H55" s="777"/>
      <c r="I55" s="493">
        <f t="shared" si="8"/>
        <v>0</v>
      </c>
      <c r="L55" s="7"/>
      <c r="M55" s="262">
        <f t="shared" si="10"/>
        <v>10</v>
      </c>
      <c r="N55" s="20"/>
      <c r="O55" s="168">
        <f t="shared" si="11"/>
        <v>0</v>
      </c>
      <c r="P55" s="561"/>
      <c r="Q55" s="110">
        <f t="shared" si="12"/>
        <v>0</v>
      </c>
      <c r="R55" s="413"/>
      <c r="S55" s="412"/>
      <c r="T55" s="493">
        <f t="shared" si="9"/>
        <v>2500</v>
      </c>
    </row>
    <row r="56" spans="1:20" x14ac:dyDescent="0.25">
      <c r="A56" s="7"/>
      <c r="B56" s="262">
        <v>5</v>
      </c>
      <c r="C56" s="20"/>
      <c r="D56" s="768">
        <f t="shared" si="4"/>
        <v>0</v>
      </c>
      <c r="E56" s="775"/>
      <c r="F56" s="760">
        <f t="shared" si="5"/>
        <v>0</v>
      </c>
      <c r="G56" s="776"/>
      <c r="H56" s="777"/>
      <c r="I56" s="493">
        <f t="shared" si="8"/>
        <v>0</v>
      </c>
      <c r="L56" s="7"/>
      <c r="M56" s="262">
        <f t="shared" si="10"/>
        <v>10</v>
      </c>
      <c r="N56" s="20"/>
      <c r="O56" s="168">
        <f t="shared" si="11"/>
        <v>0</v>
      </c>
      <c r="P56" s="561"/>
      <c r="Q56" s="110">
        <f t="shared" si="12"/>
        <v>0</v>
      </c>
      <c r="R56" s="413"/>
      <c r="S56" s="412"/>
      <c r="T56" s="493">
        <f t="shared" si="9"/>
        <v>2500</v>
      </c>
    </row>
    <row r="57" spans="1:20" x14ac:dyDescent="0.25">
      <c r="A57" s="7"/>
      <c r="B57" s="262">
        <v>5</v>
      </c>
      <c r="C57" s="20"/>
      <c r="D57" s="768">
        <f t="shared" si="4"/>
        <v>0</v>
      </c>
      <c r="E57" s="775"/>
      <c r="F57" s="760">
        <f t="shared" si="5"/>
        <v>0</v>
      </c>
      <c r="G57" s="776"/>
      <c r="H57" s="777"/>
      <c r="I57" s="493">
        <f t="shared" si="8"/>
        <v>0</v>
      </c>
      <c r="L57" s="7"/>
      <c r="M57" s="262">
        <f t="shared" si="10"/>
        <v>10</v>
      </c>
      <c r="N57" s="20"/>
      <c r="O57" s="168">
        <f t="shared" si="11"/>
        <v>0</v>
      </c>
      <c r="P57" s="561"/>
      <c r="Q57" s="110">
        <f t="shared" si="12"/>
        <v>0</v>
      </c>
      <c r="R57" s="413"/>
      <c r="S57" s="412"/>
      <c r="T57" s="493">
        <f t="shared" si="9"/>
        <v>2500</v>
      </c>
    </row>
    <row r="58" spans="1:20" x14ac:dyDescent="0.25">
      <c r="A58" s="7"/>
      <c r="B58" s="262">
        <v>5</v>
      </c>
      <c r="C58" s="20"/>
      <c r="D58" s="768">
        <f t="shared" si="4"/>
        <v>0</v>
      </c>
      <c r="E58" s="775"/>
      <c r="F58" s="760">
        <f t="shared" si="5"/>
        <v>0</v>
      </c>
      <c r="G58" s="776"/>
      <c r="H58" s="777"/>
      <c r="I58" s="493">
        <f t="shared" si="8"/>
        <v>0</v>
      </c>
      <c r="L58" s="7"/>
      <c r="M58" s="262">
        <f t="shared" si="10"/>
        <v>10</v>
      </c>
      <c r="N58" s="20"/>
      <c r="O58" s="168">
        <f t="shared" si="11"/>
        <v>0</v>
      </c>
      <c r="P58" s="561"/>
      <c r="Q58" s="110">
        <f t="shared" si="12"/>
        <v>0</v>
      </c>
      <c r="R58" s="413"/>
      <c r="S58" s="412"/>
      <c r="T58" s="493">
        <f t="shared" si="9"/>
        <v>2500</v>
      </c>
    </row>
    <row r="59" spans="1:20" x14ac:dyDescent="0.25">
      <c r="B59" s="262">
        <v>5</v>
      </c>
      <c r="C59" s="20"/>
      <c r="D59" s="768">
        <f t="shared" si="4"/>
        <v>0</v>
      </c>
      <c r="E59" s="775"/>
      <c r="F59" s="760">
        <f t="shared" si="5"/>
        <v>0</v>
      </c>
      <c r="G59" s="776"/>
      <c r="H59" s="777"/>
      <c r="I59" s="493">
        <f t="shared" si="8"/>
        <v>0</v>
      </c>
      <c r="M59" s="262">
        <f t="shared" si="10"/>
        <v>10</v>
      </c>
      <c r="N59" s="20"/>
      <c r="O59" s="168">
        <f t="shared" si="11"/>
        <v>0</v>
      </c>
      <c r="P59" s="561"/>
      <c r="Q59" s="110">
        <f t="shared" si="12"/>
        <v>0</v>
      </c>
      <c r="R59" s="413"/>
      <c r="S59" s="412"/>
      <c r="T59" s="493">
        <f t="shared" si="9"/>
        <v>2500</v>
      </c>
    </row>
    <row r="60" spans="1:20" ht="15.75" thickBot="1" x14ac:dyDescent="0.3">
      <c r="B60" s="262">
        <v>5</v>
      </c>
      <c r="C60" s="448"/>
      <c r="D60" s="764">
        <f t="shared" si="4"/>
        <v>0</v>
      </c>
      <c r="E60" s="772"/>
      <c r="F60" s="764">
        <f t="shared" si="5"/>
        <v>0</v>
      </c>
      <c r="G60" s="773"/>
      <c r="H60" s="774"/>
      <c r="M60" s="262">
        <f t="shared" si="10"/>
        <v>10</v>
      </c>
      <c r="N60" s="448"/>
      <c r="O60" s="309">
        <f t="shared" si="11"/>
        <v>0</v>
      </c>
      <c r="P60" s="562"/>
      <c r="Q60" s="309">
        <f t="shared" si="12"/>
        <v>0</v>
      </c>
      <c r="R60" s="555"/>
      <c r="S60" s="563"/>
    </row>
    <row r="61" spans="1:20" ht="15.75" thickTop="1" x14ac:dyDescent="0.25">
      <c r="C61" s="20">
        <f>SUM(C9:C60)</f>
        <v>406</v>
      </c>
      <c r="D61" s="8">
        <f>SUM(D9:D60)</f>
        <v>2030</v>
      </c>
      <c r="E61" s="40"/>
      <c r="F61" s="8">
        <f>SUM(F9:F60)</f>
        <v>2030</v>
      </c>
      <c r="G61" s="39"/>
      <c r="H61" s="198"/>
      <c r="N61" s="20">
        <f>SUM(N9:N60)</f>
        <v>50</v>
      </c>
      <c r="O61" s="8">
        <f>SUM(O9:O60)</f>
        <v>500</v>
      </c>
      <c r="P61" s="40"/>
      <c r="Q61" s="8">
        <f>SUM(Q9:Q60)</f>
        <v>500</v>
      </c>
      <c r="R61" s="39"/>
      <c r="S61" s="198"/>
    </row>
    <row r="62" spans="1:20" ht="15.75" thickBot="1" x14ac:dyDescent="0.3">
      <c r="C62" s="20"/>
      <c r="D62" s="8"/>
      <c r="E62" s="40"/>
      <c r="F62" s="8"/>
      <c r="G62" s="39"/>
      <c r="H62" s="23"/>
      <c r="N62" s="20"/>
      <c r="O62" s="8"/>
      <c r="P62" s="40"/>
      <c r="Q62" s="8"/>
      <c r="R62" s="39"/>
      <c r="S62" s="23"/>
    </row>
    <row r="63" spans="1:20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N63" s="71" t="s">
        <v>4</v>
      </c>
      <c r="O63" s="55">
        <f>Q4+Q5-N61+Q6+Q7</f>
        <v>250</v>
      </c>
      <c r="P63" s="53"/>
      <c r="Q63" s="8"/>
      <c r="R63" s="39"/>
      <c r="S63" s="23"/>
    </row>
    <row r="64" spans="1:20" x14ac:dyDescent="0.25">
      <c r="C64" s="853" t="s">
        <v>19</v>
      </c>
      <c r="D64" s="854"/>
      <c r="E64" s="51">
        <f>E4+E5-F61+E6+E7</f>
        <v>0</v>
      </c>
      <c r="F64" s="8"/>
      <c r="G64" s="8"/>
      <c r="H64" s="23"/>
      <c r="N64" s="853" t="s">
        <v>19</v>
      </c>
      <c r="O64" s="854"/>
      <c r="P64" s="51">
        <f>P4+P5-Q61+P6</f>
        <v>2500</v>
      </c>
      <c r="Q64" s="8"/>
      <c r="R64" s="8"/>
      <c r="S64" s="23"/>
    </row>
    <row r="65" spans="3:19" ht="15.75" thickBot="1" x14ac:dyDescent="0.3">
      <c r="C65" s="60"/>
      <c r="D65" s="56"/>
      <c r="E65" s="54"/>
      <c r="F65" s="8"/>
      <c r="G65" s="39"/>
      <c r="H65" s="23"/>
      <c r="N65" s="60"/>
      <c r="O65" s="56"/>
      <c r="P65" s="54"/>
      <c r="Q65" s="8"/>
      <c r="R65" s="39"/>
      <c r="S65" s="23"/>
    </row>
    <row r="66" spans="3:19" x14ac:dyDescent="0.25">
      <c r="C66" s="20"/>
      <c r="D66" s="8"/>
      <c r="E66" s="40"/>
      <c r="F66" s="8"/>
      <c r="G66" s="39"/>
      <c r="H66" s="23"/>
      <c r="N66" s="20"/>
      <c r="O66" s="8"/>
      <c r="P66" s="40"/>
      <c r="Q66" s="8"/>
      <c r="R66" s="39"/>
      <c r="S66" s="23"/>
    </row>
  </sheetData>
  <mergeCells count="4">
    <mergeCell ref="A1:G1"/>
    <mergeCell ref="C64:D64"/>
    <mergeCell ref="L1:R1"/>
    <mergeCell ref="N64:O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HQ1" workbookViewId="0">
      <pane xSplit="1" topLeftCell="HT1" activePane="topRight" state="frozen"/>
      <selection activeCell="HQ1" sqref="HQ1"/>
      <selection pane="topRight" activeCell="HY7" sqref="HY7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836" t="s">
        <v>179</v>
      </c>
      <c r="L1" s="836"/>
      <c r="M1" s="836"/>
      <c r="N1" s="836"/>
      <c r="O1" s="836"/>
      <c r="P1" s="836"/>
      <c r="Q1" s="836"/>
      <c r="R1" s="14">
        <f>I1+1</f>
        <v>1</v>
      </c>
      <c r="T1" s="836" t="str">
        <f>K1</f>
        <v>INVENTARIO    DEL MES DE  E N E R O   2018</v>
      </c>
      <c r="U1" s="836"/>
      <c r="V1" s="836"/>
      <c r="W1" s="836"/>
      <c r="X1" s="836"/>
      <c r="Y1" s="836"/>
      <c r="Z1" s="836"/>
      <c r="AA1" s="14">
        <f>R1+1</f>
        <v>2</v>
      </c>
      <c r="AC1" s="831" t="s">
        <v>180</v>
      </c>
      <c r="AD1" s="831"/>
      <c r="AE1" s="831"/>
      <c r="AF1" s="831"/>
      <c r="AG1" s="831"/>
      <c r="AH1" s="831"/>
      <c r="AI1" s="831"/>
      <c r="AJ1" s="14">
        <f>AA1+1</f>
        <v>3</v>
      </c>
      <c r="AL1" s="831" t="str">
        <f>AC1</f>
        <v>ENTRADAS DEL MES DE FEBRERO 2018</v>
      </c>
      <c r="AM1" s="831"/>
      <c r="AN1" s="831"/>
      <c r="AO1" s="831"/>
      <c r="AP1" s="831"/>
      <c r="AQ1" s="831"/>
      <c r="AR1" s="831"/>
      <c r="AS1" s="14">
        <f>AJ1+1</f>
        <v>4</v>
      </c>
      <c r="AU1" s="831" t="str">
        <f>AL1</f>
        <v>ENTRADAS DEL MES DE FEBRERO 2018</v>
      </c>
      <c r="AV1" s="831"/>
      <c r="AW1" s="831"/>
      <c r="AX1" s="831"/>
      <c r="AY1" s="831"/>
      <c r="AZ1" s="831"/>
      <c r="BA1" s="831"/>
      <c r="BB1" s="14">
        <f>AS1+1</f>
        <v>5</v>
      </c>
      <c r="BD1" s="831" t="str">
        <f>AU1</f>
        <v>ENTRADAS DEL MES DE FEBRERO 2018</v>
      </c>
      <c r="BE1" s="831"/>
      <c r="BF1" s="831"/>
      <c r="BG1" s="831"/>
      <c r="BH1" s="831"/>
      <c r="BI1" s="831"/>
      <c r="BJ1" s="831"/>
      <c r="BK1" s="14">
        <f>BB1+1</f>
        <v>6</v>
      </c>
      <c r="BM1" s="831" t="str">
        <f>BD1</f>
        <v>ENTRADAS DEL MES DE FEBRERO 2018</v>
      </c>
      <c r="BN1" s="831"/>
      <c r="BO1" s="831"/>
      <c r="BP1" s="831"/>
      <c r="BQ1" s="831"/>
      <c r="BR1" s="831"/>
      <c r="BS1" s="831"/>
      <c r="BT1" s="14">
        <f>BK1+1</f>
        <v>7</v>
      </c>
      <c r="BV1" s="831" t="str">
        <f>BM1</f>
        <v>ENTRADAS DEL MES DE FEBRERO 2018</v>
      </c>
      <c r="BW1" s="831"/>
      <c r="BX1" s="831"/>
      <c r="BY1" s="831"/>
      <c r="BZ1" s="831"/>
      <c r="CA1" s="831"/>
      <c r="CB1" s="831"/>
      <c r="CC1" s="14">
        <f>BT1+1</f>
        <v>8</v>
      </c>
      <c r="CE1" s="831" t="str">
        <f>BV1</f>
        <v>ENTRADAS DEL MES DE FEBRERO 2018</v>
      </c>
      <c r="CF1" s="831"/>
      <c r="CG1" s="831"/>
      <c r="CH1" s="831"/>
      <c r="CI1" s="831"/>
      <c r="CJ1" s="831"/>
      <c r="CK1" s="831"/>
      <c r="CL1" s="14">
        <f>CC1+1</f>
        <v>9</v>
      </c>
      <c r="CN1" s="831" t="str">
        <f>CE1</f>
        <v>ENTRADAS DEL MES DE FEBRERO 2018</v>
      </c>
      <c r="CO1" s="831"/>
      <c r="CP1" s="831"/>
      <c r="CQ1" s="831"/>
      <c r="CR1" s="831"/>
      <c r="CS1" s="831"/>
      <c r="CT1" s="831"/>
      <c r="CU1" s="14">
        <f>CL1+1</f>
        <v>10</v>
      </c>
      <c r="CW1" s="831" t="str">
        <f>CN1</f>
        <v>ENTRADAS DEL MES DE FEBRERO 2018</v>
      </c>
      <c r="CX1" s="831"/>
      <c r="CY1" s="831"/>
      <c r="CZ1" s="831"/>
      <c r="DA1" s="831"/>
      <c r="DB1" s="831"/>
      <c r="DC1" s="831"/>
      <c r="DD1" s="14">
        <f>CU1+1</f>
        <v>11</v>
      </c>
      <c r="DF1" s="831" t="str">
        <f>CW1</f>
        <v>ENTRADAS DEL MES DE FEBRERO 2018</v>
      </c>
      <c r="DG1" s="831"/>
      <c r="DH1" s="831"/>
      <c r="DI1" s="831"/>
      <c r="DJ1" s="831"/>
      <c r="DK1" s="831"/>
      <c r="DL1" s="831"/>
      <c r="DM1" s="14">
        <f>DD1+1</f>
        <v>12</v>
      </c>
      <c r="DO1" s="831" t="str">
        <f>DF1</f>
        <v>ENTRADAS DEL MES DE FEBRERO 2018</v>
      </c>
      <c r="DP1" s="831"/>
      <c r="DQ1" s="831"/>
      <c r="DR1" s="831"/>
      <c r="DS1" s="831"/>
      <c r="DT1" s="831"/>
      <c r="DU1" s="831"/>
      <c r="DV1" s="14">
        <f>DM1+1</f>
        <v>13</v>
      </c>
      <c r="DX1" s="831" t="str">
        <f>DO1</f>
        <v>ENTRADAS DEL MES DE FEBRERO 2018</v>
      </c>
      <c r="DY1" s="831"/>
      <c r="DZ1" s="831"/>
      <c r="EA1" s="831"/>
      <c r="EB1" s="831"/>
      <c r="EC1" s="831"/>
      <c r="ED1" s="831"/>
      <c r="EE1" s="14">
        <f>DV1+1</f>
        <v>14</v>
      </c>
      <c r="EG1" s="831" t="str">
        <f>DX1</f>
        <v>ENTRADAS DEL MES DE FEBRERO 2018</v>
      </c>
      <c r="EH1" s="831"/>
      <c r="EI1" s="831"/>
      <c r="EJ1" s="831"/>
      <c r="EK1" s="831"/>
      <c r="EL1" s="831"/>
      <c r="EM1" s="831"/>
      <c r="EN1" s="14">
        <f>EE1+1</f>
        <v>15</v>
      </c>
      <c r="EP1" s="831" t="str">
        <f>EG1</f>
        <v>ENTRADAS DEL MES DE FEBRERO 2018</v>
      </c>
      <c r="EQ1" s="831"/>
      <c r="ER1" s="831"/>
      <c r="ES1" s="831"/>
      <c r="ET1" s="831"/>
      <c r="EU1" s="831"/>
      <c r="EV1" s="831"/>
      <c r="EW1" s="14">
        <f>EN1+1</f>
        <v>16</v>
      </c>
      <c r="EY1" s="831" t="str">
        <f>EP1</f>
        <v>ENTRADAS DEL MES DE FEBRERO 2018</v>
      </c>
      <c r="EZ1" s="831"/>
      <c r="FA1" s="831"/>
      <c r="FB1" s="831"/>
      <c r="FC1" s="831"/>
      <c r="FD1" s="831"/>
      <c r="FE1" s="831"/>
      <c r="FF1" s="14">
        <f>EW1+1</f>
        <v>17</v>
      </c>
      <c r="FH1" s="831" t="str">
        <f>EY1</f>
        <v>ENTRADAS DEL MES DE FEBRERO 2018</v>
      </c>
      <c r="FI1" s="831"/>
      <c r="FJ1" s="831"/>
      <c r="FK1" s="831"/>
      <c r="FL1" s="831"/>
      <c r="FM1" s="831"/>
      <c r="FN1" s="831"/>
      <c r="FO1" s="14">
        <f>FF1+1</f>
        <v>18</v>
      </c>
      <c r="FP1" t="s">
        <v>37</v>
      </c>
      <c r="FQ1" s="831" t="str">
        <f>FH1</f>
        <v>ENTRADAS DEL MES DE FEBRERO 2018</v>
      </c>
      <c r="FR1" s="831"/>
      <c r="FS1" s="831"/>
      <c r="FT1" s="831"/>
      <c r="FU1" s="831"/>
      <c r="FV1" s="831"/>
      <c r="FW1" s="831"/>
      <c r="FX1" s="14">
        <f>FO1+1</f>
        <v>19</v>
      </c>
      <c r="FZ1" s="831" t="str">
        <f>FQ1</f>
        <v>ENTRADAS DEL MES DE FEBRERO 2018</v>
      </c>
      <c r="GA1" s="831"/>
      <c r="GB1" s="831"/>
      <c r="GC1" s="831"/>
      <c r="GD1" s="831"/>
      <c r="GE1" s="831"/>
      <c r="GF1" s="831"/>
      <c r="GG1" s="14">
        <f>FX1+1</f>
        <v>20</v>
      </c>
      <c r="GI1" s="831" t="str">
        <f>FZ1</f>
        <v>ENTRADAS DEL MES DE FEBRERO 2018</v>
      </c>
      <c r="GJ1" s="831"/>
      <c r="GK1" s="831"/>
      <c r="GL1" s="831"/>
      <c r="GM1" s="831"/>
      <c r="GN1" s="831"/>
      <c r="GO1" s="831"/>
      <c r="GP1" s="14">
        <f>GG1+1</f>
        <v>21</v>
      </c>
      <c r="GR1" s="831" t="str">
        <f>GI1</f>
        <v>ENTRADAS DEL MES DE FEBRERO 2018</v>
      </c>
      <c r="GS1" s="831"/>
      <c r="GT1" s="831"/>
      <c r="GU1" s="831"/>
      <c r="GV1" s="831"/>
      <c r="GW1" s="831"/>
      <c r="GX1" s="831"/>
      <c r="GY1" s="14">
        <f>GP1+1</f>
        <v>22</v>
      </c>
      <c r="HA1" s="831" t="str">
        <f>GR1</f>
        <v>ENTRADAS DEL MES DE FEBRERO 2018</v>
      </c>
      <c r="HB1" s="831"/>
      <c r="HC1" s="831"/>
      <c r="HD1" s="831"/>
      <c r="HE1" s="831"/>
      <c r="HF1" s="831"/>
      <c r="HG1" s="831"/>
      <c r="HH1" s="14">
        <f>GY1+1</f>
        <v>23</v>
      </c>
      <c r="HJ1" s="831" t="str">
        <f>HA1</f>
        <v>ENTRADAS DEL MES DE FEBRERO 2018</v>
      </c>
      <c r="HK1" s="831"/>
      <c r="HL1" s="831"/>
      <c r="HM1" s="831"/>
      <c r="HN1" s="831"/>
      <c r="HO1" s="831"/>
      <c r="HP1" s="831"/>
      <c r="HQ1" s="14">
        <f>HH1+1</f>
        <v>24</v>
      </c>
      <c r="HS1" s="831" t="str">
        <f>HJ1</f>
        <v>ENTRADAS DEL MES DE FEBRERO 2018</v>
      </c>
      <c r="HT1" s="831"/>
      <c r="HU1" s="831"/>
      <c r="HV1" s="831"/>
      <c r="HW1" s="831"/>
      <c r="HX1" s="831"/>
      <c r="HY1" s="831"/>
      <c r="HZ1" s="14">
        <f>HQ1+1</f>
        <v>25</v>
      </c>
      <c r="IB1" s="831" t="str">
        <f>HS1</f>
        <v>ENTRADAS DEL MES DE FEBRERO 2018</v>
      </c>
      <c r="IC1" s="831"/>
      <c r="ID1" s="831"/>
      <c r="IE1" s="831"/>
      <c r="IF1" s="831"/>
      <c r="IG1" s="831"/>
      <c r="IH1" s="831"/>
      <c r="II1" s="14">
        <f>HZ1+1</f>
        <v>26</v>
      </c>
      <c r="IK1" s="831" t="str">
        <f>IB1</f>
        <v>ENTRADAS DEL MES DE FEBRERO 2018</v>
      </c>
      <c r="IL1" s="831"/>
      <c r="IM1" s="831"/>
      <c r="IN1" s="831"/>
      <c r="IO1" s="831"/>
      <c r="IP1" s="831"/>
      <c r="IQ1" s="831"/>
      <c r="IR1" s="14">
        <f>II1+1</f>
        <v>27</v>
      </c>
      <c r="IT1" s="831" t="str">
        <f>IK1</f>
        <v>ENTRADAS DEL MES DE FEBRERO 2018</v>
      </c>
      <c r="IU1" s="831"/>
      <c r="IV1" s="831"/>
      <c r="IW1" s="831"/>
      <c r="IX1" s="831"/>
      <c r="IY1" s="831"/>
      <c r="IZ1" s="831"/>
      <c r="JA1" s="14">
        <f>IR1+1</f>
        <v>28</v>
      </c>
      <c r="JC1" s="831" t="str">
        <f>IT1</f>
        <v>ENTRADAS DEL MES DE FEBRERO 2018</v>
      </c>
      <c r="JD1" s="831"/>
      <c r="JE1" s="831"/>
      <c r="JF1" s="831"/>
      <c r="JG1" s="831"/>
      <c r="JH1" s="831"/>
      <c r="JI1" s="831"/>
      <c r="JJ1" s="14">
        <f>JA1+1</f>
        <v>29</v>
      </c>
      <c r="JL1" s="831" t="str">
        <f>JC1</f>
        <v>ENTRADAS DEL MES DE FEBRERO 2018</v>
      </c>
      <c r="JM1" s="831"/>
      <c r="JN1" s="831"/>
      <c r="JO1" s="831"/>
      <c r="JP1" s="831"/>
      <c r="JQ1" s="831"/>
      <c r="JR1" s="831"/>
      <c r="JS1" s="14">
        <f>JJ1+1</f>
        <v>30</v>
      </c>
      <c r="JU1" s="831" t="str">
        <f>JL1</f>
        <v>ENTRADAS DEL MES DE FEBRERO 2018</v>
      </c>
      <c r="JV1" s="831"/>
      <c r="JW1" s="831"/>
      <c r="JX1" s="831"/>
      <c r="JY1" s="831"/>
      <c r="JZ1" s="831"/>
      <c r="KA1" s="831"/>
      <c r="KB1" s="14">
        <f>JS1+1</f>
        <v>31</v>
      </c>
      <c r="KD1" s="831" t="str">
        <f>JU1</f>
        <v>ENTRADAS DEL MES DE FEBRERO 2018</v>
      </c>
      <c r="KE1" s="831"/>
      <c r="KF1" s="831"/>
      <c r="KG1" s="831"/>
      <c r="KH1" s="831"/>
      <c r="KI1" s="831"/>
      <c r="KJ1" s="831"/>
      <c r="KK1" s="14">
        <f>KB1+1</f>
        <v>32</v>
      </c>
      <c r="KM1" s="831" t="str">
        <f>KD1</f>
        <v>ENTRADAS DEL MES DE FEBRERO 2018</v>
      </c>
      <c r="KN1" s="831"/>
      <c r="KO1" s="831"/>
      <c r="KP1" s="831"/>
      <c r="KQ1" s="831"/>
      <c r="KR1" s="831"/>
      <c r="KS1" s="831"/>
      <c r="KT1" s="14">
        <f>KK1+1</f>
        <v>33</v>
      </c>
      <c r="KV1" s="831" t="str">
        <f>KM1</f>
        <v>ENTRADAS DEL MES DE FEBRERO 2018</v>
      </c>
      <c r="KW1" s="831"/>
      <c r="KX1" s="831"/>
      <c r="KY1" s="831"/>
      <c r="KZ1" s="831"/>
      <c r="LA1" s="831"/>
      <c r="LB1" s="831"/>
      <c r="LC1" s="14">
        <f>KT1+1</f>
        <v>34</v>
      </c>
      <c r="LE1" s="831" t="str">
        <f>KV1</f>
        <v>ENTRADAS DEL MES DE FEBRERO 2018</v>
      </c>
      <c r="LF1" s="831"/>
      <c r="LG1" s="831"/>
      <c r="LH1" s="831"/>
      <c r="LI1" s="831"/>
      <c r="LJ1" s="831"/>
      <c r="LK1" s="831"/>
      <c r="LL1" s="14">
        <f>LC1+1</f>
        <v>35</v>
      </c>
      <c r="LN1" s="831" t="str">
        <f>LE1</f>
        <v>ENTRADAS DEL MES DE FEBRERO 2018</v>
      </c>
      <c r="LO1" s="831"/>
      <c r="LP1" s="831"/>
      <c r="LQ1" s="831"/>
      <c r="LR1" s="831"/>
      <c r="LS1" s="831"/>
      <c r="LT1" s="831"/>
      <c r="LU1" s="14">
        <f>LL1+1</f>
        <v>36</v>
      </c>
      <c r="LW1" s="831" t="str">
        <f>LN1</f>
        <v>ENTRADAS DEL MES DE FEBRERO 2018</v>
      </c>
      <c r="LX1" s="831"/>
      <c r="LY1" s="831"/>
      <c r="LZ1" s="831"/>
      <c r="MA1" s="831"/>
      <c r="MB1" s="831"/>
      <c r="MC1" s="831"/>
      <c r="MD1" s="14">
        <f>LU1+1</f>
        <v>37</v>
      </c>
      <c r="MF1" s="831" t="str">
        <f>LW1</f>
        <v>ENTRADAS DEL MES DE FEBRERO 2018</v>
      </c>
      <c r="MG1" s="831"/>
      <c r="MH1" s="831"/>
      <c r="MI1" s="831"/>
      <c r="MJ1" s="831"/>
      <c r="MK1" s="831"/>
      <c r="ML1" s="831"/>
      <c r="MM1" s="14">
        <f>MD1+1</f>
        <v>38</v>
      </c>
      <c r="MO1" s="831" t="str">
        <f>MF1</f>
        <v>ENTRADAS DEL MES DE FEBRERO 2018</v>
      </c>
      <c r="MP1" s="831"/>
      <c r="MQ1" s="831"/>
      <c r="MR1" s="831"/>
      <c r="MS1" s="831"/>
      <c r="MT1" s="831"/>
      <c r="MU1" s="831"/>
      <c r="MV1" s="14">
        <f>MM1+1</f>
        <v>39</v>
      </c>
      <c r="MW1" s="16"/>
      <c r="MX1" s="831" t="str">
        <f>MO1</f>
        <v>ENTRADAS DEL MES DE FEBRERO 2018</v>
      </c>
      <c r="MY1" s="831"/>
      <c r="MZ1" s="831"/>
      <c r="NA1" s="831"/>
      <c r="NB1" s="831"/>
      <c r="NC1" s="831"/>
      <c r="ND1" s="831"/>
      <c r="NE1" s="14">
        <f>MV1+1</f>
        <v>40</v>
      </c>
      <c r="NG1" s="831" t="str">
        <f>MX1</f>
        <v>ENTRADAS DEL MES DE FEBRERO 2018</v>
      </c>
      <c r="NH1" s="831"/>
      <c r="NI1" s="831"/>
      <c r="NJ1" s="831"/>
      <c r="NK1" s="831"/>
      <c r="NL1" s="831"/>
      <c r="NM1" s="831"/>
      <c r="NN1" s="14">
        <f>NE1+1</f>
        <v>41</v>
      </c>
      <c r="NP1" s="831" t="str">
        <f>NG1</f>
        <v>ENTRADAS DEL MES DE FEBRERO 2018</v>
      </c>
      <c r="NQ1" s="831"/>
      <c r="NR1" s="831"/>
      <c r="NS1" s="831"/>
      <c r="NT1" s="831"/>
      <c r="NU1" s="831"/>
      <c r="NV1" s="831"/>
      <c r="NW1" s="14">
        <f>NN1+1</f>
        <v>42</v>
      </c>
      <c r="NY1" s="831" t="str">
        <f>NP1</f>
        <v>ENTRADAS DEL MES DE FEBRERO 2018</v>
      </c>
      <c r="NZ1" s="831"/>
      <c r="OA1" s="831"/>
      <c r="OB1" s="831"/>
      <c r="OC1" s="831"/>
      <c r="OD1" s="831"/>
      <c r="OE1" s="831"/>
      <c r="OF1" s="14">
        <f>NW1+1</f>
        <v>43</v>
      </c>
      <c r="OH1" s="831" t="str">
        <f>NY1</f>
        <v>ENTRADAS DEL MES DE FEBRERO 2018</v>
      </c>
      <c r="OI1" s="831"/>
      <c r="OJ1" s="831"/>
      <c r="OK1" s="831"/>
      <c r="OL1" s="831"/>
      <c r="OM1" s="831"/>
      <c r="ON1" s="831"/>
      <c r="OO1" s="14">
        <f>OF1+1</f>
        <v>44</v>
      </c>
      <c r="OQ1" s="831" t="str">
        <f>OH1</f>
        <v>ENTRADAS DEL MES DE FEBRERO 2018</v>
      </c>
      <c r="OR1" s="831"/>
      <c r="OS1" s="831"/>
      <c r="OT1" s="831"/>
      <c r="OU1" s="831"/>
      <c r="OV1" s="831"/>
      <c r="OW1" s="831"/>
      <c r="OX1" s="14">
        <f>OO1+1</f>
        <v>45</v>
      </c>
      <c r="OZ1" s="831" t="str">
        <f>OQ1</f>
        <v>ENTRADAS DEL MES DE FEBRERO 2018</v>
      </c>
      <c r="PA1" s="831"/>
      <c r="PB1" s="831"/>
      <c r="PC1" s="831"/>
      <c r="PD1" s="831"/>
      <c r="PE1" s="831"/>
      <c r="PF1" s="831"/>
      <c r="PG1" s="14">
        <f>OX1+1</f>
        <v>46</v>
      </c>
      <c r="PI1" s="831" t="str">
        <f>OZ1</f>
        <v>ENTRADAS DEL MES DE FEBRERO 2018</v>
      </c>
      <c r="PJ1" s="831"/>
      <c r="PK1" s="831"/>
      <c r="PL1" s="831"/>
      <c r="PM1" s="831"/>
      <c r="PN1" s="831"/>
      <c r="PO1" s="831"/>
      <c r="PP1" s="14">
        <f>PG1+1</f>
        <v>47</v>
      </c>
      <c r="PR1" s="831" t="str">
        <f>PI1</f>
        <v>ENTRADAS DEL MES DE FEBRERO 2018</v>
      </c>
      <c r="PS1" s="831"/>
      <c r="PT1" s="831"/>
      <c r="PU1" s="831"/>
      <c r="PV1" s="831"/>
      <c r="PW1" s="831"/>
      <c r="PX1" s="831"/>
      <c r="PY1" s="14">
        <f>PP1+1</f>
        <v>48</v>
      </c>
      <c r="QA1" s="831" t="str">
        <f>PR1</f>
        <v>ENTRADAS DEL MES DE FEBRERO 2018</v>
      </c>
      <c r="QB1" s="831"/>
      <c r="QC1" s="831"/>
      <c r="QD1" s="831"/>
      <c r="QE1" s="831"/>
      <c r="QF1" s="831"/>
      <c r="QG1" s="831"/>
      <c r="QH1" s="14">
        <f>PY1+1</f>
        <v>49</v>
      </c>
      <c r="QJ1" s="831" t="str">
        <f>QA1</f>
        <v>ENTRADAS DEL MES DE FEBRERO 2018</v>
      </c>
      <c r="QK1" s="831"/>
      <c r="QL1" s="831"/>
      <c r="QM1" s="831"/>
      <c r="QN1" s="831"/>
      <c r="QO1" s="831"/>
      <c r="QP1" s="831"/>
      <c r="QQ1" s="14">
        <f>QH1+1</f>
        <v>50</v>
      </c>
      <c r="QS1" s="831" t="str">
        <f>QJ1</f>
        <v>ENTRADAS DEL MES DE FEBRERO 2018</v>
      </c>
      <c r="QT1" s="831"/>
      <c r="QU1" s="831"/>
      <c r="QV1" s="831"/>
      <c r="QW1" s="831"/>
      <c r="QX1" s="831"/>
      <c r="QY1" s="831"/>
      <c r="QZ1" s="14">
        <f>QQ1+1</f>
        <v>51</v>
      </c>
      <c r="RB1" s="831" t="str">
        <f>QS1</f>
        <v>ENTRADAS DEL MES DE FEBRERO 2018</v>
      </c>
      <c r="RC1" s="831"/>
      <c r="RD1" s="831"/>
      <c r="RE1" s="831"/>
      <c r="RF1" s="831"/>
      <c r="RG1" s="831"/>
      <c r="RH1" s="831"/>
      <c r="RI1" s="14">
        <f>QZ1+1</f>
        <v>52</v>
      </c>
      <c r="RK1" s="831" t="str">
        <f>RB1</f>
        <v>ENTRADAS DEL MES DE FEBRERO 2018</v>
      </c>
      <c r="RL1" s="831"/>
      <c r="RM1" s="831"/>
      <c r="RN1" s="831"/>
      <c r="RO1" s="831"/>
      <c r="RP1" s="831"/>
      <c r="RQ1" s="831"/>
      <c r="RR1" s="14">
        <f>RI1+1</f>
        <v>53</v>
      </c>
      <c r="RT1" s="831" t="str">
        <f>RK1</f>
        <v>ENTRADAS DEL MES DE FEBRERO 2018</v>
      </c>
      <c r="RU1" s="831"/>
      <c r="RV1" s="831"/>
      <c r="RW1" s="831"/>
      <c r="RX1" s="831"/>
      <c r="RY1" s="831"/>
      <c r="RZ1" s="831"/>
      <c r="SA1" s="14">
        <f>RR1+1</f>
        <v>54</v>
      </c>
      <c r="SC1" s="831" t="str">
        <f>RT1</f>
        <v>ENTRADAS DEL MES DE FEBRERO 2018</v>
      </c>
      <c r="SD1" s="831"/>
      <c r="SE1" s="831"/>
      <c r="SF1" s="831"/>
      <c r="SG1" s="831"/>
      <c r="SH1" s="831"/>
      <c r="SI1" s="831"/>
      <c r="SJ1" s="14">
        <f>SA1+1</f>
        <v>55</v>
      </c>
      <c r="SL1" s="831" t="str">
        <f>SC1</f>
        <v>ENTRADAS DEL MES DE FEBRERO 2018</v>
      </c>
      <c r="SM1" s="831"/>
      <c r="SN1" s="831"/>
      <c r="SO1" s="831"/>
      <c r="SP1" s="831"/>
      <c r="SQ1" s="831"/>
      <c r="SR1" s="831"/>
      <c r="SS1" s="14">
        <f>SJ1+1</f>
        <v>56</v>
      </c>
      <c r="SU1" s="831" t="str">
        <f>SL1</f>
        <v>ENTRADAS DEL MES DE FEBRERO 2018</v>
      </c>
      <c r="SV1" s="831"/>
      <c r="SW1" s="831"/>
      <c r="SX1" s="831"/>
      <c r="SY1" s="831"/>
      <c r="SZ1" s="831"/>
      <c r="TA1" s="831"/>
      <c r="TB1" s="14">
        <f>SS1+1</f>
        <v>57</v>
      </c>
      <c r="TD1" s="831" t="str">
        <f>SU1</f>
        <v>ENTRADAS DEL MES DE FEBRERO 2018</v>
      </c>
      <c r="TE1" s="831"/>
      <c r="TF1" s="831"/>
      <c r="TG1" s="831"/>
      <c r="TH1" s="831"/>
      <c r="TI1" s="831"/>
      <c r="TJ1" s="831"/>
      <c r="TK1" s="14">
        <f>TB1+1</f>
        <v>58</v>
      </c>
      <c r="TM1" s="831" t="str">
        <f>TD1</f>
        <v>ENTRADAS DEL MES DE FEBRERO 2018</v>
      </c>
      <c r="TN1" s="831"/>
      <c r="TO1" s="831"/>
      <c r="TP1" s="831"/>
      <c r="TQ1" s="831"/>
      <c r="TR1" s="831"/>
      <c r="TS1" s="831"/>
      <c r="TT1" s="14">
        <f>TK1+1</f>
        <v>59</v>
      </c>
      <c r="TV1" s="831" t="str">
        <f>TM1</f>
        <v>ENTRADAS DEL MES DE FEBRERO 2018</v>
      </c>
      <c r="TW1" s="831"/>
      <c r="TX1" s="831"/>
      <c r="TY1" s="831"/>
      <c r="TZ1" s="831"/>
      <c r="UA1" s="831"/>
      <c r="UB1" s="831"/>
      <c r="UC1" s="14">
        <f>TT1+1</f>
        <v>60</v>
      </c>
      <c r="UE1" s="831" t="str">
        <f>TV1</f>
        <v>ENTRADAS DEL MES DE FEBRERO 2018</v>
      </c>
      <c r="UF1" s="831"/>
      <c r="UG1" s="831"/>
      <c r="UH1" s="831"/>
      <c r="UI1" s="831"/>
      <c r="UJ1" s="831"/>
      <c r="UK1" s="831"/>
      <c r="UL1" s="14">
        <f>UC1+1</f>
        <v>61</v>
      </c>
      <c r="UN1" s="831" t="str">
        <f>UE1</f>
        <v>ENTRADAS DEL MES DE FEBRERO 2018</v>
      </c>
      <c r="UO1" s="831"/>
      <c r="UP1" s="831"/>
      <c r="UQ1" s="831"/>
      <c r="UR1" s="831"/>
      <c r="US1" s="831"/>
      <c r="UT1" s="831"/>
      <c r="UU1" s="14">
        <f>UL1+1</f>
        <v>62</v>
      </c>
      <c r="UW1" s="831" t="str">
        <f>UN1</f>
        <v>ENTRADAS DEL MES DE FEBRERO 2018</v>
      </c>
      <c r="UX1" s="831"/>
      <c r="UY1" s="831"/>
      <c r="UZ1" s="831"/>
      <c r="VA1" s="831"/>
      <c r="VB1" s="831"/>
      <c r="VC1" s="831"/>
      <c r="VD1" s="14">
        <f>UU1+1</f>
        <v>63</v>
      </c>
      <c r="VF1" s="831" t="str">
        <f>UW1</f>
        <v>ENTRADAS DEL MES DE FEBRERO 2018</v>
      </c>
      <c r="VG1" s="831"/>
      <c r="VH1" s="831"/>
      <c r="VI1" s="831"/>
      <c r="VJ1" s="831"/>
      <c r="VK1" s="831"/>
      <c r="VL1" s="831"/>
      <c r="VM1" s="14">
        <f>VD1+1</f>
        <v>64</v>
      </c>
      <c r="VO1" s="831" t="str">
        <f>VF1</f>
        <v>ENTRADAS DEL MES DE FEBRERO 2018</v>
      </c>
      <c r="VP1" s="831"/>
      <c r="VQ1" s="831"/>
      <c r="VR1" s="831"/>
      <c r="VS1" s="831"/>
      <c r="VT1" s="831"/>
      <c r="VU1" s="831"/>
      <c r="VV1" s="14">
        <f>VM1+1</f>
        <v>65</v>
      </c>
      <c r="VX1" s="831" t="str">
        <f>VO1</f>
        <v>ENTRADAS DEL MES DE FEBRERO 2018</v>
      </c>
      <c r="VY1" s="831"/>
      <c r="VZ1" s="831"/>
      <c r="WA1" s="831"/>
      <c r="WB1" s="831"/>
      <c r="WC1" s="831"/>
      <c r="WD1" s="831"/>
      <c r="WE1" s="14">
        <f>VV1+1</f>
        <v>66</v>
      </c>
      <c r="WG1" s="831" t="str">
        <f>VX1</f>
        <v>ENTRADAS DEL MES DE FEBRERO 2018</v>
      </c>
      <c r="WH1" s="831"/>
      <c r="WI1" s="831"/>
      <c r="WJ1" s="831"/>
      <c r="WK1" s="831"/>
      <c r="WL1" s="831"/>
      <c r="WM1" s="831"/>
      <c r="WN1" s="14">
        <f>WE1+1</f>
        <v>67</v>
      </c>
      <c r="WP1" s="831" t="str">
        <f>WG1</f>
        <v>ENTRADAS DEL MES DE FEBRERO 2018</v>
      </c>
      <c r="WQ1" s="831"/>
      <c r="WR1" s="831"/>
      <c r="WS1" s="831"/>
      <c r="WT1" s="831"/>
      <c r="WU1" s="831"/>
      <c r="WV1" s="831"/>
      <c r="WW1" s="14">
        <f>WN1+1</f>
        <v>68</v>
      </c>
      <c r="WY1" s="831" t="str">
        <f>WP1</f>
        <v>ENTRADAS DEL MES DE FEBRERO 2018</v>
      </c>
      <c r="WZ1" s="831"/>
      <c r="XA1" s="831"/>
      <c r="XB1" s="831"/>
      <c r="XC1" s="831"/>
      <c r="XD1" s="831"/>
      <c r="XE1" s="831"/>
      <c r="XF1" s="14">
        <f>WW1+1</f>
        <v>69</v>
      </c>
      <c r="XH1" s="831" t="str">
        <f>WY1</f>
        <v>ENTRADAS DEL MES DE FEBRERO 2018</v>
      </c>
      <c r="XI1" s="831"/>
      <c r="XJ1" s="831"/>
      <c r="XK1" s="831"/>
      <c r="XL1" s="831"/>
      <c r="XM1" s="831"/>
      <c r="XN1" s="831"/>
      <c r="XO1" s="14">
        <f>XF1+1</f>
        <v>70</v>
      </c>
      <c r="XQ1" s="831" t="str">
        <f>XH1</f>
        <v>ENTRADAS DEL MES DE FEBRERO 2018</v>
      </c>
      <c r="XR1" s="831"/>
      <c r="XS1" s="831"/>
      <c r="XT1" s="831"/>
      <c r="XU1" s="831"/>
      <c r="XV1" s="831"/>
      <c r="XW1" s="831"/>
      <c r="XX1" s="14">
        <f>XO1+1</f>
        <v>71</v>
      </c>
      <c r="XZ1" s="831" t="str">
        <f>XQ1</f>
        <v>ENTRADAS DEL MES DE FEBRERO 2018</v>
      </c>
      <c r="YA1" s="831"/>
      <c r="YB1" s="831"/>
      <c r="YC1" s="831"/>
      <c r="YD1" s="831"/>
      <c r="YE1" s="831"/>
      <c r="YF1" s="831"/>
      <c r="YG1" s="14">
        <f>XX1+1</f>
        <v>72</v>
      </c>
      <c r="YI1" s="831" t="str">
        <f>XZ1</f>
        <v>ENTRADAS DEL MES DE FEBRERO 2018</v>
      </c>
      <c r="YJ1" s="831"/>
      <c r="YK1" s="831"/>
      <c r="YL1" s="831"/>
      <c r="YM1" s="831"/>
      <c r="YN1" s="831"/>
      <c r="YO1" s="831"/>
      <c r="YP1" s="14">
        <f>YG1+1</f>
        <v>73</v>
      </c>
      <c r="YR1" s="831" t="str">
        <f>YI1</f>
        <v>ENTRADAS DEL MES DE FEBRERO 2018</v>
      </c>
      <c r="YS1" s="831"/>
      <c r="YT1" s="831"/>
      <c r="YU1" s="831"/>
      <c r="YV1" s="831"/>
      <c r="YW1" s="831"/>
      <c r="YX1" s="831"/>
      <c r="YY1" s="14">
        <f>YP1+1</f>
        <v>74</v>
      </c>
      <c r="ZA1" s="831" t="str">
        <f>YR1</f>
        <v>ENTRADAS DEL MES DE FEBRERO 2018</v>
      </c>
      <c r="ZB1" s="831"/>
      <c r="ZC1" s="831"/>
      <c r="ZD1" s="831"/>
      <c r="ZE1" s="831"/>
      <c r="ZF1" s="831"/>
      <c r="ZG1" s="831"/>
      <c r="ZH1" s="14">
        <f>YY1+1</f>
        <v>75</v>
      </c>
      <c r="ZJ1" s="831" t="str">
        <f>ZA1</f>
        <v>ENTRADAS DEL MES DE FEBRERO 2018</v>
      </c>
      <c r="ZK1" s="831"/>
      <c r="ZL1" s="831"/>
      <c r="ZM1" s="831"/>
      <c r="ZN1" s="831"/>
      <c r="ZO1" s="831"/>
      <c r="ZP1" s="831"/>
      <c r="ZQ1" s="14">
        <f>ZH1+1</f>
        <v>76</v>
      </c>
      <c r="ZS1" s="831" t="str">
        <f>ZJ1</f>
        <v>ENTRADAS DEL MES DE FEBRERO 2018</v>
      </c>
      <c r="ZT1" s="831"/>
      <c r="ZU1" s="831"/>
      <c r="ZV1" s="831"/>
      <c r="ZW1" s="831"/>
      <c r="ZX1" s="831"/>
      <c r="ZY1" s="831"/>
      <c r="ZZ1" s="14">
        <f>ZQ1+1</f>
        <v>77</v>
      </c>
      <c r="AAB1" s="831" t="str">
        <f>ZS1</f>
        <v>ENTRADAS DEL MES DE FEBRERO 2018</v>
      </c>
      <c r="AAC1" s="831"/>
      <c r="AAD1" s="831"/>
      <c r="AAE1" s="831"/>
      <c r="AAF1" s="831"/>
      <c r="AAG1" s="831"/>
      <c r="AAH1" s="831"/>
      <c r="AAI1" s="14">
        <f>ZZ1+1</f>
        <v>78</v>
      </c>
      <c r="AAK1" s="831" t="str">
        <f>AAB1</f>
        <v>ENTRADAS DEL MES DE FEBRERO 2018</v>
      </c>
      <c r="AAL1" s="831"/>
      <c r="AAM1" s="831"/>
      <c r="AAN1" s="831"/>
      <c r="AAO1" s="831"/>
      <c r="AAP1" s="831"/>
      <c r="AAQ1" s="831"/>
      <c r="AAR1" s="14">
        <f>AAI1+1</f>
        <v>79</v>
      </c>
      <c r="AAT1" s="831" t="str">
        <f>AAK1</f>
        <v>ENTRADAS DEL MES DE FEBRERO 2018</v>
      </c>
      <c r="AAU1" s="831"/>
      <c r="AAV1" s="831"/>
      <c r="AAW1" s="831"/>
      <c r="AAX1" s="831"/>
      <c r="AAY1" s="831"/>
      <c r="AAZ1" s="831"/>
      <c r="ABA1" s="14">
        <f>AAR1+1</f>
        <v>80</v>
      </c>
      <c r="ABC1" s="831" t="str">
        <f>AAT1</f>
        <v>ENTRADAS DEL MES DE FEBRERO 2018</v>
      </c>
      <c r="ABD1" s="831"/>
      <c r="ABE1" s="831"/>
      <c r="ABF1" s="831"/>
      <c r="ABG1" s="831"/>
      <c r="ABH1" s="831"/>
      <c r="ABI1" s="831"/>
      <c r="ABJ1" s="14">
        <f>ABA1+1</f>
        <v>81</v>
      </c>
      <c r="ABL1" s="831" t="str">
        <f>ABC1</f>
        <v>ENTRADAS DEL MES DE FEBRERO 2018</v>
      </c>
      <c r="ABM1" s="831"/>
      <c r="ABN1" s="831"/>
      <c r="ABO1" s="831"/>
      <c r="ABP1" s="831"/>
      <c r="ABQ1" s="831"/>
      <c r="ABR1" s="831"/>
      <c r="ABS1" s="14">
        <f>ABJ1+1</f>
        <v>82</v>
      </c>
      <c r="ABU1" s="831" t="str">
        <f>ABL1</f>
        <v>ENTRADAS DEL MES DE FEBRERO 2018</v>
      </c>
      <c r="ABV1" s="831"/>
      <c r="ABW1" s="831"/>
      <c r="ABX1" s="831"/>
      <c r="ABY1" s="831"/>
      <c r="ABZ1" s="831"/>
      <c r="ACA1" s="831"/>
      <c r="ACB1" s="14">
        <f>ABS1+1</f>
        <v>83</v>
      </c>
      <c r="ACD1" s="831" t="str">
        <f>ABU1</f>
        <v>ENTRADAS DEL MES DE FEBRERO 2018</v>
      </c>
      <c r="ACE1" s="831"/>
      <c r="ACF1" s="831"/>
      <c r="ACG1" s="831"/>
      <c r="ACH1" s="831"/>
      <c r="ACI1" s="831"/>
      <c r="ACJ1" s="831"/>
      <c r="ACK1" s="14">
        <f>ACB1+1</f>
        <v>84</v>
      </c>
      <c r="ACM1" s="831" t="str">
        <f>ACD1</f>
        <v>ENTRADAS DEL MES DE FEBRERO 2018</v>
      </c>
      <c r="ACN1" s="831"/>
      <c r="ACO1" s="831"/>
      <c r="ACP1" s="831"/>
      <c r="ACQ1" s="831"/>
      <c r="ACR1" s="831"/>
      <c r="ACS1" s="831"/>
      <c r="ACT1" s="14">
        <f>ACK1+1</f>
        <v>85</v>
      </c>
      <c r="ACV1" s="831" t="str">
        <f>ACM1</f>
        <v>ENTRADAS DEL MES DE FEBRERO 2018</v>
      </c>
      <c r="ACW1" s="831"/>
      <c r="ACX1" s="831"/>
      <c r="ACY1" s="831"/>
      <c r="ACZ1" s="831"/>
      <c r="ADA1" s="831"/>
      <c r="ADB1" s="831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8000303</v>
      </c>
      <c r="E4" s="156">
        <f t="shared" si="0"/>
        <v>43130</v>
      </c>
      <c r="F4" s="75">
        <f t="shared" si="0"/>
        <v>18701.5</v>
      </c>
      <c r="G4" s="15">
        <f t="shared" si="0"/>
        <v>20</v>
      </c>
      <c r="H4" s="64">
        <f t="shared" si="0"/>
        <v>18717.37</v>
      </c>
      <c r="I4" s="18">
        <f t="shared" si="0"/>
        <v>-15.869999999998981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99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91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91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6" t="str">
        <f t="shared" si="1"/>
        <v>PED. 8000313</v>
      </c>
      <c r="E5" s="264">
        <f t="shared" si="1"/>
        <v>43131</v>
      </c>
      <c r="F5" s="162">
        <f t="shared" si="1"/>
        <v>18520.599999999999</v>
      </c>
      <c r="G5" s="120">
        <f t="shared" si="1"/>
        <v>20</v>
      </c>
      <c r="H5" s="64">
        <f t="shared" si="1"/>
        <v>18585.41</v>
      </c>
      <c r="I5" s="193">
        <f t="shared" si="1"/>
        <v>-64.81000000000131</v>
      </c>
      <c r="K5" s="129" t="s">
        <v>112</v>
      </c>
      <c r="L5" s="557" t="s">
        <v>113</v>
      </c>
      <c r="M5" s="211" t="s">
        <v>144</v>
      </c>
      <c r="N5" s="263">
        <v>43130</v>
      </c>
      <c r="O5" s="162">
        <v>18701.5</v>
      </c>
      <c r="P5" s="120">
        <v>20</v>
      </c>
      <c r="Q5" s="247">
        <v>18717.37</v>
      </c>
      <c r="R5" s="269">
        <f>O5-Q5</f>
        <v>-15.869999999998981</v>
      </c>
      <c r="T5" s="129" t="s">
        <v>112</v>
      </c>
      <c r="U5" s="557" t="s">
        <v>113</v>
      </c>
      <c r="V5" s="186" t="s">
        <v>145</v>
      </c>
      <c r="W5" s="264">
        <v>43131</v>
      </c>
      <c r="X5" s="162">
        <v>18520.599999999999</v>
      </c>
      <c r="Y5" s="120">
        <v>20</v>
      </c>
      <c r="Z5" s="64">
        <v>18585.41</v>
      </c>
      <c r="AA5" s="269">
        <f>X5-Z5</f>
        <v>-64.81000000000131</v>
      </c>
      <c r="AB5" s="129"/>
      <c r="AC5" s="246" t="s">
        <v>190</v>
      </c>
      <c r="AD5" s="724" t="s">
        <v>191</v>
      </c>
      <c r="AE5" s="186" t="s">
        <v>192</v>
      </c>
      <c r="AF5" s="264">
        <v>43133</v>
      </c>
      <c r="AG5" s="162">
        <v>19036.16</v>
      </c>
      <c r="AH5" s="120">
        <v>20</v>
      </c>
      <c r="AI5" s="64">
        <v>19114.75</v>
      </c>
      <c r="AJ5" s="269">
        <f>AG5-AI5</f>
        <v>-78.590000000000146</v>
      </c>
      <c r="AK5" s="129"/>
      <c r="AL5" s="129" t="s">
        <v>193</v>
      </c>
      <c r="AM5" s="725" t="s">
        <v>194</v>
      </c>
      <c r="AN5" s="186" t="s">
        <v>195</v>
      </c>
      <c r="AO5" s="263">
        <v>43133</v>
      </c>
      <c r="AP5" s="162">
        <v>19168.72</v>
      </c>
      <c r="AQ5" s="120">
        <v>21</v>
      </c>
      <c r="AR5" s="64">
        <v>19196.7</v>
      </c>
      <c r="AS5" s="269">
        <f>AP5-AR5</f>
        <v>-27.979999999999563</v>
      </c>
      <c r="AU5" s="129" t="s">
        <v>193</v>
      </c>
      <c r="AV5" s="726" t="s">
        <v>194</v>
      </c>
      <c r="AW5" s="186" t="s">
        <v>197</v>
      </c>
      <c r="AX5" s="264">
        <v>43134</v>
      </c>
      <c r="AY5" s="162">
        <v>19275.310000000001</v>
      </c>
      <c r="AZ5" s="120">
        <v>21</v>
      </c>
      <c r="BA5" s="64">
        <v>19347.400000000001</v>
      </c>
      <c r="BB5" s="269">
        <f>AY5-BA5</f>
        <v>-72.090000000000146</v>
      </c>
      <c r="BD5" s="129" t="s">
        <v>198</v>
      </c>
      <c r="BE5" s="727" t="s">
        <v>191</v>
      </c>
      <c r="BF5" s="186" t="s">
        <v>199</v>
      </c>
      <c r="BG5" s="263">
        <v>43136</v>
      </c>
      <c r="BH5" s="162">
        <v>19010.04</v>
      </c>
      <c r="BI5" s="120">
        <v>20</v>
      </c>
      <c r="BJ5" s="64">
        <v>19052.18</v>
      </c>
      <c r="BK5" s="269">
        <f>BH5-BJ5</f>
        <v>-42.139999999999418</v>
      </c>
      <c r="BM5" s="129" t="s">
        <v>202</v>
      </c>
      <c r="BN5" s="728" t="s">
        <v>113</v>
      </c>
      <c r="BO5" s="186" t="s">
        <v>203</v>
      </c>
      <c r="BP5" s="263">
        <v>43138</v>
      </c>
      <c r="BQ5" s="162">
        <v>18699.87</v>
      </c>
      <c r="BR5" s="120">
        <v>20</v>
      </c>
      <c r="BS5" s="64">
        <v>18796.34</v>
      </c>
      <c r="BT5" s="269">
        <f>BQ5-BS5</f>
        <v>-96.470000000001164</v>
      </c>
      <c r="BV5" s="129" t="s">
        <v>112</v>
      </c>
      <c r="BW5" s="728" t="s">
        <v>113</v>
      </c>
      <c r="BX5" s="186" t="s">
        <v>204</v>
      </c>
      <c r="BY5" s="263">
        <v>43138</v>
      </c>
      <c r="BZ5" s="162">
        <v>18573.439999999999</v>
      </c>
      <c r="CA5" s="120">
        <v>20</v>
      </c>
      <c r="CB5" s="64">
        <v>18609.43</v>
      </c>
      <c r="CC5" s="269">
        <f>BZ5-CB5</f>
        <v>-35.990000000001601</v>
      </c>
      <c r="CE5" s="129" t="s">
        <v>112</v>
      </c>
      <c r="CF5" s="728" t="s">
        <v>113</v>
      </c>
      <c r="CG5" s="186" t="s">
        <v>205</v>
      </c>
      <c r="CH5" s="263">
        <v>43138</v>
      </c>
      <c r="CI5" s="162">
        <v>18868.990000000002</v>
      </c>
      <c r="CJ5" s="120">
        <v>20</v>
      </c>
      <c r="CK5" s="64">
        <v>18935.560000000001</v>
      </c>
      <c r="CL5" s="269">
        <f>CI5-CK5</f>
        <v>-66.569999999999709</v>
      </c>
      <c r="CN5" s="129" t="s">
        <v>193</v>
      </c>
      <c r="CO5" s="729" t="s">
        <v>194</v>
      </c>
      <c r="CP5" s="211" t="s">
        <v>206</v>
      </c>
      <c r="CQ5" s="263">
        <v>43139</v>
      </c>
      <c r="CR5" s="162">
        <v>19102.259999999998</v>
      </c>
      <c r="CS5" s="120">
        <v>21</v>
      </c>
      <c r="CT5" s="64">
        <v>19159.2</v>
      </c>
      <c r="CU5" s="269">
        <f>CR5-CT5</f>
        <v>-56.940000000002328</v>
      </c>
      <c r="CW5" s="129" t="s">
        <v>198</v>
      </c>
      <c r="CX5" s="727" t="s">
        <v>191</v>
      </c>
      <c r="CY5" s="186" t="s">
        <v>223</v>
      </c>
      <c r="CZ5" s="263">
        <v>43140</v>
      </c>
      <c r="DA5" s="162">
        <v>19296.32</v>
      </c>
      <c r="DB5" s="120">
        <v>20</v>
      </c>
      <c r="DC5" s="64">
        <v>19315.169999999998</v>
      </c>
      <c r="DD5" s="269">
        <f>DA5-DC5</f>
        <v>-18.849999999998545</v>
      </c>
      <c r="DF5" s="129" t="s">
        <v>193</v>
      </c>
      <c r="DG5" s="726" t="s">
        <v>194</v>
      </c>
      <c r="DH5" s="186" t="s">
        <v>225</v>
      </c>
      <c r="DI5" s="263">
        <v>43141</v>
      </c>
      <c r="DJ5" s="162">
        <v>19079.3</v>
      </c>
      <c r="DK5" s="120">
        <v>21</v>
      </c>
      <c r="DL5" s="64">
        <v>19131.3</v>
      </c>
      <c r="DM5" s="269">
        <f>DJ5-DL5</f>
        <v>-52</v>
      </c>
      <c r="DO5" s="129" t="s">
        <v>198</v>
      </c>
      <c r="DP5" s="724" t="s">
        <v>191</v>
      </c>
      <c r="DQ5" s="211" t="s">
        <v>226</v>
      </c>
      <c r="DR5" s="263">
        <v>43144</v>
      </c>
      <c r="DS5" s="162">
        <v>19233.080000000002</v>
      </c>
      <c r="DT5" s="120">
        <v>20</v>
      </c>
      <c r="DU5" s="64">
        <v>19287.52</v>
      </c>
      <c r="DV5" s="269">
        <f>DS5-DU5</f>
        <v>-54.43999999999869</v>
      </c>
      <c r="DX5" s="129" t="s">
        <v>193</v>
      </c>
      <c r="DY5" s="725" t="s">
        <v>194</v>
      </c>
      <c r="DZ5" s="211" t="s">
        <v>227</v>
      </c>
      <c r="EA5" s="263">
        <v>43144</v>
      </c>
      <c r="EB5" s="162">
        <v>19093.39</v>
      </c>
      <c r="EC5" s="120">
        <v>21</v>
      </c>
      <c r="ED5" s="64">
        <v>19129.599999999999</v>
      </c>
      <c r="EE5" s="269">
        <f>EB5-ED5</f>
        <v>-36.209999999999127</v>
      </c>
      <c r="EG5" s="129" t="s">
        <v>193</v>
      </c>
      <c r="EH5" s="725" t="s">
        <v>194</v>
      </c>
      <c r="EI5" s="211" t="s">
        <v>228</v>
      </c>
      <c r="EJ5" s="263">
        <v>43145</v>
      </c>
      <c r="EK5" s="162">
        <v>19046.91</v>
      </c>
      <c r="EL5" s="120">
        <v>21</v>
      </c>
      <c r="EM5" s="247">
        <v>19047.3</v>
      </c>
      <c r="EN5" s="269">
        <f>EK5-EM5</f>
        <v>-0.38999999999941792</v>
      </c>
      <c r="EP5" s="129" t="s">
        <v>193</v>
      </c>
      <c r="EQ5" s="725" t="s">
        <v>194</v>
      </c>
      <c r="ER5" s="211" t="s">
        <v>229</v>
      </c>
      <c r="ES5" s="263">
        <v>43147</v>
      </c>
      <c r="ET5" s="162">
        <v>19077.900000000001</v>
      </c>
      <c r="EU5" s="120">
        <v>21</v>
      </c>
      <c r="EV5" s="247">
        <v>19132.8</v>
      </c>
      <c r="EW5" s="269">
        <f>ET5-EV5</f>
        <v>-54.899999999997817</v>
      </c>
      <c r="EY5" s="129" t="s">
        <v>198</v>
      </c>
      <c r="EZ5" s="724" t="s">
        <v>191</v>
      </c>
      <c r="FA5" s="211" t="s">
        <v>230</v>
      </c>
      <c r="FB5" s="263">
        <v>43148</v>
      </c>
      <c r="FC5" s="162">
        <v>18854.27</v>
      </c>
      <c r="FD5" s="120">
        <v>20</v>
      </c>
      <c r="FE5" s="64">
        <v>18922.45</v>
      </c>
      <c r="FF5" s="269">
        <f>FC5-FE5</f>
        <v>-68.180000000000291</v>
      </c>
      <c r="FH5" s="129" t="s">
        <v>193</v>
      </c>
      <c r="FI5" s="725" t="s">
        <v>194</v>
      </c>
      <c r="FJ5" s="243" t="s">
        <v>231</v>
      </c>
      <c r="FK5" s="263">
        <v>43148</v>
      </c>
      <c r="FL5" s="162">
        <v>19233.89</v>
      </c>
      <c r="FM5" s="120">
        <v>21</v>
      </c>
      <c r="FN5" s="64">
        <v>19299.400000000001</v>
      </c>
      <c r="FO5" s="269">
        <f>FL5-FN5</f>
        <v>-65.510000000002037</v>
      </c>
      <c r="FQ5" s="129" t="s">
        <v>193</v>
      </c>
      <c r="FR5" s="725" t="s">
        <v>194</v>
      </c>
      <c r="FS5" s="211" t="s">
        <v>232</v>
      </c>
      <c r="FT5" s="264">
        <v>43148</v>
      </c>
      <c r="FU5" s="162">
        <v>19258.240000000002</v>
      </c>
      <c r="FV5" s="120">
        <v>21</v>
      </c>
      <c r="FW5" s="64">
        <v>19321</v>
      </c>
      <c r="FX5" s="269">
        <f>FU5-FW5</f>
        <v>-62.759999999998399</v>
      </c>
      <c r="FZ5" s="129" t="s">
        <v>202</v>
      </c>
      <c r="GA5" s="557" t="s">
        <v>113</v>
      </c>
      <c r="GB5" s="211" t="s">
        <v>262</v>
      </c>
      <c r="GC5" s="264">
        <v>43151</v>
      </c>
      <c r="GD5" s="162">
        <v>18425.150000000001</v>
      </c>
      <c r="GE5" s="120">
        <v>20</v>
      </c>
      <c r="GF5" s="64">
        <v>18614.43</v>
      </c>
      <c r="GG5" s="269">
        <f>GD5-GF5</f>
        <v>-189.27999999999884</v>
      </c>
      <c r="GH5" s="129"/>
      <c r="GI5" s="129" t="s">
        <v>198</v>
      </c>
      <c r="GJ5" s="724" t="s">
        <v>191</v>
      </c>
      <c r="GK5" s="211" t="s">
        <v>263</v>
      </c>
      <c r="GL5" s="264">
        <v>43152</v>
      </c>
      <c r="GM5" s="162">
        <v>17985.86</v>
      </c>
      <c r="GN5" s="120">
        <v>19</v>
      </c>
      <c r="GO5" s="64">
        <v>18051.25</v>
      </c>
      <c r="GP5" s="269">
        <f>GM5-GO5</f>
        <v>-65.389999999999418</v>
      </c>
      <c r="GR5" s="129" t="s">
        <v>193</v>
      </c>
      <c r="GS5" s="725" t="s">
        <v>194</v>
      </c>
      <c r="GT5" s="211" t="s">
        <v>264</v>
      </c>
      <c r="GU5" s="263">
        <v>43152</v>
      </c>
      <c r="GV5" s="162">
        <v>19343.13</v>
      </c>
      <c r="GW5" s="120">
        <v>21</v>
      </c>
      <c r="GX5" s="247">
        <v>19381.7</v>
      </c>
      <c r="GY5" s="269">
        <f>GV5-GX5</f>
        <v>-38.569999999999709</v>
      </c>
      <c r="GZ5" s="129"/>
      <c r="HA5" s="129" t="s">
        <v>193</v>
      </c>
      <c r="HB5" s="725" t="s">
        <v>194</v>
      </c>
      <c r="HC5" s="211" t="s">
        <v>265</v>
      </c>
      <c r="HD5" s="263">
        <v>43153</v>
      </c>
      <c r="HE5" s="162">
        <v>19492.47</v>
      </c>
      <c r="HF5" s="120">
        <v>21</v>
      </c>
      <c r="HG5" s="64">
        <v>19610.5</v>
      </c>
      <c r="HH5" s="269">
        <f>HE5-HG5</f>
        <v>-118.02999999999884</v>
      </c>
      <c r="HI5" s="129"/>
      <c r="HJ5" s="719" t="s">
        <v>198</v>
      </c>
      <c r="HK5" s="724" t="s">
        <v>191</v>
      </c>
      <c r="HL5" s="243" t="s">
        <v>274</v>
      </c>
      <c r="HM5" s="264">
        <v>43155</v>
      </c>
      <c r="HN5" s="162">
        <v>18789.490000000002</v>
      </c>
      <c r="HO5" s="120">
        <v>20</v>
      </c>
      <c r="HP5" s="64">
        <v>18894.330000000002</v>
      </c>
      <c r="HQ5" s="269">
        <f>HN5-HP5</f>
        <v>-104.84000000000015</v>
      </c>
      <c r="HS5" s="129" t="s">
        <v>198</v>
      </c>
      <c r="HT5" s="724" t="s">
        <v>191</v>
      </c>
      <c r="HU5" s="211" t="s">
        <v>278</v>
      </c>
      <c r="HV5" s="263">
        <v>43158</v>
      </c>
      <c r="HW5" s="162">
        <v>18961.509999999998</v>
      </c>
      <c r="HX5" s="120">
        <v>20</v>
      </c>
      <c r="HY5" s="64">
        <v>18982.77</v>
      </c>
      <c r="HZ5" s="269">
        <f>HW5-HY5</f>
        <v>-21.260000000002037</v>
      </c>
      <c r="IB5" s="129" t="s">
        <v>112</v>
      </c>
      <c r="IC5" s="796" t="s">
        <v>113</v>
      </c>
      <c r="ID5" s="211" t="s">
        <v>279</v>
      </c>
      <c r="IE5" s="263">
        <v>43158</v>
      </c>
      <c r="IF5" s="162">
        <v>18633.169999999998</v>
      </c>
      <c r="IG5" s="120">
        <v>20</v>
      </c>
      <c r="IH5" s="247">
        <v>18659.34</v>
      </c>
      <c r="II5" s="269">
        <f>IF5-IH5</f>
        <v>-26.170000000001892</v>
      </c>
      <c r="IK5" s="129"/>
      <c r="IL5" s="120"/>
      <c r="IM5" s="243"/>
      <c r="IN5" s="263"/>
      <c r="IO5" s="162"/>
      <c r="IP5" s="120"/>
      <c r="IQ5" s="64"/>
      <c r="IR5" s="269">
        <f>IO5-IQ5</f>
        <v>0</v>
      </c>
      <c r="IT5" s="129"/>
      <c r="IU5" s="557"/>
      <c r="IV5" s="186"/>
      <c r="IW5" s="264"/>
      <c r="IX5" s="162"/>
      <c r="IY5" s="120"/>
      <c r="IZ5" s="64"/>
      <c r="JA5" s="269">
        <f>IX5-IZ5</f>
        <v>0</v>
      </c>
      <c r="JC5" s="129"/>
      <c r="JD5" s="120"/>
      <c r="JE5" s="211"/>
      <c r="JF5" s="264"/>
      <c r="JG5" s="162"/>
      <c r="JH5" s="120"/>
      <c r="JI5" s="64"/>
      <c r="JJ5" s="269">
        <f>JG5-JI5</f>
        <v>0</v>
      </c>
      <c r="JL5" s="129"/>
      <c r="JM5" s="120"/>
      <c r="JN5" s="186"/>
      <c r="JO5" s="264"/>
      <c r="JP5" s="162"/>
      <c r="JQ5" s="120"/>
      <c r="JR5" s="64"/>
      <c r="JS5" s="269">
        <f>JP5-JR5</f>
        <v>0</v>
      </c>
      <c r="JU5" s="129"/>
      <c r="JV5" s="120"/>
      <c r="JW5" s="211"/>
      <c r="JX5" s="263"/>
      <c r="JY5" s="162"/>
      <c r="JZ5" s="120"/>
      <c r="KA5" s="64"/>
      <c r="KB5" s="269">
        <f>JY5-KA5</f>
        <v>0</v>
      </c>
      <c r="KD5" s="129"/>
      <c r="KE5" s="120"/>
      <c r="KF5" s="186"/>
      <c r="KG5" s="263"/>
      <c r="KH5" s="162"/>
      <c r="KI5" s="120"/>
      <c r="KJ5" s="64"/>
      <c r="KK5" s="269">
        <f>KH5-KJ5</f>
        <v>0</v>
      </c>
      <c r="KL5" s="129"/>
      <c r="KM5" s="246"/>
      <c r="KN5" s="120"/>
      <c r="KO5" s="186"/>
      <c r="KP5" s="264"/>
      <c r="KQ5" s="162"/>
      <c r="KR5" s="120"/>
      <c r="KS5" s="64"/>
      <c r="KT5" s="269">
        <f>KQ5-KS5</f>
        <v>0</v>
      </c>
      <c r="KV5" s="246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1"/>
      <c r="PT5" s="186"/>
      <c r="PU5" s="264"/>
      <c r="PV5" s="162"/>
      <c r="PW5" s="120"/>
      <c r="PX5" s="64"/>
      <c r="PY5" s="269">
        <f>PV5-PX5</f>
        <v>0</v>
      </c>
      <c r="QA5" s="246"/>
      <c r="QB5" s="387"/>
      <c r="QC5" s="186"/>
      <c r="QD5" s="264"/>
      <c r="QE5" s="162"/>
      <c r="QF5" s="120"/>
      <c r="QG5" s="64"/>
      <c r="QH5" s="269">
        <f>QE5-QG5</f>
        <v>0</v>
      </c>
      <c r="QJ5" s="245"/>
      <c r="QK5" s="411"/>
      <c r="QL5" s="186"/>
      <c r="QM5" s="263"/>
      <c r="QN5" s="162"/>
      <c r="QO5" s="120"/>
      <c r="QP5" s="64"/>
      <c r="QQ5" s="269">
        <f>QN5-QP5</f>
        <v>0</v>
      </c>
      <c r="QS5" s="246"/>
      <c r="QT5" s="411"/>
      <c r="QU5" s="186"/>
      <c r="QV5" s="263"/>
      <c r="QW5" s="162"/>
      <c r="QX5" s="120"/>
      <c r="QY5" s="64"/>
      <c r="QZ5" s="269">
        <f>QW5-QY5</f>
        <v>0</v>
      </c>
      <c r="RB5" s="246"/>
      <c r="RC5" s="411"/>
      <c r="RD5" s="186"/>
      <c r="RE5" s="263"/>
      <c r="RF5" s="162"/>
      <c r="RG5" s="120"/>
      <c r="RH5" s="64"/>
      <c r="RI5" s="269">
        <f>RF5-RH5</f>
        <v>0</v>
      </c>
      <c r="RK5" s="246"/>
      <c r="RL5" s="411"/>
      <c r="RM5" s="186"/>
      <c r="RN5" s="264"/>
      <c r="RO5" s="162"/>
      <c r="RP5" s="120"/>
      <c r="RQ5" s="64"/>
      <c r="RR5" s="269">
        <f>RO5-RQ5</f>
        <v>0</v>
      </c>
      <c r="RT5" s="129"/>
      <c r="RU5" s="411"/>
      <c r="RV5" s="186"/>
      <c r="RW5" s="263"/>
      <c r="RX5" s="162"/>
      <c r="RY5" s="120"/>
      <c r="RZ5" s="64"/>
      <c r="SA5" s="269">
        <f>RX5-RZ5</f>
        <v>0</v>
      </c>
      <c r="SC5" s="129"/>
      <c r="SD5" s="387"/>
      <c r="SE5" s="186"/>
      <c r="SF5" s="264"/>
      <c r="SG5" s="162"/>
      <c r="SH5" s="120"/>
      <c r="SI5" s="64"/>
      <c r="SJ5" s="269">
        <f>SG5-SI5</f>
        <v>0</v>
      </c>
      <c r="SL5" s="246"/>
      <c r="SM5" s="387"/>
      <c r="SN5" s="186"/>
      <c r="SO5" s="263"/>
      <c r="SP5" s="162"/>
      <c r="SQ5" s="120"/>
      <c r="SR5" s="64"/>
      <c r="SS5" s="269">
        <f>SP5-SR5</f>
        <v>0</v>
      </c>
      <c r="SU5" s="129"/>
      <c r="SV5" s="387"/>
      <c r="SW5" s="186"/>
      <c r="SX5" s="263"/>
      <c r="SY5" s="162"/>
      <c r="SZ5" s="120"/>
      <c r="TA5" s="64"/>
      <c r="TB5" s="269">
        <f>SY5-TA5</f>
        <v>0</v>
      </c>
      <c r="TD5" s="129"/>
      <c r="TE5" s="411"/>
      <c r="TF5" s="186"/>
      <c r="TG5" s="263"/>
      <c r="TH5" s="162"/>
      <c r="TI5" s="120"/>
      <c r="TJ5" s="64"/>
      <c r="TK5" s="269">
        <f>TH5-TJ5</f>
        <v>0</v>
      </c>
      <c r="TM5" s="129"/>
      <c r="TN5" s="411"/>
      <c r="TO5" s="186"/>
      <c r="TP5" s="263"/>
      <c r="TQ5" s="162"/>
      <c r="TR5" s="120"/>
      <c r="TS5" s="64"/>
      <c r="TT5" s="269">
        <f>TQ5-TS5</f>
        <v>0</v>
      </c>
      <c r="TV5" s="129"/>
      <c r="TW5" s="387"/>
      <c r="TX5" s="186"/>
      <c r="TY5" s="263"/>
      <c r="TZ5" s="162"/>
      <c r="UA5" s="120"/>
      <c r="UB5" s="64"/>
      <c r="UC5" s="269">
        <f>TZ5-UB5</f>
        <v>0</v>
      </c>
      <c r="UE5" s="129"/>
      <c r="UF5" s="387"/>
      <c r="UG5" s="186"/>
      <c r="UH5" s="263"/>
      <c r="UI5" s="162"/>
      <c r="UJ5" s="120"/>
      <c r="UK5" s="64"/>
      <c r="UL5" s="269">
        <f>UI5-UK5</f>
        <v>0</v>
      </c>
      <c r="UN5" s="129"/>
      <c r="UO5" s="387"/>
      <c r="UP5" s="186"/>
      <c r="UQ5" s="263"/>
      <c r="UR5" s="162"/>
      <c r="US5" s="120"/>
      <c r="UT5" s="64"/>
      <c r="UU5" s="269">
        <f>UR5-UT5</f>
        <v>0</v>
      </c>
      <c r="UW5" s="129"/>
      <c r="UX5" s="387"/>
      <c r="UY5" s="186"/>
      <c r="UZ5" s="263"/>
      <c r="VA5" s="162"/>
      <c r="VB5" s="120"/>
      <c r="VC5" s="64"/>
      <c r="VD5" s="269">
        <f>VA5-VC5</f>
        <v>0</v>
      </c>
      <c r="VF5" s="246"/>
      <c r="VG5" s="387"/>
      <c r="VH5" s="186"/>
      <c r="VI5" s="263"/>
      <c r="VJ5" s="162"/>
      <c r="VK5" s="120"/>
      <c r="VL5" s="64"/>
      <c r="VM5" s="269">
        <f>VJ5-VL5</f>
        <v>0</v>
      </c>
      <c r="VO5" s="129"/>
      <c r="VP5" s="387"/>
      <c r="VQ5" s="186"/>
      <c r="VR5" s="263"/>
      <c r="VS5" s="162"/>
      <c r="VT5" s="120"/>
      <c r="VU5" s="64"/>
      <c r="VV5" s="269">
        <f>VS5-VU5</f>
        <v>0</v>
      </c>
      <c r="VX5" s="129"/>
      <c r="VY5" s="387"/>
      <c r="VZ5" s="186"/>
      <c r="WA5" s="263"/>
      <c r="WB5" s="162"/>
      <c r="WC5" s="120"/>
      <c r="WD5" s="64"/>
      <c r="WE5" s="269">
        <f>WB5-WD5</f>
        <v>0</v>
      </c>
      <c r="WG5" s="129"/>
      <c r="WH5" s="387"/>
      <c r="WI5" s="186"/>
      <c r="WJ5" s="263"/>
      <c r="WK5" s="162"/>
      <c r="WL5" s="120"/>
      <c r="WM5" s="64"/>
      <c r="WN5" s="269">
        <f>WK5-WM5</f>
        <v>0</v>
      </c>
      <c r="WP5" s="245"/>
      <c r="WQ5" s="411"/>
      <c r="WR5" s="186"/>
      <c r="WS5" s="263"/>
      <c r="WT5" s="162"/>
      <c r="WU5" s="120"/>
      <c r="WV5" s="64"/>
      <c r="WW5" s="269">
        <f>WT5-WV5</f>
        <v>0</v>
      </c>
      <c r="WY5" s="129"/>
      <c r="WZ5" s="387"/>
      <c r="XA5" s="186"/>
      <c r="XB5" s="263"/>
      <c r="XC5" s="162"/>
      <c r="XD5" s="120"/>
      <c r="XE5" s="64"/>
      <c r="XF5" s="269">
        <f>XC5-XE5</f>
        <v>0</v>
      </c>
      <c r="XH5" s="129"/>
      <c r="XI5" s="387"/>
      <c r="XJ5" s="186"/>
      <c r="XK5" s="263"/>
      <c r="XL5" s="162"/>
      <c r="XM5" s="120"/>
      <c r="XN5" s="64"/>
      <c r="XO5" s="269">
        <f>XL5-XN5</f>
        <v>0</v>
      </c>
      <c r="XQ5" s="129"/>
      <c r="XR5" s="387"/>
      <c r="XS5" s="186"/>
      <c r="XT5" s="263"/>
      <c r="XU5" s="162"/>
      <c r="XV5" s="120"/>
      <c r="XW5" s="64"/>
      <c r="XX5" s="269">
        <f>XU5-XW5</f>
        <v>0</v>
      </c>
      <c r="XZ5" s="129"/>
      <c r="YA5" s="387"/>
      <c r="YB5" s="186"/>
      <c r="YC5" s="263"/>
      <c r="YD5" s="162"/>
      <c r="YE5" s="120"/>
      <c r="YF5" s="64"/>
      <c r="YG5" s="269">
        <f>YD5-YF5</f>
        <v>0</v>
      </c>
      <c r="YI5" s="246"/>
      <c r="YJ5" s="387"/>
      <c r="YK5" s="186"/>
      <c r="YL5" s="263"/>
      <c r="YM5" s="162"/>
      <c r="YN5" s="120"/>
      <c r="YO5" s="64"/>
      <c r="YP5" s="269">
        <f>YM5-YO5</f>
        <v>0</v>
      </c>
      <c r="YR5" s="129"/>
      <c r="YS5" s="387"/>
      <c r="YT5" s="186"/>
      <c r="YU5" s="263"/>
      <c r="YV5" s="162"/>
      <c r="YW5" s="120"/>
      <c r="YX5" s="64"/>
      <c r="YY5" s="269">
        <f>YV5-YX5</f>
        <v>0</v>
      </c>
      <c r="ZA5" s="129"/>
      <c r="ZB5" s="387"/>
      <c r="ZC5" s="186"/>
      <c r="ZD5" s="263"/>
      <c r="ZE5" s="162"/>
      <c r="ZF5" s="120"/>
      <c r="ZG5" s="64"/>
      <c r="ZH5" s="269">
        <f>ZE5-ZG5</f>
        <v>0</v>
      </c>
      <c r="ZJ5" s="129"/>
      <c r="ZK5" s="387"/>
      <c r="ZL5" s="186"/>
      <c r="ZM5" s="263"/>
      <c r="ZN5" s="162"/>
      <c r="ZO5" s="120"/>
      <c r="ZP5" s="64"/>
      <c r="ZQ5" s="269">
        <f>ZN5-ZP5</f>
        <v>0</v>
      </c>
      <c r="ZS5" s="129"/>
      <c r="ZT5" s="387"/>
      <c r="ZU5" s="186"/>
      <c r="ZV5" s="263"/>
      <c r="ZW5" s="162"/>
      <c r="ZX5" s="120"/>
      <c r="ZY5" s="64"/>
      <c r="ZZ5" s="269">
        <f>ZW5-ZY5</f>
        <v>0</v>
      </c>
      <c r="AAB5" s="129"/>
      <c r="AAC5" s="387"/>
      <c r="AAD5" s="186"/>
      <c r="AAE5" s="263"/>
      <c r="AAF5" s="162"/>
      <c r="AAG5" s="120"/>
      <c r="AAH5" s="64"/>
      <c r="AAI5" s="269">
        <f>AAF5-AAH5</f>
        <v>0</v>
      </c>
      <c r="AAK5" s="129"/>
      <c r="AAL5" s="387"/>
      <c r="AAM5" s="186"/>
      <c r="AAN5" s="263"/>
      <c r="AAO5" s="162"/>
      <c r="AAP5" s="120"/>
      <c r="AAQ5" s="64"/>
      <c r="AAR5" s="269">
        <f>AAO5-AAQ5</f>
        <v>0</v>
      </c>
      <c r="AAT5" s="129"/>
      <c r="AAU5" s="387"/>
      <c r="AAV5" s="186"/>
      <c r="AAW5" s="263"/>
      <c r="AAX5" s="162"/>
      <c r="AAY5" s="120"/>
      <c r="AAZ5" s="64"/>
      <c r="ABA5" s="269">
        <f>AAX5-AAZ5</f>
        <v>0</v>
      </c>
      <c r="ABC5" s="246"/>
      <c r="ABD5" s="387"/>
      <c r="ABE5" s="186"/>
      <c r="ABF5" s="263"/>
      <c r="ABG5" s="162"/>
      <c r="ABH5" s="120"/>
      <c r="ABI5" s="64"/>
      <c r="ABJ5" s="269">
        <f>ABG5-ABI5</f>
        <v>0</v>
      </c>
      <c r="ABL5" s="246"/>
      <c r="ABM5" s="387"/>
      <c r="ABN5" s="186"/>
      <c r="ABO5" s="263"/>
      <c r="ABP5" s="162"/>
      <c r="ABQ5" s="120"/>
      <c r="ABR5" s="64"/>
      <c r="ABS5" s="269">
        <f>ABP5-ABR5</f>
        <v>0</v>
      </c>
      <c r="ABU5" s="246"/>
      <c r="ABV5" s="387"/>
      <c r="ABW5" s="186"/>
      <c r="ABX5" s="263"/>
      <c r="ABY5" s="162"/>
      <c r="ABZ5" s="120"/>
      <c r="ACA5" s="64"/>
      <c r="ACB5" s="269">
        <f>ABY5-ACA5</f>
        <v>0</v>
      </c>
      <c r="ACD5" s="246"/>
      <c r="ACE5" s="387"/>
      <c r="ACF5" s="186"/>
      <c r="ACG5" s="263"/>
      <c r="ACH5" s="162"/>
      <c r="ACI5" s="120"/>
      <c r="ACJ5" s="64"/>
      <c r="ACK5" s="269">
        <f>ACH5-ACJ5</f>
        <v>0</v>
      </c>
      <c r="ACM5" s="129"/>
      <c r="ACN5" s="387"/>
      <c r="ACO5" s="186"/>
      <c r="ACP5" s="263"/>
      <c r="ACQ5" s="162"/>
      <c r="ACR5" s="120"/>
      <c r="ACS5" s="64"/>
      <c r="ACT5" s="269">
        <f>ACQ5-ACS5</f>
        <v>0</v>
      </c>
      <c r="ACV5" s="129"/>
      <c r="ACW5" s="387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 xml:space="preserve">SMITHFIEDL FARMLAND </v>
      </c>
      <c r="C6" s="126" t="str">
        <f t="shared" si="2"/>
        <v>Smithfield</v>
      </c>
      <c r="D6" s="72" t="str">
        <f t="shared" si="2"/>
        <v>PED. 8000328</v>
      </c>
      <c r="E6" s="226">
        <f t="shared" si="2"/>
        <v>43133</v>
      </c>
      <c r="F6" s="75">
        <f t="shared" si="2"/>
        <v>19036.16</v>
      </c>
      <c r="G6" s="15">
        <f t="shared" si="2"/>
        <v>20</v>
      </c>
      <c r="H6" s="64">
        <f t="shared" si="2"/>
        <v>19114.75</v>
      </c>
      <c r="I6" s="18">
        <f t="shared" si="2"/>
        <v>-78.590000000000146</v>
      </c>
      <c r="K6" s="436"/>
      <c r="L6" s="179"/>
      <c r="M6" s="16"/>
      <c r="N6" s="16"/>
      <c r="O6" s="16"/>
      <c r="P6" s="16"/>
      <c r="Q6" s="120" t="s">
        <v>315</v>
      </c>
      <c r="T6" s="16"/>
      <c r="U6" s="132"/>
      <c r="V6" s="16"/>
      <c r="W6" s="16"/>
      <c r="X6" s="16"/>
      <c r="Y6" s="16"/>
      <c r="Z6" s="120" t="s">
        <v>315</v>
      </c>
      <c r="AA6" s="16"/>
      <c r="AC6" s="16"/>
      <c r="AD6" s="179"/>
      <c r="AE6" s="16"/>
      <c r="AF6" s="16"/>
      <c r="AG6" s="16"/>
      <c r="AH6" s="16"/>
      <c r="AI6" s="120" t="s">
        <v>315</v>
      </c>
      <c r="AL6" s="459"/>
      <c r="AM6" s="179"/>
      <c r="AN6" s="16"/>
      <c r="AO6" s="16"/>
      <c r="AP6" s="16"/>
      <c r="AQ6" s="16"/>
      <c r="AR6" s="120" t="s">
        <v>315</v>
      </c>
      <c r="AU6" s="508"/>
      <c r="AV6" s="179"/>
      <c r="AW6" s="16"/>
      <c r="AX6" s="16"/>
      <c r="AY6" s="16"/>
      <c r="AZ6" s="16"/>
      <c r="BA6" s="120" t="s">
        <v>315</v>
      </c>
      <c r="BE6" s="179"/>
      <c r="BJ6" s="65" t="s">
        <v>315</v>
      </c>
      <c r="BM6" s="436"/>
      <c r="BN6" s="179"/>
      <c r="BO6" s="16"/>
      <c r="BP6" s="16"/>
      <c r="BQ6" s="16"/>
      <c r="BR6" s="16"/>
      <c r="BS6" s="16" t="s">
        <v>315</v>
      </c>
      <c r="BV6" s="16"/>
      <c r="BW6" s="179"/>
      <c r="BX6" s="16"/>
      <c r="BY6" s="16"/>
      <c r="BZ6" s="16"/>
      <c r="CA6" s="16"/>
      <c r="CB6" s="16" t="s">
        <v>315</v>
      </c>
      <c r="CF6" s="179"/>
      <c r="CK6" s="65" t="s">
        <v>315</v>
      </c>
      <c r="CN6" s="16"/>
      <c r="CO6" s="179"/>
      <c r="CP6" s="16"/>
      <c r="CQ6" s="16"/>
      <c r="CR6" s="16"/>
      <c r="CS6" s="16"/>
      <c r="CT6" s="16" t="s">
        <v>315</v>
      </c>
      <c r="CW6" s="100"/>
      <c r="CX6" s="179"/>
      <c r="CY6" s="16"/>
      <c r="CZ6" s="16"/>
      <c r="DA6" s="16"/>
      <c r="DB6" s="16"/>
      <c r="DC6" s="16" t="s">
        <v>315</v>
      </c>
      <c r="DF6" s="488"/>
      <c r="DG6" s="179"/>
      <c r="DL6" t="s">
        <v>315</v>
      </c>
      <c r="DO6" s="16"/>
      <c r="DP6" s="179"/>
      <c r="DQ6" s="16"/>
      <c r="DR6" s="16"/>
      <c r="DS6" s="16"/>
      <c r="DT6" s="16"/>
      <c r="DU6" s="120" t="s">
        <v>315</v>
      </c>
      <c r="DX6" s="16"/>
      <c r="DY6" s="16"/>
      <c r="DZ6" s="16"/>
      <c r="EA6" s="16"/>
      <c r="EB6" s="16"/>
      <c r="EC6" s="16" t="s">
        <v>95</v>
      </c>
      <c r="ED6" s="120" t="s">
        <v>315</v>
      </c>
      <c r="EG6" s="436"/>
      <c r="EH6" s="179"/>
      <c r="EI6" s="16"/>
      <c r="EJ6" s="16"/>
      <c r="EK6" s="16"/>
      <c r="EL6" s="16"/>
      <c r="EM6" s="120" t="s">
        <v>315</v>
      </c>
      <c r="EP6" s="16"/>
      <c r="EQ6" s="179"/>
      <c r="ER6" s="16"/>
      <c r="ES6" s="16"/>
      <c r="ET6" s="16"/>
      <c r="EU6" s="16"/>
      <c r="EV6" s="120" t="s">
        <v>315</v>
      </c>
      <c r="EY6" s="16"/>
      <c r="EZ6" s="571"/>
      <c r="FA6" s="16"/>
      <c r="FB6" s="16"/>
      <c r="FC6" s="16"/>
      <c r="FD6" s="16"/>
      <c r="FE6" s="120" t="s">
        <v>315</v>
      </c>
      <c r="FH6" s="16"/>
      <c r="FI6" s="179"/>
      <c r="FJ6" s="16"/>
      <c r="FK6" s="16"/>
      <c r="FL6" s="16"/>
      <c r="FM6" s="16"/>
      <c r="FN6" s="120" t="s">
        <v>315</v>
      </c>
      <c r="FQ6" s="16"/>
      <c r="FR6" s="179"/>
      <c r="FS6" s="16"/>
      <c r="FT6" s="16"/>
      <c r="FU6" s="16"/>
      <c r="FV6" s="16"/>
      <c r="FW6" s="120" t="s">
        <v>315</v>
      </c>
      <c r="FX6" s="16"/>
      <c r="FZ6" s="129"/>
      <c r="GA6" s="427"/>
      <c r="GB6" s="16"/>
      <c r="GC6" s="16"/>
      <c r="GD6" s="16"/>
      <c r="GE6" s="16"/>
      <c r="GF6" s="120" t="s">
        <v>315</v>
      </c>
      <c r="GI6" s="129"/>
      <c r="GJ6" s="571"/>
      <c r="GK6" s="16"/>
      <c r="GL6" s="16"/>
      <c r="GM6" s="16"/>
      <c r="GN6" s="16"/>
      <c r="GO6" s="120" t="s">
        <v>315</v>
      </c>
      <c r="GR6" s="436"/>
      <c r="GS6" s="179"/>
      <c r="GT6" s="16"/>
      <c r="GU6" s="16"/>
      <c r="GV6" s="16"/>
      <c r="GW6" s="16"/>
      <c r="GX6" s="120" t="s">
        <v>315</v>
      </c>
      <c r="HA6" s="16"/>
      <c r="HB6" s="16"/>
      <c r="HC6" s="16"/>
      <c r="HD6" s="16"/>
      <c r="HE6" s="16"/>
      <c r="HF6" s="16" t="s">
        <v>95</v>
      </c>
      <c r="HG6" s="120" t="s">
        <v>315</v>
      </c>
      <c r="HJ6" s="636"/>
      <c r="HK6" s="179"/>
      <c r="HL6" s="16"/>
      <c r="HM6" s="16"/>
      <c r="HN6" s="16"/>
      <c r="HO6" s="16"/>
      <c r="HP6" s="120" t="s">
        <v>315</v>
      </c>
      <c r="HQ6" s="16"/>
      <c r="HS6" s="16"/>
      <c r="HT6" s="16"/>
      <c r="HU6" s="16"/>
      <c r="HV6" s="16"/>
      <c r="HW6" s="16"/>
      <c r="HX6" s="16" t="s">
        <v>95</v>
      </c>
      <c r="HY6" s="120" t="s">
        <v>315</v>
      </c>
      <c r="IB6" s="436"/>
      <c r="IC6" s="179"/>
      <c r="ID6" s="16"/>
      <c r="IE6" s="16"/>
      <c r="IF6" s="16"/>
      <c r="IG6" s="16"/>
      <c r="IH6" s="120" t="s">
        <v>315</v>
      </c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71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7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9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9"/>
      <c r="MY6" s="179"/>
      <c r="MZ6" s="16"/>
      <c r="NA6" s="16"/>
      <c r="NB6" s="16"/>
      <c r="NC6" s="16"/>
      <c r="ND6" s="120"/>
      <c r="NG6" s="459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9"/>
      <c r="OI6" s="16"/>
      <c r="OJ6" s="16"/>
      <c r="OK6" s="16"/>
      <c r="OL6" s="16"/>
      <c r="OM6" s="16"/>
      <c r="ON6" s="120"/>
      <c r="OQ6" s="16"/>
      <c r="OR6" s="436"/>
      <c r="OS6" s="16"/>
      <c r="OT6" s="16"/>
      <c r="OU6" s="16"/>
      <c r="OV6" s="16"/>
      <c r="OW6" s="120"/>
      <c r="OZ6" s="436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50" t="str">
        <f>AL5</f>
        <v>SEABOARD FOODS</v>
      </c>
      <c r="C7" s="126" t="str">
        <f t="shared" ref="C7:I7" si="3">AM5</f>
        <v>Seaboard</v>
      </c>
      <c r="D7" s="72" t="str">
        <f t="shared" si="3"/>
        <v>PED. 8000320</v>
      </c>
      <c r="E7" s="156">
        <f t="shared" si="3"/>
        <v>43133</v>
      </c>
      <c r="F7" s="75">
        <f t="shared" si="3"/>
        <v>19168.72</v>
      </c>
      <c r="G7" s="15">
        <f t="shared" si="3"/>
        <v>21</v>
      </c>
      <c r="H7" s="64">
        <f t="shared" si="3"/>
        <v>19196.7</v>
      </c>
      <c r="I7" s="18">
        <f t="shared" si="3"/>
        <v>-27.979999999999563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288" t="s">
        <v>17</v>
      </c>
      <c r="X7" s="289" t="s">
        <v>2</v>
      </c>
      <c r="Y7" s="98" t="s">
        <v>18</v>
      </c>
      <c r="Z7" s="290" t="s">
        <v>15</v>
      </c>
      <c r="AA7" s="1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6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64" t="s">
        <v>7</v>
      </c>
      <c r="HC7" s="35" t="s">
        <v>8</v>
      </c>
      <c r="HD7" s="36" t="s">
        <v>17</v>
      </c>
      <c r="HE7" s="31" t="s">
        <v>2</v>
      </c>
      <c r="HF7" s="34" t="s">
        <v>114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64" t="s">
        <v>7</v>
      </c>
      <c r="HU7" s="35" t="s">
        <v>8</v>
      </c>
      <c r="HV7" s="288" t="s">
        <v>17</v>
      </c>
      <c r="HW7" s="31" t="s">
        <v>2</v>
      </c>
      <c r="HX7" s="34" t="s">
        <v>94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8000335</v>
      </c>
      <c r="E8" s="156">
        <f t="shared" si="4"/>
        <v>43134</v>
      </c>
      <c r="F8" s="75">
        <f t="shared" si="4"/>
        <v>19275.310000000001</v>
      </c>
      <c r="G8" s="15">
        <f t="shared" si="4"/>
        <v>21</v>
      </c>
      <c r="H8" s="64">
        <f t="shared" si="4"/>
        <v>19347.400000000001</v>
      </c>
      <c r="I8" s="18">
        <f t="shared" si="4"/>
        <v>-72.090000000000146</v>
      </c>
      <c r="K8" s="90"/>
      <c r="L8" s="122"/>
      <c r="M8" s="20">
        <v>1</v>
      </c>
      <c r="N8" s="19">
        <v>893.57</v>
      </c>
      <c r="O8" s="415">
        <v>43132</v>
      </c>
      <c r="P8" s="750">
        <v>893.57</v>
      </c>
      <c r="Q8" s="751" t="s">
        <v>308</v>
      </c>
      <c r="R8" s="416">
        <v>36</v>
      </c>
      <c r="S8" s="16"/>
      <c r="T8" s="90"/>
      <c r="U8" s="122"/>
      <c r="V8" s="20">
        <v>1</v>
      </c>
      <c r="W8" s="19">
        <v>911.72</v>
      </c>
      <c r="X8" s="415">
        <v>43134</v>
      </c>
      <c r="Y8" s="750">
        <v>911.72</v>
      </c>
      <c r="Z8" s="785" t="s">
        <v>320</v>
      </c>
      <c r="AA8" s="416">
        <v>35</v>
      </c>
      <c r="AB8" s="16"/>
      <c r="AC8" s="90"/>
      <c r="AD8" s="122"/>
      <c r="AE8" s="20">
        <v>1</v>
      </c>
      <c r="AF8" s="190">
        <v>964.63</v>
      </c>
      <c r="AG8" s="106">
        <v>43133</v>
      </c>
      <c r="AH8" s="367">
        <v>964.63</v>
      </c>
      <c r="AI8" s="125" t="s">
        <v>316</v>
      </c>
      <c r="AJ8" s="112">
        <v>35</v>
      </c>
      <c r="AK8" s="16"/>
      <c r="AL8" s="90"/>
      <c r="AM8" s="122"/>
      <c r="AN8" s="20">
        <v>1</v>
      </c>
      <c r="AO8" s="19">
        <v>924.9</v>
      </c>
      <c r="AP8" s="17">
        <v>43134</v>
      </c>
      <c r="AQ8" s="19">
        <v>924.9</v>
      </c>
      <c r="AR8" s="70" t="s">
        <v>321</v>
      </c>
      <c r="AS8" s="24">
        <v>35</v>
      </c>
      <c r="AT8" s="16"/>
      <c r="AU8" s="90"/>
      <c r="AV8" s="122"/>
      <c r="AW8" s="20">
        <v>1</v>
      </c>
      <c r="AX8" s="19">
        <v>934.4</v>
      </c>
      <c r="AY8" s="106">
        <v>43137</v>
      </c>
      <c r="AZ8" s="19">
        <v>934.4</v>
      </c>
      <c r="BA8" s="125" t="s">
        <v>334</v>
      </c>
      <c r="BB8" s="418">
        <v>35</v>
      </c>
      <c r="BC8" s="16"/>
      <c r="BD8" s="90"/>
      <c r="BE8" s="122"/>
      <c r="BF8" s="20">
        <v>1</v>
      </c>
      <c r="BG8" s="19">
        <v>978.23</v>
      </c>
      <c r="BH8" s="404">
        <v>43136</v>
      </c>
      <c r="BI8" s="19">
        <v>978.23</v>
      </c>
      <c r="BJ8" s="406" t="s">
        <v>329</v>
      </c>
      <c r="BK8" s="407">
        <v>35</v>
      </c>
      <c r="BL8" s="16"/>
      <c r="BM8" s="90"/>
      <c r="BN8" s="122"/>
      <c r="BO8" s="20">
        <v>1</v>
      </c>
      <c r="BP8" s="19">
        <v>922.6</v>
      </c>
      <c r="BQ8" s="404">
        <v>43138</v>
      </c>
      <c r="BR8" s="19">
        <v>922.6</v>
      </c>
      <c r="BS8" s="513" t="s">
        <v>344</v>
      </c>
      <c r="BT8" s="407">
        <v>34</v>
      </c>
      <c r="BU8" s="16"/>
      <c r="BV8" s="90"/>
      <c r="BW8" s="122"/>
      <c r="BX8" s="20">
        <v>1</v>
      </c>
      <c r="BY8" s="19">
        <v>938.93</v>
      </c>
      <c r="BZ8" s="404">
        <v>43140</v>
      </c>
      <c r="CA8" s="19">
        <v>938.93</v>
      </c>
      <c r="CB8" s="406" t="s">
        <v>351</v>
      </c>
      <c r="CC8" s="407">
        <v>34</v>
      </c>
      <c r="CD8" s="16"/>
      <c r="CE8" s="90"/>
      <c r="CF8" s="122"/>
      <c r="CG8" s="20">
        <v>1</v>
      </c>
      <c r="CH8" s="19">
        <v>936.21</v>
      </c>
      <c r="CI8" s="17">
        <v>43138</v>
      </c>
      <c r="CJ8" s="19">
        <v>936.21</v>
      </c>
      <c r="CK8" s="70" t="s">
        <v>340</v>
      </c>
      <c r="CL8" s="24">
        <v>34</v>
      </c>
      <c r="CM8" s="16"/>
      <c r="CN8" s="90"/>
      <c r="CO8" s="122"/>
      <c r="CP8" s="20">
        <v>1</v>
      </c>
      <c r="CQ8" s="19">
        <v>929.4</v>
      </c>
      <c r="CR8" s="17">
        <v>43140</v>
      </c>
      <c r="CS8" s="19">
        <v>929.4</v>
      </c>
      <c r="CT8" s="70" t="s">
        <v>355</v>
      </c>
      <c r="CU8" s="24">
        <v>34</v>
      </c>
      <c r="CV8" s="16"/>
      <c r="CW8" s="90"/>
      <c r="CX8" s="122"/>
      <c r="CY8" s="20">
        <v>1</v>
      </c>
      <c r="CZ8" s="19">
        <v>978.68</v>
      </c>
      <c r="DA8" s="404">
        <v>43140</v>
      </c>
      <c r="DB8" s="19">
        <v>978.68</v>
      </c>
      <c r="DC8" s="406" t="s">
        <v>356</v>
      </c>
      <c r="DD8" s="407">
        <v>34</v>
      </c>
      <c r="DE8" s="16"/>
      <c r="DF8" s="90"/>
      <c r="DG8" s="122"/>
      <c r="DH8" s="20">
        <v>1</v>
      </c>
      <c r="DI8" s="19">
        <v>877.2</v>
      </c>
      <c r="DJ8" s="404">
        <v>43141</v>
      </c>
      <c r="DK8" s="19">
        <v>877.2</v>
      </c>
      <c r="DL8" s="406" t="s">
        <v>361</v>
      </c>
      <c r="DM8" s="407">
        <v>34</v>
      </c>
      <c r="DN8" s="16"/>
      <c r="DO8" s="90"/>
      <c r="DP8" s="122"/>
      <c r="DQ8" s="20">
        <v>1</v>
      </c>
      <c r="DR8" s="19">
        <v>926.08</v>
      </c>
      <c r="DS8" s="58">
        <v>43144</v>
      </c>
      <c r="DT8" s="19">
        <v>926.08</v>
      </c>
      <c r="DU8" s="77" t="s">
        <v>368</v>
      </c>
      <c r="DV8" s="24">
        <v>32</v>
      </c>
      <c r="DW8" s="16"/>
      <c r="DX8" s="90"/>
      <c r="DY8" s="122"/>
      <c r="DZ8" s="20">
        <v>1</v>
      </c>
      <c r="EA8" s="19">
        <v>875</v>
      </c>
      <c r="EB8" s="58">
        <v>43144</v>
      </c>
      <c r="EC8" s="30">
        <v>875</v>
      </c>
      <c r="ED8" s="77" t="s">
        <v>370</v>
      </c>
      <c r="EE8" s="24">
        <v>32</v>
      </c>
      <c r="EF8" s="16"/>
      <c r="EG8" s="90"/>
      <c r="EH8" s="122"/>
      <c r="EI8" s="20">
        <v>1</v>
      </c>
      <c r="EJ8" s="19">
        <v>881.8</v>
      </c>
      <c r="EK8" s="17">
        <v>43145</v>
      </c>
      <c r="EL8" s="19">
        <v>881.8</v>
      </c>
      <c r="EM8" s="74" t="s">
        <v>372</v>
      </c>
      <c r="EN8" s="24">
        <v>32</v>
      </c>
      <c r="EO8" s="16"/>
      <c r="EP8" s="90"/>
      <c r="EQ8" s="122"/>
      <c r="ER8" s="20">
        <v>1</v>
      </c>
      <c r="ES8" s="19">
        <v>889</v>
      </c>
      <c r="ET8" s="17">
        <v>43147</v>
      </c>
      <c r="EU8" s="19">
        <v>889</v>
      </c>
      <c r="EV8" s="43" t="s">
        <v>376</v>
      </c>
      <c r="EW8" s="24">
        <v>32</v>
      </c>
      <c r="EX8" s="16"/>
      <c r="EY8" s="90"/>
      <c r="EZ8" s="122"/>
      <c r="FA8" s="20">
        <v>1</v>
      </c>
      <c r="FB8" s="168">
        <v>990.93</v>
      </c>
      <c r="FC8" s="151">
        <v>43148</v>
      </c>
      <c r="FD8" s="168">
        <v>990.93</v>
      </c>
      <c r="FE8" s="111" t="s">
        <v>381</v>
      </c>
      <c r="FF8" s="112">
        <v>32</v>
      </c>
      <c r="FG8" s="16"/>
      <c r="FH8" s="90"/>
      <c r="FI8" s="122"/>
      <c r="FJ8" s="20">
        <v>1</v>
      </c>
      <c r="FK8" s="19">
        <v>929.9</v>
      </c>
      <c r="FL8" s="58">
        <v>43148</v>
      </c>
      <c r="FM8" s="19">
        <v>929.9</v>
      </c>
      <c r="FN8" s="77" t="s">
        <v>383</v>
      </c>
      <c r="FO8" s="24">
        <v>32</v>
      </c>
      <c r="FP8" s="16"/>
      <c r="FQ8" s="90"/>
      <c r="FR8" s="122"/>
      <c r="FS8" s="20">
        <v>1</v>
      </c>
      <c r="FT8" s="19">
        <v>907.2</v>
      </c>
      <c r="FU8" s="151">
        <v>43148</v>
      </c>
      <c r="FV8" s="168">
        <v>907.2</v>
      </c>
      <c r="FW8" s="271" t="s">
        <v>385</v>
      </c>
      <c r="FX8" s="112">
        <v>32</v>
      </c>
      <c r="FY8" s="16"/>
      <c r="FZ8" s="90"/>
      <c r="GA8" s="122"/>
      <c r="GB8" s="20">
        <v>1</v>
      </c>
      <c r="GC8" s="19">
        <v>928.5</v>
      </c>
      <c r="GD8" s="17">
        <v>43151</v>
      </c>
      <c r="GE8" s="19">
        <v>928.5</v>
      </c>
      <c r="GF8" s="70" t="s">
        <v>395</v>
      </c>
      <c r="GG8" s="24">
        <v>32</v>
      </c>
      <c r="GH8" s="16"/>
      <c r="GI8" s="90"/>
      <c r="GJ8" s="122"/>
      <c r="GK8" s="20">
        <v>1</v>
      </c>
      <c r="GL8" s="19">
        <v>994.1</v>
      </c>
      <c r="GM8" s="17">
        <v>43152</v>
      </c>
      <c r="GN8" s="19">
        <v>994.1</v>
      </c>
      <c r="GO8" s="70" t="s">
        <v>397</v>
      </c>
      <c r="GP8" s="24">
        <v>33</v>
      </c>
      <c r="GQ8" s="16"/>
      <c r="GR8" s="90"/>
      <c r="GS8" s="122"/>
      <c r="GT8" s="20">
        <v>1</v>
      </c>
      <c r="GU8" s="19">
        <v>966.6</v>
      </c>
      <c r="GV8" s="17">
        <v>43153</v>
      </c>
      <c r="GW8" s="19">
        <v>966.6</v>
      </c>
      <c r="GX8" s="74" t="s">
        <v>402</v>
      </c>
      <c r="GY8" s="24">
        <v>33</v>
      </c>
      <c r="GZ8" s="16"/>
      <c r="HA8" s="90"/>
      <c r="HB8" s="122"/>
      <c r="HC8" s="20">
        <v>1</v>
      </c>
      <c r="HD8" s="19">
        <v>925.3</v>
      </c>
      <c r="HE8" s="58">
        <v>43154</v>
      </c>
      <c r="HF8" s="19">
        <v>925.3</v>
      </c>
      <c r="HG8" s="77" t="s">
        <v>405</v>
      </c>
      <c r="HH8" s="24">
        <v>33</v>
      </c>
      <c r="HI8" s="16"/>
      <c r="HJ8" s="90"/>
      <c r="HK8" s="122"/>
      <c r="HL8" s="20">
        <v>1</v>
      </c>
      <c r="HM8" s="19">
        <v>957.37</v>
      </c>
      <c r="HN8" s="17">
        <v>43155</v>
      </c>
      <c r="HO8" s="19">
        <v>957.37</v>
      </c>
      <c r="HP8" s="637" t="s">
        <v>410</v>
      </c>
      <c r="HQ8" s="24">
        <v>33</v>
      </c>
      <c r="HR8" s="16"/>
      <c r="HS8" s="90"/>
      <c r="HT8" s="122"/>
      <c r="HU8" s="20">
        <v>1</v>
      </c>
      <c r="HV8" s="19">
        <v>967.8</v>
      </c>
      <c r="HW8" s="58">
        <v>43158</v>
      </c>
      <c r="HX8" s="19">
        <v>967.8</v>
      </c>
      <c r="HY8" s="77" t="s">
        <v>418</v>
      </c>
      <c r="HZ8" s="24">
        <v>33.5</v>
      </c>
      <c r="IA8" s="16"/>
      <c r="IB8" s="90"/>
      <c r="IC8" s="122"/>
      <c r="ID8" s="20">
        <v>1</v>
      </c>
      <c r="IE8" s="19">
        <v>972.04</v>
      </c>
      <c r="IF8" s="17">
        <v>43158</v>
      </c>
      <c r="IG8" s="19">
        <v>972.04</v>
      </c>
      <c r="IH8" s="74" t="s">
        <v>415</v>
      </c>
      <c r="II8" s="24">
        <v>33.5</v>
      </c>
      <c r="IJ8" s="16"/>
      <c r="IK8" s="90"/>
      <c r="IL8" s="122"/>
      <c r="IM8" s="20">
        <v>1</v>
      </c>
      <c r="IN8" s="420"/>
      <c r="IO8" s="169"/>
      <c r="IP8" s="420"/>
      <c r="IQ8" s="77"/>
      <c r="IR8" s="24"/>
      <c r="IS8" s="16"/>
      <c r="IT8" s="90"/>
      <c r="IU8" s="122"/>
      <c r="IV8" s="20">
        <v>1</v>
      </c>
      <c r="IW8" s="19"/>
      <c r="IX8" s="17"/>
      <c r="IY8" s="19"/>
      <c r="IZ8" s="70"/>
      <c r="JA8" s="24"/>
      <c r="JB8" s="16"/>
      <c r="JC8" s="90"/>
      <c r="JD8" s="122"/>
      <c r="JE8" s="20">
        <v>1</v>
      </c>
      <c r="JF8" s="19"/>
      <c r="JG8" s="17"/>
      <c r="JH8" s="19"/>
      <c r="JI8" s="70"/>
      <c r="JJ8" s="24"/>
      <c r="JK8" s="16"/>
      <c r="JL8" s="90"/>
      <c r="JM8" s="122"/>
      <c r="JN8" s="20"/>
      <c r="JO8" s="19"/>
      <c r="JP8" s="17"/>
      <c r="JQ8" s="19"/>
      <c r="JR8" s="70"/>
      <c r="JS8" s="24"/>
      <c r="JT8" s="16"/>
      <c r="JU8" s="90"/>
      <c r="JV8" s="122"/>
      <c r="JW8" s="20"/>
      <c r="JX8" s="19"/>
      <c r="JY8" s="151"/>
      <c r="JZ8" s="19"/>
      <c r="KA8" s="271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0"/>
      <c r="KQ8" s="106"/>
      <c r="KR8" s="367"/>
      <c r="KS8" s="125"/>
      <c r="KT8" s="104"/>
      <c r="KU8" s="16"/>
      <c r="KV8" s="90"/>
      <c r="KW8" s="122"/>
      <c r="KX8" s="20"/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7"/>
      <c r="LR8" s="151"/>
      <c r="LS8" s="367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90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8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4"/>
      <c r="RP8" s="405"/>
      <c r="RQ8" s="406"/>
      <c r="RR8" s="407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2" t="str">
        <f t="shared" si="5"/>
        <v>PED. 8000336</v>
      </c>
      <c r="E9" s="156">
        <f t="shared" si="5"/>
        <v>43136</v>
      </c>
      <c r="F9" s="75">
        <f t="shared" si="5"/>
        <v>19010.04</v>
      </c>
      <c r="G9" s="15">
        <f t="shared" si="5"/>
        <v>20</v>
      </c>
      <c r="H9" s="64">
        <f t="shared" si="5"/>
        <v>19052.18</v>
      </c>
      <c r="I9" s="18">
        <f t="shared" si="5"/>
        <v>-42.139999999999418</v>
      </c>
      <c r="K9" s="129"/>
      <c r="L9" s="172"/>
      <c r="M9" s="20">
        <v>2</v>
      </c>
      <c r="N9" s="19">
        <v>936.66</v>
      </c>
      <c r="O9" s="415">
        <v>43132</v>
      </c>
      <c r="P9" s="750">
        <v>936.66</v>
      </c>
      <c r="Q9" s="752" t="s">
        <v>309</v>
      </c>
      <c r="R9" s="416">
        <v>36</v>
      </c>
      <c r="S9" s="16"/>
      <c r="T9" s="129"/>
      <c r="U9" s="172"/>
      <c r="V9" s="20">
        <v>2</v>
      </c>
      <c r="W9" s="19">
        <v>920.79</v>
      </c>
      <c r="X9" s="415">
        <v>43134</v>
      </c>
      <c r="Y9" s="750">
        <v>920.79</v>
      </c>
      <c r="Z9" s="785" t="s">
        <v>320</v>
      </c>
      <c r="AA9" s="416">
        <v>35</v>
      </c>
      <c r="AB9" s="16"/>
      <c r="AC9" s="129"/>
      <c r="AD9" s="172"/>
      <c r="AE9" s="20">
        <v>2</v>
      </c>
      <c r="AF9" s="314">
        <v>963.72</v>
      </c>
      <c r="AG9" s="106">
        <v>43133</v>
      </c>
      <c r="AH9" s="314">
        <v>963.72</v>
      </c>
      <c r="AI9" s="125" t="s">
        <v>316</v>
      </c>
      <c r="AJ9" s="112">
        <v>35</v>
      </c>
      <c r="AK9" s="16"/>
      <c r="AL9" s="129"/>
      <c r="AM9" s="172"/>
      <c r="AN9" s="20">
        <v>2</v>
      </c>
      <c r="AO9" s="19">
        <v>929.4</v>
      </c>
      <c r="AP9" s="17">
        <v>43136</v>
      </c>
      <c r="AQ9" s="19">
        <v>929.4</v>
      </c>
      <c r="AR9" s="70" t="s">
        <v>323</v>
      </c>
      <c r="AS9" s="24">
        <v>35</v>
      </c>
      <c r="AT9" s="16"/>
      <c r="AU9" s="129"/>
      <c r="AV9" s="172"/>
      <c r="AW9" s="20">
        <v>2</v>
      </c>
      <c r="AX9" s="19">
        <v>899</v>
      </c>
      <c r="AY9" s="106">
        <v>43137</v>
      </c>
      <c r="AZ9" s="19">
        <v>899</v>
      </c>
      <c r="BA9" s="125" t="s">
        <v>337</v>
      </c>
      <c r="BB9" s="418">
        <v>35</v>
      </c>
      <c r="BC9" s="16"/>
      <c r="BD9" s="129"/>
      <c r="BE9" s="172"/>
      <c r="BF9" s="20">
        <v>2</v>
      </c>
      <c r="BG9" s="19">
        <v>941.95</v>
      </c>
      <c r="BH9" s="404">
        <v>43136</v>
      </c>
      <c r="BI9" s="19">
        <v>941.95</v>
      </c>
      <c r="BJ9" s="406" t="s">
        <v>329</v>
      </c>
      <c r="BK9" s="407">
        <v>35</v>
      </c>
      <c r="BL9" s="16"/>
      <c r="BM9" s="129"/>
      <c r="BN9" s="172"/>
      <c r="BO9" s="20">
        <v>2</v>
      </c>
      <c r="BP9" s="19">
        <v>914.44</v>
      </c>
      <c r="BQ9" s="404">
        <v>43138</v>
      </c>
      <c r="BR9" s="19">
        <v>914.44</v>
      </c>
      <c r="BS9" s="406" t="s">
        <v>344</v>
      </c>
      <c r="BT9" s="407">
        <v>34</v>
      </c>
      <c r="BU9" s="16"/>
      <c r="BV9" s="129"/>
      <c r="BW9" s="172"/>
      <c r="BX9" s="20">
        <v>2</v>
      </c>
      <c r="BY9" s="19">
        <v>923.06</v>
      </c>
      <c r="BZ9" s="404">
        <v>43139</v>
      </c>
      <c r="CA9" s="19">
        <v>923.06</v>
      </c>
      <c r="CB9" s="406" t="s">
        <v>347</v>
      </c>
      <c r="CC9" s="407">
        <v>34</v>
      </c>
      <c r="CD9" s="16"/>
      <c r="CE9" s="129"/>
      <c r="CF9" s="172"/>
      <c r="CG9" s="20">
        <v>2</v>
      </c>
      <c r="CH9" s="19">
        <v>945.74</v>
      </c>
      <c r="CI9" s="17">
        <v>43138</v>
      </c>
      <c r="CJ9" s="19">
        <v>945.74</v>
      </c>
      <c r="CK9" s="70" t="s">
        <v>340</v>
      </c>
      <c r="CL9" s="24">
        <v>34</v>
      </c>
      <c r="CM9" s="16"/>
      <c r="CN9" s="129"/>
      <c r="CO9" s="172"/>
      <c r="CP9" s="20">
        <v>2</v>
      </c>
      <c r="CQ9" s="19">
        <v>947.1</v>
      </c>
      <c r="CR9" s="17">
        <v>43140</v>
      </c>
      <c r="CS9" s="19">
        <v>947.1</v>
      </c>
      <c r="CT9" s="70" t="s">
        <v>355</v>
      </c>
      <c r="CU9" s="24">
        <v>34</v>
      </c>
      <c r="CV9" s="16"/>
      <c r="CW9" s="129"/>
      <c r="CX9" s="172"/>
      <c r="CY9" s="20">
        <v>2</v>
      </c>
      <c r="CZ9" s="19">
        <v>964.63</v>
      </c>
      <c r="DA9" s="404">
        <v>43140</v>
      </c>
      <c r="DB9" s="19">
        <v>964.63</v>
      </c>
      <c r="DC9" s="406" t="s">
        <v>356</v>
      </c>
      <c r="DD9" s="407">
        <v>34</v>
      </c>
      <c r="DE9" s="16"/>
      <c r="DF9" s="129"/>
      <c r="DG9" s="172"/>
      <c r="DH9" s="20">
        <v>2</v>
      </c>
      <c r="DI9" s="19">
        <v>926.7</v>
      </c>
      <c r="DJ9" s="404">
        <v>43141</v>
      </c>
      <c r="DK9" s="19">
        <v>926.7</v>
      </c>
      <c r="DL9" s="406" t="s">
        <v>361</v>
      </c>
      <c r="DM9" s="407">
        <v>34</v>
      </c>
      <c r="DN9" s="16"/>
      <c r="DO9" s="129"/>
      <c r="DP9" s="172"/>
      <c r="DQ9" s="20">
        <v>2</v>
      </c>
      <c r="DR9" s="30">
        <v>960.54</v>
      </c>
      <c r="DS9" s="58">
        <v>43144</v>
      </c>
      <c r="DT9" s="30">
        <v>960.54</v>
      </c>
      <c r="DU9" s="77" t="s">
        <v>368</v>
      </c>
      <c r="DV9" s="24">
        <v>32</v>
      </c>
      <c r="DW9" s="16"/>
      <c r="DX9" s="129"/>
      <c r="DY9" s="172"/>
      <c r="DZ9" s="20">
        <v>2</v>
      </c>
      <c r="EA9" s="30">
        <v>874.5</v>
      </c>
      <c r="EB9" s="58">
        <v>43144</v>
      </c>
      <c r="EC9" s="30">
        <v>874.5</v>
      </c>
      <c r="ED9" s="77" t="s">
        <v>370</v>
      </c>
      <c r="EE9" s="24">
        <v>32</v>
      </c>
      <c r="EF9" s="16"/>
      <c r="EG9" s="129"/>
      <c r="EH9" s="172"/>
      <c r="EI9" s="20">
        <v>2</v>
      </c>
      <c r="EJ9" s="19">
        <v>889</v>
      </c>
      <c r="EK9" s="17">
        <v>43145</v>
      </c>
      <c r="EL9" s="19">
        <v>889</v>
      </c>
      <c r="EM9" s="43" t="s">
        <v>372</v>
      </c>
      <c r="EN9" s="24">
        <v>32</v>
      </c>
      <c r="EO9" s="16"/>
      <c r="EP9" s="129"/>
      <c r="EQ9" s="172"/>
      <c r="ER9" s="20">
        <v>2</v>
      </c>
      <c r="ES9" s="19">
        <v>928</v>
      </c>
      <c r="ET9" s="17">
        <v>43147</v>
      </c>
      <c r="EU9" s="19">
        <v>928</v>
      </c>
      <c r="EV9" s="43" t="s">
        <v>376</v>
      </c>
      <c r="EW9" s="24">
        <v>32</v>
      </c>
      <c r="EX9" s="16"/>
      <c r="EY9" s="129"/>
      <c r="EZ9" s="172"/>
      <c r="FA9" s="20">
        <v>2</v>
      </c>
      <c r="FB9" s="168">
        <v>963.72</v>
      </c>
      <c r="FC9" s="151">
        <v>43148</v>
      </c>
      <c r="FD9" s="168">
        <v>963.72</v>
      </c>
      <c r="FE9" s="111" t="s">
        <v>381</v>
      </c>
      <c r="FF9" s="112">
        <v>32</v>
      </c>
      <c r="FG9" s="16"/>
      <c r="FH9" s="129"/>
      <c r="FI9" s="172"/>
      <c r="FJ9" s="20">
        <v>2</v>
      </c>
      <c r="FK9" s="30">
        <v>960.7</v>
      </c>
      <c r="FL9" s="58">
        <v>43148</v>
      </c>
      <c r="FM9" s="30">
        <v>960.7</v>
      </c>
      <c r="FN9" s="77" t="s">
        <v>383</v>
      </c>
      <c r="FO9" s="24">
        <v>32</v>
      </c>
      <c r="FP9" s="16"/>
      <c r="FQ9" s="129"/>
      <c r="FR9" s="172"/>
      <c r="FS9" s="20">
        <v>2</v>
      </c>
      <c r="FT9" s="19">
        <v>893.1</v>
      </c>
      <c r="FU9" s="151">
        <v>43148</v>
      </c>
      <c r="FV9" s="168">
        <v>893.1</v>
      </c>
      <c r="FW9" s="271" t="s">
        <v>385</v>
      </c>
      <c r="FX9" s="112">
        <v>32</v>
      </c>
      <c r="FY9" s="16"/>
      <c r="FZ9" s="129"/>
      <c r="GA9" s="172"/>
      <c r="GB9" s="20">
        <v>2</v>
      </c>
      <c r="GC9" s="19">
        <v>968.87</v>
      </c>
      <c r="GD9" s="17">
        <v>43151</v>
      </c>
      <c r="GE9" s="19">
        <v>968.87</v>
      </c>
      <c r="GF9" s="70" t="s">
        <v>395</v>
      </c>
      <c r="GG9" s="24">
        <v>32</v>
      </c>
      <c r="GH9" s="16"/>
      <c r="GI9" s="129"/>
      <c r="GJ9" s="172"/>
      <c r="GK9" s="20">
        <v>2</v>
      </c>
      <c r="GL9" s="19">
        <v>931.07</v>
      </c>
      <c r="GM9" s="17">
        <v>43152</v>
      </c>
      <c r="GN9" s="19">
        <v>931.07</v>
      </c>
      <c r="GO9" s="70" t="s">
        <v>397</v>
      </c>
      <c r="GP9" s="24">
        <v>33</v>
      </c>
      <c r="GQ9" s="16"/>
      <c r="GR9" s="129"/>
      <c r="GS9" s="172"/>
      <c r="GT9" s="20">
        <v>2</v>
      </c>
      <c r="GU9" s="19">
        <v>953.9</v>
      </c>
      <c r="GV9" s="17">
        <v>43153</v>
      </c>
      <c r="GW9" s="19">
        <v>953.9</v>
      </c>
      <c r="GX9" s="43" t="s">
        <v>402</v>
      </c>
      <c r="GY9" s="24">
        <v>33</v>
      </c>
      <c r="GZ9" s="16"/>
      <c r="HA9" s="129"/>
      <c r="HB9" s="172"/>
      <c r="HC9" s="20">
        <v>2</v>
      </c>
      <c r="HD9" s="30">
        <v>968</v>
      </c>
      <c r="HE9" s="58">
        <v>43154</v>
      </c>
      <c r="HF9" s="30">
        <v>968</v>
      </c>
      <c r="HG9" s="77" t="s">
        <v>406</v>
      </c>
      <c r="HH9" s="24">
        <v>33</v>
      </c>
      <c r="HI9" s="16"/>
      <c r="HJ9" s="129"/>
      <c r="HK9" s="172"/>
      <c r="HL9" s="20">
        <v>2</v>
      </c>
      <c r="HM9" s="19">
        <v>941.95</v>
      </c>
      <c r="HN9" s="17">
        <v>43155</v>
      </c>
      <c r="HO9" s="19">
        <v>941.95</v>
      </c>
      <c r="HP9" s="637" t="s">
        <v>410</v>
      </c>
      <c r="HQ9" s="24">
        <v>33</v>
      </c>
      <c r="HR9" s="16"/>
      <c r="HS9" s="129"/>
      <c r="HT9" s="172"/>
      <c r="HU9" s="20">
        <v>2</v>
      </c>
      <c r="HV9" s="30">
        <v>973.24</v>
      </c>
      <c r="HW9" s="58">
        <v>43158</v>
      </c>
      <c r="HX9" s="30">
        <v>973.24</v>
      </c>
      <c r="HY9" s="77" t="s">
        <v>418</v>
      </c>
      <c r="HZ9" s="24">
        <v>33.5</v>
      </c>
      <c r="IA9" s="16"/>
      <c r="IB9" s="129"/>
      <c r="IC9" s="172"/>
      <c r="ID9" s="20">
        <v>2</v>
      </c>
      <c r="IE9" s="19">
        <v>911.72</v>
      </c>
      <c r="IF9" s="17">
        <v>43158</v>
      </c>
      <c r="IG9" s="19">
        <v>911.72</v>
      </c>
      <c r="IH9" s="43" t="s">
        <v>415</v>
      </c>
      <c r="II9" s="24">
        <v>33.5</v>
      </c>
      <c r="IJ9" s="16"/>
      <c r="IK9" s="129"/>
      <c r="IL9" s="172"/>
      <c r="IM9" s="20">
        <v>2</v>
      </c>
      <c r="IN9" s="30"/>
      <c r="IO9" s="169"/>
      <c r="IP9" s="30"/>
      <c r="IQ9" s="77"/>
      <c r="IR9" s="24"/>
      <c r="IS9" s="16"/>
      <c r="IT9" s="129"/>
      <c r="IU9" s="172"/>
      <c r="IV9" s="20">
        <v>2</v>
      </c>
      <c r="IW9" s="19"/>
      <c r="IX9" s="17"/>
      <c r="IY9" s="19"/>
      <c r="IZ9" s="70"/>
      <c r="JA9" s="24"/>
      <c r="JB9" s="16"/>
      <c r="JC9" s="129"/>
      <c r="JD9" s="172"/>
      <c r="JE9" s="20">
        <v>2</v>
      </c>
      <c r="JF9" s="19"/>
      <c r="JG9" s="17"/>
      <c r="JH9" s="19"/>
      <c r="JI9" s="70"/>
      <c r="JJ9" s="24"/>
      <c r="JK9" s="16"/>
      <c r="JL9" s="129"/>
      <c r="JM9" s="172"/>
      <c r="JN9" s="20"/>
      <c r="JO9" s="19"/>
      <c r="JP9" s="17"/>
      <c r="JQ9" s="19"/>
      <c r="JR9" s="70"/>
      <c r="JS9" s="24"/>
      <c r="JT9" s="16"/>
      <c r="JU9" s="129"/>
      <c r="JV9" s="172"/>
      <c r="JW9" s="20"/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14"/>
      <c r="KQ9" s="106"/>
      <c r="KR9" s="314"/>
      <c r="KS9" s="125"/>
      <c r="KT9" s="104"/>
      <c r="KU9" s="16"/>
      <c r="KV9" s="129"/>
      <c r="KW9" s="172"/>
      <c r="KX9" s="20"/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90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4"/>
      <c r="RP9" s="405"/>
      <c r="RQ9" s="406"/>
      <c r="RR9" s="407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8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IDEAL TRADING</v>
      </c>
      <c r="C10" s="16" t="str">
        <f t="shared" si="6"/>
        <v xml:space="preserve">I B P </v>
      </c>
      <c r="D10" s="72" t="str">
        <f t="shared" si="6"/>
        <v>PED. 8000342</v>
      </c>
      <c r="E10" s="156">
        <f t="shared" si="6"/>
        <v>43138</v>
      </c>
      <c r="F10" s="75">
        <f t="shared" si="6"/>
        <v>18699.87</v>
      </c>
      <c r="G10" s="15">
        <f t="shared" si="6"/>
        <v>20</v>
      </c>
      <c r="H10" s="64">
        <f t="shared" si="6"/>
        <v>18796.34</v>
      </c>
      <c r="I10" s="18">
        <f t="shared" si="6"/>
        <v>-96.470000000001164</v>
      </c>
      <c r="K10" s="59"/>
      <c r="L10" s="172"/>
      <c r="M10" s="20">
        <v>3</v>
      </c>
      <c r="N10" s="19">
        <v>968.41</v>
      </c>
      <c r="O10" s="17">
        <v>43131</v>
      </c>
      <c r="P10" s="19">
        <v>968.41</v>
      </c>
      <c r="Q10" s="43" t="s">
        <v>178</v>
      </c>
      <c r="R10" s="24">
        <v>36</v>
      </c>
      <c r="S10" s="16"/>
      <c r="T10" s="59"/>
      <c r="U10" s="172"/>
      <c r="V10" s="20">
        <v>3</v>
      </c>
      <c r="W10" s="19">
        <v>957.07</v>
      </c>
      <c r="X10" s="415">
        <v>43134</v>
      </c>
      <c r="Y10" s="750">
        <v>957.07</v>
      </c>
      <c r="Z10" s="785" t="s">
        <v>320</v>
      </c>
      <c r="AA10" s="416">
        <v>35</v>
      </c>
      <c r="AB10" s="16"/>
      <c r="AC10" s="59"/>
      <c r="AD10" s="172"/>
      <c r="AE10" s="20">
        <v>3</v>
      </c>
      <c r="AF10" s="191">
        <v>967.35</v>
      </c>
      <c r="AG10" s="106">
        <v>43133</v>
      </c>
      <c r="AH10" s="191">
        <v>967.35</v>
      </c>
      <c r="AI10" s="125" t="s">
        <v>316</v>
      </c>
      <c r="AJ10" s="112">
        <v>35</v>
      </c>
      <c r="AK10" s="16"/>
      <c r="AL10" s="59"/>
      <c r="AM10" s="172"/>
      <c r="AN10" s="20">
        <v>3</v>
      </c>
      <c r="AO10" s="19">
        <v>940.3</v>
      </c>
      <c r="AP10" s="17">
        <v>43136</v>
      </c>
      <c r="AQ10" s="19">
        <v>940.3</v>
      </c>
      <c r="AR10" s="70" t="s">
        <v>331</v>
      </c>
      <c r="AS10" s="24">
        <v>35</v>
      </c>
      <c r="AT10" s="16"/>
      <c r="AU10" s="59"/>
      <c r="AV10" s="172"/>
      <c r="AW10" s="20">
        <v>3</v>
      </c>
      <c r="AX10" s="19">
        <v>897.7</v>
      </c>
      <c r="AY10" s="106">
        <v>43137</v>
      </c>
      <c r="AZ10" s="19">
        <v>897.7</v>
      </c>
      <c r="BA10" s="125" t="s">
        <v>337</v>
      </c>
      <c r="BB10" s="418">
        <v>35</v>
      </c>
      <c r="BC10" s="16"/>
      <c r="BD10" s="59"/>
      <c r="BE10" s="172"/>
      <c r="BF10" s="20">
        <v>3</v>
      </c>
      <c r="BG10" s="19">
        <v>979.59</v>
      </c>
      <c r="BH10" s="404">
        <v>43136</v>
      </c>
      <c r="BI10" s="19">
        <v>979.59</v>
      </c>
      <c r="BJ10" s="406" t="s">
        <v>329</v>
      </c>
      <c r="BK10" s="407">
        <v>35</v>
      </c>
      <c r="BL10" s="16"/>
      <c r="BM10" s="59"/>
      <c r="BN10" s="172"/>
      <c r="BO10" s="20">
        <v>3</v>
      </c>
      <c r="BP10" s="19">
        <v>936.66</v>
      </c>
      <c r="BQ10" s="404">
        <v>43138</v>
      </c>
      <c r="BR10" s="19">
        <v>936.66</v>
      </c>
      <c r="BS10" s="406" t="s">
        <v>344</v>
      </c>
      <c r="BT10" s="407">
        <v>34</v>
      </c>
      <c r="BU10" s="16"/>
      <c r="BV10" s="59"/>
      <c r="BW10" s="172"/>
      <c r="BX10" s="20">
        <v>3</v>
      </c>
      <c r="BY10" s="19">
        <v>927.59</v>
      </c>
      <c r="BZ10" s="404">
        <v>43139</v>
      </c>
      <c r="CA10" s="19">
        <v>927.59</v>
      </c>
      <c r="CB10" s="406" t="s">
        <v>347</v>
      </c>
      <c r="CC10" s="407">
        <v>34</v>
      </c>
      <c r="CD10" s="16"/>
      <c r="CE10" s="59"/>
      <c r="CF10" s="172"/>
      <c r="CG10" s="20">
        <v>3</v>
      </c>
      <c r="CH10" s="19">
        <v>970.68</v>
      </c>
      <c r="CI10" s="17">
        <v>43138</v>
      </c>
      <c r="CJ10" s="19">
        <v>970.68</v>
      </c>
      <c r="CK10" s="70" t="s">
        <v>340</v>
      </c>
      <c r="CL10" s="24">
        <v>34</v>
      </c>
      <c r="CM10" s="16"/>
      <c r="CN10" s="59"/>
      <c r="CO10" s="172"/>
      <c r="CP10" s="20">
        <v>3</v>
      </c>
      <c r="CQ10" s="19">
        <v>887.7</v>
      </c>
      <c r="CR10" s="17">
        <v>43140</v>
      </c>
      <c r="CS10" s="19">
        <v>887.7</v>
      </c>
      <c r="CT10" s="70" t="s">
        <v>355</v>
      </c>
      <c r="CU10" s="24">
        <v>34</v>
      </c>
      <c r="CV10" s="16"/>
      <c r="CW10" s="59"/>
      <c r="CX10" s="172"/>
      <c r="CY10" s="20">
        <v>3</v>
      </c>
      <c r="CZ10" s="19">
        <v>936.51</v>
      </c>
      <c r="DA10" s="404">
        <v>43140</v>
      </c>
      <c r="DB10" s="19">
        <v>936.51</v>
      </c>
      <c r="DC10" s="406" t="s">
        <v>356</v>
      </c>
      <c r="DD10" s="407">
        <v>34</v>
      </c>
      <c r="DE10" s="16"/>
      <c r="DF10" s="59"/>
      <c r="DG10" s="172"/>
      <c r="DH10" s="20">
        <v>3</v>
      </c>
      <c r="DI10" s="19">
        <v>888.6</v>
      </c>
      <c r="DJ10" s="404">
        <v>43141</v>
      </c>
      <c r="DK10" s="19">
        <v>888.6</v>
      </c>
      <c r="DL10" s="406" t="s">
        <v>361</v>
      </c>
      <c r="DM10" s="407">
        <v>34</v>
      </c>
      <c r="DN10" s="16"/>
      <c r="DO10" s="59"/>
      <c r="DP10" s="172"/>
      <c r="DQ10" s="20">
        <v>3</v>
      </c>
      <c r="DR10" s="30">
        <v>982.31</v>
      </c>
      <c r="DS10" s="58">
        <v>43144</v>
      </c>
      <c r="DT10" s="30">
        <v>982.31</v>
      </c>
      <c r="DU10" s="77" t="s">
        <v>368</v>
      </c>
      <c r="DV10" s="24">
        <v>32</v>
      </c>
      <c r="DW10" s="16"/>
      <c r="DX10" s="59"/>
      <c r="DY10" s="172"/>
      <c r="DZ10" s="20">
        <v>3</v>
      </c>
      <c r="EA10" s="30">
        <v>868.6</v>
      </c>
      <c r="EB10" s="58">
        <v>43144</v>
      </c>
      <c r="EC10" s="30">
        <v>868.6</v>
      </c>
      <c r="ED10" s="77" t="s">
        <v>370</v>
      </c>
      <c r="EE10" s="24">
        <v>32</v>
      </c>
      <c r="EF10" s="16"/>
      <c r="EG10" s="59"/>
      <c r="EH10" s="172"/>
      <c r="EI10" s="20">
        <v>3</v>
      </c>
      <c r="EJ10" s="19">
        <v>921.7</v>
      </c>
      <c r="EK10" s="17">
        <v>43145</v>
      </c>
      <c r="EL10" s="19">
        <v>921.7</v>
      </c>
      <c r="EM10" s="43" t="s">
        <v>372</v>
      </c>
      <c r="EN10" s="24">
        <v>32</v>
      </c>
      <c r="EO10" s="16"/>
      <c r="EP10" s="59"/>
      <c r="EQ10" s="172"/>
      <c r="ER10" s="20">
        <v>3</v>
      </c>
      <c r="ES10" s="19">
        <v>909</v>
      </c>
      <c r="ET10" s="17">
        <v>43147</v>
      </c>
      <c r="EU10" s="19">
        <v>909</v>
      </c>
      <c r="EV10" s="43" t="s">
        <v>376</v>
      </c>
      <c r="EW10" s="24">
        <v>32</v>
      </c>
      <c r="EX10" s="16"/>
      <c r="EY10" s="59"/>
      <c r="EZ10" s="172"/>
      <c r="FA10" s="20">
        <v>3</v>
      </c>
      <c r="FB10" s="168">
        <v>963.72</v>
      </c>
      <c r="FC10" s="151">
        <v>43148</v>
      </c>
      <c r="FD10" s="168">
        <v>963.72</v>
      </c>
      <c r="FE10" s="111" t="s">
        <v>381</v>
      </c>
      <c r="FF10" s="112">
        <v>32</v>
      </c>
      <c r="FG10" s="16"/>
      <c r="FH10" s="59"/>
      <c r="FI10" s="172"/>
      <c r="FJ10" s="20">
        <v>3</v>
      </c>
      <c r="FK10" s="30">
        <v>929</v>
      </c>
      <c r="FL10" s="58">
        <v>43148</v>
      </c>
      <c r="FM10" s="30">
        <v>929</v>
      </c>
      <c r="FN10" s="77" t="s">
        <v>383</v>
      </c>
      <c r="FO10" s="24">
        <v>32</v>
      </c>
      <c r="FP10" s="16"/>
      <c r="FQ10" s="59"/>
      <c r="FR10" s="172"/>
      <c r="FS10" s="20">
        <v>3</v>
      </c>
      <c r="FT10" s="19">
        <v>924</v>
      </c>
      <c r="FU10" s="151">
        <v>43148</v>
      </c>
      <c r="FV10" s="168">
        <v>924</v>
      </c>
      <c r="FW10" s="271" t="s">
        <v>385</v>
      </c>
      <c r="FX10" s="112">
        <v>32</v>
      </c>
      <c r="FY10" s="16"/>
      <c r="FZ10" s="59"/>
      <c r="GA10" s="172"/>
      <c r="GB10" s="20">
        <v>3</v>
      </c>
      <c r="GC10" s="19">
        <v>948.46</v>
      </c>
      <c r="GD10" s="17">
        <v>43151</v>
      </c>
      <c r="GE10" s="19">
        <v>948.46</v>
      </c>
      <c r="GF10" s="70" t="s">
        <v>395</v>
      </c>
      <c r="GG10" s="24">
        <v>32</v>
      </c>
      <c r="GH10" s="16"/>
      <c r="GI10" s="59"/>
      <c r="GJ10" s="172"/>
      <c r="GK10" s="20">
        <v>3</v>
      </c>
      <c r="GL10" s="19">
        <v>954.65</v>
      </c>
      <c r="GM10" s="17">
        <v>43152</v>
      </c>
      <c r="GN10" s="19">
        <v>954.65</v>
      </c>
      <c r="GO10" s="70" t="s">
        <v>397</v>
      </c>
      <c r="GP10" s="24">
        <v>33</v>
      </c>
      <c r="GQ10" s="16"/>
      <c r="GR10" s="59"/>
      <c r="GS10" s="172"/>
      <c r="GT10" s="20">
        <v>3</v>
      </c>
      <c r="GU10" s="19">
        <v>896.7</v>
      </c>
      <c r="GV10" s="17">
        <v>43153</v>
      </c>
      <c r="GW10" s="19">
        <v>896.7</v>
      </c>
      <c r="GX10" s="43" t="s">
        <v>402</v>
      </c>
      <c r="GY10" s="24">
        <v>33</v>
      </c>
      <c r="GZ10" s="16"/>
      <c r="HA10" s="59"/>
      <c r="HB10" s="172"/>
      <c r="HC10" s="20">
        <v>3</v>
      </c>
      <c r="HD10" s="30">
        <v>918.5</v>
      </c>
      <c r="HE10" s="58">
        <v>43154</v>
      </c>
      <c r="HF10" s="30">
        <v>918.5</v>
      </c>
      <c r="HG10" s="77" t="s">
        <v>405</v>
      </c>
      <c r="HH10" s="24">
        <v>33</v>
      </c>
      <c r="HI10" s="16"/>
      <c r="HJ10" s="59"/>
      <c r="HK10" s="172"/>
      <c r="HL10" s="20">
        <v>3</v>
      </c>
      <c r="HM10" s="19">
        <v>940.59</v>
      </c>
      <c r="HN10" s="17">
        <v>43155</v>
      </c>
      <c r="HO10" s="19">
        <v>940.59</v>
      </c>
      <c r="HP10" s="637" t="s">
        <v>410</v>
      </c>
      <c r="HQ10" s="24">
        <v>33</v>
      </c>
      <c r="HR10" s="16"/>
      <c r="HS10" s="59"/>
      <c r="HT10" s="172"/>
      <c r="HU10" s="20">
        <v>3</v>
      </c>
      <c r="HV10" s="30">
        <v>953.74</v>
      </c>
      <c r="HW10" s="58">
        <v>43158</v>
      </c>
      <c r="HX10" s="30">
        <v>953.74</v>
      </c>
      <c r="HY10" s="77" t="s">
        <v>418</v>
      </c>
      <c r="HZ10" s="24">
        <v>33.5</v>
      </c>
      <c r="IA10" s="16"/>
      <c r="IB10" s="59"/>
      <c r="IC10" s="172"/>
      <c r="ID10" s="20">
        <v>3</v>
      </c>
      <c r="IE10" s="19">
        <v>918.52</v>
      </c>
      <c r="IF10" s="17">
        <v>43158</v>
      </c>
      <c r="IG10" s="19">
        <v>918.52</v>
      </c>
      <c r="IH10" s="43" t="s">
        <v>416</v>
      </c>
      <c r="II10" s="24">
        <v>33.5</v>
      </c>
      <c r="IJ10" s="16"/>
      <c r="IK10" s="59"/>
      <c r="IL10" s="172"/>
      <c r="IM10" s="20">
        <v>3</v>
      </c>
      <c r="IN10" s="30"/>
      <c r="IO10" s="169"/>
      <c r="IP10" s="30"/>
      <c r="IQ10" s="77"/>
      <c r="IR10" s="24"/>
      <c r="IS10" s="16"/>
      <c r="IT10" s="59"/>
      <c r="IU10" s="172"/>
      <c r="IV10" s="20">
        <v>3</v>
      </c>
      <c r="IW10" s="19"/>
      <c r="IX10" s="17"/>
      <c r="IY10" s="19"/>
      <c r="IZ10" s="70"/>
      <c r="JA10" s="24"/>
      <c r="JB10" s="16"/>
      <c r="JC10" s="59"/>
      <c r="JD10" s="172"/>
      <c r="JE10" s="20">
        <v>3</v>
      </c>
      <c r="JF10" s="19"/>
      <c r="JG10" s="17"/>
      <c r="JH10" s="19"/>
      <c r="JI10" s="70"/>
      <c r="JJ10" s="24"/>
      <c r="JK10" s="16"/>
      <c r="JL10" s="59"/>
      <c r="JM10" s="172"/>
      <c r="JN10" s="20"/>
      <c r="JO10" s="19"/>
      <c r="JP10" s="17"/>
      <c r="JQ10" s="19"/>
      <c r="JR10" s="70"/>
      <c r="JS10" s="24"/>
      <c r="JT10" s="16"/>
      <c r="JU10" s="59"/>
      <c r="JV10" s="172"/>
      <c r="JW10" s="20"/>
      <c r="JX10" s="19"/>
      <c r="JY10" s="17"/>
      <c r="JZ10" s="19"/>
      <c r="KA10" s="70"/>
      <c r="KB10" s="24"/>
      <c r="KC10" s="16"/>
      <c r="KD10" s="59"/>
      <c r="KE10" s="172"/>
      <c r="KF10" s="20"/>
      <c r="KG10" s="19"/>
      <c r="KH10" s="17"/>
      <c r="KI10" s="19"/>
      <c r="KJ10" s="70"/>
      <c r="KK10" s="24"/>
      <c r="KL10" s="16"/>
      <c r="KM10" s="59"/>
      <c r="KN10" s="172"/>
      <c r="KO10" s="20"/>
      <c r="KP10" s="191"/>
      <c r="KQ10" s="106"/>
      <c r="KR10" s="191"/>
      <c r="KS10" s="125"/>
      <c r="KT10" s="104"/>
      <c r="KU10" s="16"/>
      <c r="KV10" s="59"/>
      <c r="KW10" s="172"/>
      <c r="KX10" s="20"/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90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4"/>
      <c r="RP10" s="405"/>
      <c r="RQ10" s="406"/>
      <c r="RR10" s="407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8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8000351</v>
      </c>
      <c r="E11" s="156">
        <f t="shared" si="7"/>
        <v>43138</v>
      </c>
      <c r="F11" s="75">
        <f t="shared" si="7"/>
        <v>18573.439999999999</v>
      </c>
      <c r="G11" s="15">
        <f t="shared" si="7"/>
        <v>20</v>
      </c>
      <c r="H11" s="64">
        <f t="shared" si="7"/>
        <v>18609.43</v>
      </c>
      <c r="I11" s="18">
        <f t="shared" si="7"/>
        <v>-35.990000000001601</v>
      </c>
      <c r="K11" s="142"/>
      <c r="L11" s="122"/>
      <c r="M11" s="20">
        <v>4</v>
      </c>
      <c r="N11" s="19">
        <v>948</v>
      </c>
      <c r="O11" s="17">
        <v>43131</v>
      </c>
      <c r="P11" s="19">
        <v>948</v>
      </c>
      <c r="Q11" s="43" t="s">
        <v>178</v>
      </c>
      <c r="R11" s="24">
        <v>36</v>
      </c>
      <c r="S11" s="16"/>
      <c r="T11" s="142"/>
      <c r="U11" s="122"/>
      <c r="V11" s="20">
        <v>4</v>
      </c>
      <c r="W11" s="19">
        <v>890.95</v>
      </c>
      <c r="X11" s="415">
        <v>43134</v>
      </c>
      <c r="Y11" s="750">
        <v>890.85</v>
      </c>
      <c r="Z11" s="785" t="s">
        <v>322</v>
      </c>
      <c r="AA11" s="416">
        <v>35</v>
      </c>
      <c r="AB11" s="16"/>
      <c r="AC11" s="142"/>
      <c r="AD11" s="122"/>
      <c r="AE11" s="20">
        <v>4</v>
      </c>
      <c r="AF11" s="191">
        <v>948.3</v>
      </c>
      <c r="AG11" s="106">
        <v>43133</v>
      </c>
      <c r="AH11" s="191">
        <v>948.3</v>
      </c>
      <c r="AI11" s="125" t="s">
        <v>316</v>
      </c>
      <c r="AJ11" s="112">
        <v>35</v>
      </c>
      <c r="AK11" s="16"/>
      <c r="AL11" s="142"/>
      <c r="AM11" s="122"/>
      <c r="AN11" s="20">
        <v>4</v>
      </c>
      <c r="AO11" s="19">
        <v>906.3</v>
      </c>
      <c r="AP11" s="17">
        <v>43136</v>
      </c>
      <c r="AQ11" s="19">
        <v>906.3</v>
      </c>
      <c r="AR11" s="70" t="s">
        <v>328</v>
      </c>
      <c r="AS11" s="24">
        <v>35</v>
      </c>
      <c r="AT11" s="16"/>
      <c r="AU11" s="142"/>
      <c r="AV11" s="122"/>
      <c r="AW11" s="20">
        <v>4</v>
      </c>
      <c r="AX11" s="19">
        <v>973.9</v>
      </c>
      <c r="AY11" s="106">
        <v>43137</v>
      </c>
      <c r="AZ11" s="19">
        <v>973.9</v>
      </c>
      <c r="BA11" s="125" t="s">
        <v>337</v>
      </c>
      <c r="BB11" s="418">
        <v>35</v>
      </c>
      <c r="BC11" s="16"/>
      <c r="BD11" s="142"/>
      <c r="BE11" s="122"/>
      <c r="BF11" s="20">
        <v>4</v>
      </c>
      <c r="BG11" s="19">
        <v>937.87</v>
      </c>
      <c r="BH11" s="404">
        <v>43136</v>
      </c>
      <c r="BI11" s="19">
        <v>937.87</v>
      </c>
      <c r="BJ11" s="406" t="s">
        <v>329</v>
      </c>
      <c r="BK11" s="407">
        <v>35</v>
      </c>
      <c r="BL11" s="16"/>
      <c r="BM11" s="142"/>
      <c r="BN11" s="122"/>
      <c r="BO11" s="20">
        <v>4</v>
      </c>
      <c r="BP11" s="19">
        <v>962.97</v>
      </c>
      <c r="BQ11" s="404">
        <v>43138</v>
      </c>
      <c r="BR11" s="19">
        <v>962.97</v>
      </c>
      <c r="BS11" s="406" t="s">
        <v>344</v>
      </c>
      <c r="BT11" s="407">
        <v>34</v>
      </c>
      <c r="BU11" s="16"/>
      <c r="BV11" s="142"/>
      <c r="BW11" s="122"/>
      <c r="BX11" s="20">
        <v>4</v>
      </c>
      <c r="BY11" s="19">
        <v>909.45</v>
      </c>
      <c r="BZ11" s="404">
        <v>43139</v>
      </c>
      <c r="CA11" s="19">
        <v>909.45</v>
      </c>
      <c r="CB11" s="406" t="s">
        <v>349</v>
      </c>
      <c r="CC11" s="407">
        <v>34</v>
      </c>
      <c r="CD11" s="16"/>
      <c r="CE11" s="142"/>
      <c r="CF11" s="122"/>
      <c r="CG11" s="20">
        <v>4</v>
      </c>
      <c r="CH11" s="19">
        <v>952.54</v>
      </c>
      <c r="CI11" s="17">
        <v>43138</v>
      </c>
      <c r="CJ11" s="19">
        <v>952.54</v>
      </c>
      <c r="CK11" s="70" t="s">
        <v>340</v>
      </c>
      <c r="CL11" s="24">
        <v>34</v>
      </c>
      <c r="CM11" s="16"/>
      <c r="CN11" s="142"/>
      <c r="CO11" s="122"/>
      <c r="CP11" s="20">
        <v>4</v>
      </c>
      <c r="CQ11" s="19">
        <v>864.1</v>
      </c>
      <c r="CR11" s="17">
        <v>43140</v>
      </c>
      <c r="CS11" s="19">
        <v>864.1</v>
      </c>
      <c r="CT11" s="70" t="s">
        <v>355</v>
      </c>
      <c r="CU11" s="24">
        <v>34</v>
      </c>
      <c r="CV11" s="16"/>
      <c r="CW11" s="142"/>
      <c r="CX11" s="122"/>
      <c r="CY11" s="20">
        <v>4</v>
      </c>
      <c r="CZ11" s="19">
        <v>957.82</v>
      </c>
      <c r="DA11" s="404">
        <v>43140</v>
      </c>
      <c r="DB11" s="19">
        <v>957.82</v>
      </c>
      <c r="DC11" s="406" t="s">
        <v>356</v>
      </c>
      <c r="DD11" s="407">
        <v>34</v>
      </c>
      <c r="DE11" s="16"/>
      <c r="DF11" s="142"/>
      <c r="DG11" s="122"/>
      <c r="DH11" s="20">
        <v>4</v>
      </c>
      <c r="DI11" s="19">
        <v>935.8</v>
      </c>
      <c r="DJ11" s="404">
        <v>43141</v>
      </c>
      <c r="DK11" s="19">
        <v>935.8</v>
      </c>
      <c r="DL11" s="406" t="s">
        <v>361</v>
      </c>
      <c r="DM11" s="407">
        <v>34</v>
      </c>
      <c r="DN11" s="16"/>
      <c r="DO11" s="142"/>
      <c r="DP11" s="122"/>
      <c r="DQ11" s="20">
        <v>4</v>
      </c>
      <c r="DR11" s="30">
        <v>952.83</v>
      </c>
      <c r="DS11" s="58">
        <v>43144</v>
      </c>
      <c r="DT11" s="30">
        <v>952.83</v>
      </c>
      <c r="DU11" s="77" t="s">
        <v>368</v>
      </c>
      <c r="DV11" s="24">
        <v>32</v>
      </c>
      <c r="DW11" s="16"/>
      <c r="DX11" s="142"/>
      <c r="DY11" s="122"/>
      <c r="DZ11" s="20">
        <v>4</v>
      </c>
      <c r="EA11" s="30">
        <v>877.7</v>
      </c>
      <c r="EB11" s="58">
        <v>43144</v>
      </c>
      <c r="EC11" s="30">
        <v>877.7</v>
      </c>
      <c r="ED11" s="77" t="s">
        <v>370</v>
      </c>
      <c r="EE11" s="24">
        <v>32</v>
      </c>
      <c r="EF11" s="16"/>
      <c r="EG11" s="142"/>
      <c r="EH11" s="122"/>
      <c r="EI11" s="20">
        <v>4</v>
      </c>
      <c r="EJ11" s="19">
        <v>930.8</v>
      </c>
      <c r="EK11" s="17">
        <v>43145</v>
      </c>
      <c r="EL11" s="19">
        <v>930.8</v>
      </c>
      <c r="EM11" s="43" t="s">
        <v>372</v>
      </c>
      <c r="EN11" s="24">
        <v>32</v>
      </c>
      <c r="EO11" s="16"/>
      <c r="EP11" s="142"/>
      <c r="EQ11" s="122"/>
      <c r="ER11" s="20">
        <v>4</v>
      </c>
      <c r="ES11" s="19">
        <v>912.6</v>
      </c>
      <c r="ET11" s="17">
        <v>43147</v>
      </c>
      <c r="EU11" s="19">
        <v>912.6</v>
      </c>
      <c r="EV11" s="43" t="s">
        <v>376</v>
      </c>
      <c r="EW11" s="24">
        <v>32</v>
      </c>
      <c r="EX11" s="16"/>
      <c r="EY11" s="142"/>
      <c r="EZ11" s="122"/>
      <c r="FA11" s="20">
        <v>4</v>
      </c>
      <c r="FB11" s="168">
        <v>944.22</v>
      </c>
      <c r="FC11" s="151">
        <v>43148</v>
      </c>
      <c r="FD11" s="168">
        <v>944.22</v>
      </c>
      <c r="FE11" s="111" t="s">
        <v>381</v>
      </c>
      <c r="FF11" s="112">
        <v>32</v>
      </c>
      <c r="FG11" s="16"/>
      <c r="FH11" s="142"/>
      <c r="FI11" s="122"/>
      <c r="FJ11" s="20">
        <v>4</v>
      </c>
      <c r="FK11" s="30">
        <v>918.1</v>
      </c>
      <c r="FL11" s="58">
        <v>43148</v>
      </c>
      <c r="FM11" s="30">
        <v>918.1</v>
      </c>
      <c r="FN11" s="77" t="s">
        <v>383</v>
      </c>
      <c r="FO11" s="24">
        <v>32</v>
      </c>
      <c r="FP11" s="16"/>
      <c r="FQ11" s="142"/>
      <c r="FR11" s="122"/>
      <c r="FS11" s="20">
        <v>4</v>
      </c>
      <c r="FT11" s="19">
        <v>902.6</v>
      </c>
      <c r="FU11" s="151">
        <v>43148</v>
      </c>
      <c r="FV11" s="168">
        <v>902.6</v>
      </c>
      <c r="FW11" s="271" t="s">
        <v>385</v>
      </c>
      <c r="FX11" s="112">
        <v>32</v>
      </c>
      <c r="FY11" s="16"/>
      <c r="FZ11" s="142"/>
      <c r="GA11" s="122"/>
      <c r="GB11" s="20">
        <v>4</v>
      </c>
      <c r="GC11" s="19">
        <v>921.24</v>
      </c>
      <c r="GD11" s="17">
        <v>43151</v>
      </c>
      <c r="GE11" s="19">
        <v>921.24</v>
      </c>
      <c r="GF11" s="70" t="s">
        <v>395</v>
      </c>
      <c r="GG11" s="24">
        <v>32</v>
      </c>
      <c r="GH11" s="16"/>
      <c r="GI11" s="142"/>
      <c r="GJ11" s="122"/>
      <c r="GK11" s="20">
        <v>4</v>
      </c>
      <c r="GL11" s="19">
        <v>959.18</v>
      </c>
      <c r="GM11" s="17">
        <v>43152</v>
      </c>
      <c r="GN11" s="19">
        <v>959.18</v>
      </c>
      <c r="GO11" s="70" t="s">
        <v>397</v>
      </c>
      <c r="GP11" s="24">
        <v>33</v>
      </c>
      <c r="GQ11" s="16"/>
      <c r="GR11" s="142"/>
      <c r="GS11" s="122"/>
      <c r="GT11" s="20">
        <v>4</v>
      </c>
      <c r="GU11" s="19">
        <v>868.2</v>
      </c>
      <c r="GV11" s="17">
        <v>43153</v>
      </c>
      <c r="GW11" s="19">
        <v>868.2</v>
      </c>
      <c r="GX11" s="43" t="s">
        <v>402</v>
      </c>
      <c r="GY11" s="24">
        <v>33</v>
      </c>
      <c r="GZ11" s="16"/>
      <c r="HA11" s="142"/>
      <c r="HB11" s="122"/>
      <c r="HC11" s="20">
        <v>4</v>
      </c>
      <c r="HD11" s="30">
        <v>920.8</v>
      </c>
      <c r="HE11" s="58">
        <v>43154</v>
      </c>
      <c r="HF11" s="30">
        <v>920.8</v>
      </c>
      <c r="HG11" s="77" t="s">
        <v>405</v>
      </c>
      <c r="HH11" s="24">
        <v>33</v>
      </c>
      <c r="HI11" s="16"/>
      <c r="HJ11" s="142"/>
      <c r="HK11" s="122"/>
      <c r="HL11" s="20">
        <v>4</v>
      </c>
      <c r="HM11" s="19">
        <v>941.5</v>
      </c>
      <c r="HN11" s="17">
        <v>43155</v>
      </c>
      <c r="HO11" s="19">
        <v>941.5</v>
      </c>
      <c r="HP11" s="637" t="s">
        <v>410</v>
      </c>
      <c r="HQ11" s="24">
        <v>33</v>
      </c>
      <c r="HR11" s="16"/>
      <c r="HS11" s="142"/>
      <c r="HT11" s="122"/>
      <c r="HU11" s="20">
        <v>4</v>
      </c>
      <c r="HV11" s="30">
        <v>965.99</v>
      </c>
      <c r="HW11" s="58">
        <v>43158</v>
      </c>
      <c r="HX11" s="30">
        <v>965.99</v>
      </c>
      <c r="HY11" s="77" t="s">
        <v>418</v>
      </c>
      <c r="HZ11" s="24">
        <v>33.5</v>
      </c>
      <c r="IA11" s="16"/>
      <c r="IB11" s="142"/>
      <c r="IC11" s="122"/>
      <c r="ID11" s="20">
        <v>4</v>
      </c>
      <c r="IE11" s="19">
        <v>947.1</v>
      </c>
      <c r="IF11" s="17">
        <v>43158</v>
      </c>
      <c r="IG11" s="19">
        <v>947.1</v>
      </c>
      <c r="IH11" s="43" t="s">
        <v>415</v>
      </c>
      <c r="II11" s="24">
        <v>33.5</v>
      </c>
      <c r="IJ11" s="16"/>
      <c r="IK11" s="142"/>
      <c r="IL11" s="122"/>
      <c r="IM11" s="20">
        <v>4</v>
      </c>
      <c r="IN11" s="30"/>
      <c r="IO11" s="169"/>
      <c r="IP11" s="30"/>
      <c r="IQ11" s="77"/>
      <c r="IR11" s="24"/>
      <c r="IS11" s="16"/>
      <c r="IT11" s="142"/>
      <c r="IU11" s="122"/>
      <c r="IV11" s="20">
        <v>4</v>
      </c>
      <c r="IW11" s="19"/>
      <c r="IX11" s="17"/>
      <c r="IY11" s="19"/>
      <c r="IZ11" s="70"/>
      <c r="JA11" s="24"/>
      <c r="JB11" s="16"/>
      <c r="JC11" s="142"/>
      <c r="JD11" s="122"/>
      <c r="JE11" s="20">
        <v>4</v>
      </c>
      <c r="JF11" s="19"/>
      <c r="JG11" s="17"/>
      <c r="JH11" s="19"/>
      <c r="JI11" s="70"/>
      <c r="JJ11" s="24"/>
      <c r="JK11" s="16"/>
      <c r="JL11" s="142"/>
      <c r="JM11" s="122"/>
      <c r="JN11" s="20"/>
      <c r="JO11" s="19"/>
      <c r="JP11" s="17"/>
      <c r="JQ11" s="19"/>
      <c r="JR11" s="70"/>
      <c r="JS11" s="24"/>
      <c r="JT11" s="16"/>
      <c r="JU11" s="142"/>
      <c r="JV11" s="122"/>
      <c r="JW11" s="20"/>
      <c r="JX11" s="19"/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1"/>
      <c r="KQ11" s="106"/>
      <c r="KR11" s="191"/>
      <c r="KS11" s="125"/>
      <c r="KT11" s="104"/>
      <c r="KU11" s="16"/>
      <c r="KV11" s="142"/>
      <c r="KW11" s="122"/>
      <c r="KX11" s="20"/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90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4"/>
      <c r="RP11" s="405"/>
      <c r="RQ11" s="406"/>
      <c r="RR11" s="407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8000343</v>
      </c>
      <c r="E12" s="156">
        <f t="shared" si="8"/>
        <v>43138</v>
      </c>
      <c r="F12" s="75">
        <f t="shared" si="8"/>
        <v>18868.990000000002</v>
      </c>
      <c r="G12" s="15">
        <f t="shared" si="8"/>
        <v>20</v>
      </c>
      <c r="H12" s="64">
        <f t="shared" si="8"/>
        <v>18935.560000000001</v>
      </c>
      <c r="I12" s="18">
        <f t="shared" si="8"/>
        <v>-66.569999999999709</v>
      </c>
      <c r="K12" s="130"/>
      <c r="L12" s="122"/>
      <c r="M12" s="20">
        <v>5</v>
      </c>
      <c r="N12" s="19">
        <v>932.13</v>
      </c>
      <c r="O12" s="17">
        <v>43131</v>
      </c>
      <c r="P12" s="19">
        <v>932.13</v>
      </c>
      <c r="Q12" s="43" t="s">
        <v>178</v>
      </c>
      <c r="R12" s="24">
        <v>36</v>
      </c>
      <c r="S12" s="16"/>
      <c r="T12" s="130"/>
      <c r="U12" s="122"/>
      <c r="V12" s="20">
        <v>5</v>
      </c>
      <c r="W12" s="19">
        <v>932.13</v>
      </c>
      <c r="X12" s="415">
        <v>43134</v>
      </c>
      <c r="Y12" s="750">
        <v>932.13</v>
      </c>
      <c r="Z12" s="785" t="s">
        <v>320</v>
      </c>
      <c r="AA12" s="416">
        <v>35</v>
      </c>
      <c r="AB12" s="16"/>
      <c r="AC12" s="130"/>
      <c r="AD12" s="122"/>
      <c r="AE12" s="20">
        <v>5</v>
      </c>
      <c r="AF12" s="191">
        <v>930.61</v>
      </c>
      <c r="AG12" s="106">
        <v>43133</v>
      </c>
      <c r="AH12" s="191">
        <v>930.61</v>
      </c>
      <c r="AI12" s="125" t="s">
        <v>316</v>
      </c>
      <c r="AJ12" s="112">
        <v>35</v>
      </c>
      <c r="AK12" s="16"/>
      <c r="AL12" s="130"/>
      <c r="AM12" s="122"/>
      <c r="AN12" s="20">
        <v>5</v>
      </c>
      <c r="AO12" s="19">
        <v>900.4</v>
      </c>
      <c r="AP12" s="17">
        <v>43136</v>
      </c>
      <c r="AQ12" s="19">
        <v>900.4</v>
      </c>
      <c r="AR12" s="70" t="s">
        <v>328</v>
      </c>
      <c r="AS12" s="24">
        <v>35</v>
      </c>
      <c r="AT12" s="16"/>
      <c r="AU12" s="130"/>
      <c r="AV12" s="122"/>
      <c r="AW12" s="20">
        <v>5</v>
      </c>
      <c r="AX12" s="19">
        <v>972.5</v>
      </c>
      <c r="AY12" s="106">
        <v>43137</v>
      </c>
      <c r="AZ12" s="19">
        <v>972.5</v>
      </c>
      <c r="BA12" s="125" t="s">
        <v>337</v>
      </c>
      <c r="BB12" s="418">
        <v>35</v>
      </c>
      <c r="BC12" s="16"/>
      <c r="BD12" s="130"/>
      <c r="BE12" s="122"/>
      <c r="BF12" s="20">
        <v>5</v>
      </c>
      <c r="BG12" s="19">
        <v>972.34</v>
      </c>
      <c r="BH12" s="404">
        <v>43136</v>
      </c>
      <c r="BI12" s="19">
        <v>972.34</v>
      </c>
      <c r="BJ12" s="406" t="s">
        <v>329</v>
      </c>
      <c r="BK12" s="407">
        <v>35</v>
      </c>
      <c r="BL12" s="16"/>
      <c r="BM12" s="130"/>
      <c r="BN12" s="122"/>
      <c r="BO12" s="20">
        <v>5</v>
      </c>
      <c r="BP12" s="19">
        <v>953.45</v>
      </c>
      <c r="BQ12" s="404">
        <v>43138</v>
      </c>
      <c r="BR12" s="19">
        <v>953.45</v>
      </c>
      <c r="BS12" s="406" t="s">
        <v>345</v>
      </c>
      <c r="BT12" s="407">
        <v>34</v>
      </c>
      <c r="BU12" s="16"/>
      <c r="BV12" s="130"/>
      <c r="BW12" s="122"/>
      <c r="BX12" s="20">
        <v>5</v>
      </c>
      <c r="BY12" s="19">
        <v>906.73</v>
      </c>
      <c r="BZ12" s="404">
        <v>43139</v>
      </c>
      <c r="CA12" s="19">
        <v>906.73</v>
      </c>
      <c r="CB12" s="406" t="s">
        <v>349</v>
      </c>
      <c r="CC12" s="407">
        <v>34</v>
      </c>
      <c r="CD12" s="16"/>
      <c r="CE12" s="130"/>
      <c r="CF12" s="122"/>
      <c r="CG12" s="20">
        <v>5</v>
      </c>
      <c r="CH12" s="19">
        <v>958.89</v>
      </c>
      <c r="CI12" s="17">
        <v>43138</v>
      </c>
      <c r="CJ12" s="19">
        <v>958.89</v>
      </c>
      <c r="CK12" s="70" t="s">
        <v>340</v>
      </c>
      <c r="CL12" s="24">
        <v>34</v>
      </c>
      <c r="CM12" s="16"/>
      <c r="CN12" s="130"/>
      <c r="CO12" s="122"/>
      <c r="CP12" s="20">
        <v>5</v>
      </c>
      <c r="CQ12" s="19">
        <v>884.5</v>
      </c>
      <c r="CR12" s="17">
        <v>43140</v>
      </c>
      <c r="CS12" s="19">
        <v>884.5</v>
      </c>
      <c r="CT12" s="70" t="s">
        <v>355</v>
      </c>
      <c r="CU12" s="24">
        <v>34</v>
      </c>
      <c r="CV12" s="16"/>
      <c r="CW12" s="130"/>
      <c r="CX12" s="122"/>
      <c r="CY12" s="20">
        <v>5</v>
      </c>
      <c r="CZ12" s="19">
        <v>973.24</v>
      </c>
      <c r="DA12" s="404">
        <v>43140</v>
      </c>
      <c r="DB12" s="19">
        <v>973.24</v>
      </c>
      <c r="DC12" s="406" t="s">
        <v>356</v>
      </c>
      <c r="DD12" s="407">
        <v>34</v>
      </c>
      <c r="DE12" s="16"/>
      <c r="DF12" s="130"/>
      <c r="DG12" s="122"/>
      <c r="DH12" s="20">
        <v>5</v>
      </c>
      <c r="DI12" s="19">
        <v>863.2</v>
      </c>
      <c r="DJ12" s="404">
        <v>43141</v>
      </c>
      <c r="DK12" s="19">
        <v>863.2</v>
      </c>
      <c r="DL12" s="406" t="s">
        <v>361</v>
      </c>
      <c r="DM12" s="407">
        <v>34</v>
      </c>
      <c r="DN12" s="16"/>
      <c r="DO12" s="130"/>
      <c r="DP12" s="122"/>
      <c r="DQ12" s="20">
        <v>5</v>
      </c>
      <c r="DR12" s="30">
        <v>975.06</v>
      </c>
      <c r="DS12" s="58">
        <v>43144</v>
      </c>
      <c r="DT12" s="30">
        <v>975.06</v>
      </c>
      <c r="DU12" s="77" t="s">
        <v>368</v>
      </c>
      <c r="DV12" s="24">
        <v>32</v>
      </c>
      <c r="DW12" s="16"/>
      <c r="DX12" s="130"/>
      <c r="DY12" s="122"/>
      <c r="DZ12" s="20">
        <v>5</v>
      </c>
      <c r="EA12" s="30">
        <v>915.8</v>
      </c>
      <c r="EB12" s="58">
        <v>43144</v>
      </c>
      <c r="EC12" s="30">
        <v>915.8</v>
      </c>
      <c r="ED12" s="77" t="s">
        <v>370</v>
      </c>
      <c r="EE12" s="24">
        <v>32</v>
      </c>
      <c r="EF12" s="16"/>
      <c r="EG12" s="130"/>
      <c r="EH12" s="122"/>
      <c r="EI12" s="20">
        <v>5</v>
      </c>
      <c r="EJ12" s="19">
        <v>922.6</v>
      </c>
      <c r="EK12" s="17">
        <v>43145</v>
      </c>
      <c r="EL12" s="19">
        <v>922.6</v>
      </c>
      <c r="EM12" s="43" t="s">
        <v>372</v>
      </c>
      <c r="EN12" s="24">
        <v>32</v>
      </c>
      <c r="EO12" s="16"/>
      <c r="EP12" s="130"/>
      <c r="EQ12" s="122"/>
      <c r="ER12" s="20">
        <v>5</v>
      </c>
      <c r="ES12" s="19">
        <v>941.7</v>
      </c>
      <c r="ET12" s="17">
        <v>43147</v>
      </c>
      <c r="EU12" s="19">
        <v>941.7</v>
      </c>
      <c r="EV12" s="43" t="s">
        <v>376</v>
      </c>
      <c r="EW12" s="24">
        <v>32</v>
      </c>
      <c r="EX12" s="16"/>
      <c r="EY12" s="130"/>
      <c r="EZ12" s="122"/>
      <c r="FA12" s="20">
        <v>5</v>
      </c>
      <c r="FB12" s="168">
        <v>968.25</v>
      </c>
      <c r="FC12" s="151">
        <v>43148</v>
      </c>
      <c r="FD12" s="168">
        <v>968.25</v>
      </c>
      <c r="FE12" s="111" t="s">
        <v>381</v>
      </c>
      <c r="FF12" s="112">
        <v>32</v>
      </c>
      <c r="FG12" s="16"/>
      <c r="FH12" s="130"/>
      <c r="FI12" s="122"/>
      <c r="FJ12" s="20">
        <v>5</v>
      </c>
      <c r="FK12" s="30">
        <v>939.4</v>
      </c>
      <c r="FL12" s="58">
        <v>43148</v>
      </c>
      <c r="FM12" s="30">
        <v>939.4</v>
      </c>
      <c r="FN12" s="77" t="s">
        <v>383</v>
      </c>
      <c r="FO12" s="24">
        <v>32</v>
      </c>
      <c r="FP12" s="16"/>
      <c r="FQ12" s="130"/>
      <c r="FR12" s="122"/>
      <c r="FS12" s="20">
        <v>5</v>
      </c>
      <c r="FT12" s="19">
        <v>957.5</v>
      </c>
      <c r="FU12" s="151">
        <v>43148</v>
      </c>
      <c r="FV12" s="168">
        <v>957.5</v>
      </c>
      <c r="FW12" s="271" t="s">
        <v>385</v>
      </c>
      <c r="FX12" s="112">
        <v>32</v>
      </c>
      <c r="FY12" s="16"/>
      <c r="FZ12" s="130"/>
      <c r="GA12" s="122"/>
      <c r="GB12" s="20">
        <v>5</v>
      </c>
      <c r="GC12" s="19">
        <v>921.24</v>
      </c>
      <c r="GD12" s="17">
        <v>43151</v>
      </c>
      <c r="GE12" s="19">
        <v>921.24</v>
      </c>
      <c r="GF12" s="70" t="s">
        <v>395</v>
      </c>
      <c r="GG12" s="24">
        <v>32</v>
      </c>
      <c r="GH12" s="16"/>
      <c r="GI12" s="130"/>
      <c r="GJ12" s="122"/>
      <c r="GK12" s="20">
        <v>5</v>
      </c>
      <c r="GL12" s="19">
        <v>898.41</v>
      </c>
      <c r="GM12" s="17">
        <v>43152</v>
      </c>
      <c r="GN12" s="19">
        <v>898.41</v>
      </c>
      <c r="GO12" s="70" t="s">
        <v>397</v>
      </c>
      <c r="GP12" s="24">
        <v>33</v>
      </c>
      <c r="GQ12" s="16"/>
      <c r="GR12" s="130"/>
      <c r="GS12" s="122"/>
      <c r="GT12" s="20">
        <v>5</v>
      </c>
      <c r="GU12" s="19">
        <v>925.8</v>
      </c>
      <c r="GV12" s="17">
        <v>43153</v>
      </c>
      <c r="GW12" s="19">
        <v>925.8</v>
      </c>
      <c r="GX12" s="43" t="s">
        <v>402</v>
      </c>
      <c r="GY12" s="24">
        <v>33</v>
      </c>
      <c r="GZ12" s="16"/>
      <c r="HA12" s="130"/>
      <c r="HB12" s="122"/>
      <c r="HC12" s="20">
        <v>5</v>
      </c>
      <c r="HD12" s="30">
        <v>886.8</v>
      </c>
      <c r="HE12" s="58">
        <v>43154</v>
      </c>
      <c r="HF12" s="30">
        <v>886.8</v>
      </c>
      <c r="HG12" s="77" t="s">
        <v>405</v>
      </c>
      <c r="HH12" s="24">
        <v>33</v>
      </c>
      <c r="HI12" s="16"/>
      <c r="HJ12" s="130"/>
      <c r="HK12" s="122"/>
      <c r="HL12" s="20">
        <v>5</v>
      </c>
      <c r="HM12" s="420">
        <v>956.01</v>
      </c>
      <c r="HN12" s="17">
        <v>43155</v>
      </c>
      <c r="HO12" s="420">
        <v>956.01</v>
      </c>
      <c r="HP12" s="637" t="s">
        <v>410</v>
      </c>
      <c r="HQ12" s="24">
        <v>33</v>
      </c>
      <c r="HR12" s="16"/>
      <c r="HS12" s="130"/>
      <c r="HT12" s="122"/>
      <c r="HU12" s="20">
        <v>5</v>
      </c>
      <c r="HV12" s="30">
        <v>975.51</v>
      </c>
      <c r="HW12" s="58">
        <v>43158</v>
      </c>
      <c r="HX12" s="30">
        <v>975.51</v>
      </c>
      <c r="HY12" s="77" t="s">
        <v>418</v>
      </c>
      <c r="HZ12" s="24">
        <v>33.5</v>
      </c>
      <c r="IA12" s="16"/>
      <c r="IB12" s="130"/>
      <c r="IC12" s="122"/>
      <c r="ID12" s="20">
        <v>5</v>
      </c>
      <c r="IE12" s="19">
        <v>944.37</v>
      </c>
      <c r="IF12" s="17">
        <v>43158</v>
      </c>
      <c r="IG12" s="19">
        <v>944.37</v>
      </c>
      <c r="IH12" s="43" t="s">
        <v>415</v>
      </c>
      <c r="II12" s="24">
        <v>33.5</v>
      </c>
      <c r="IJ12" s="16"/>
      <c r="IK12" s="130"/>
      <c r="IL12" s="122"/>
      <c r="IM12" s="20">
        <v>5</v>
      </c>
      <c r="IN12" s="30"/>
      <c r="IO12" s="169"/>
      <c r="IP12" s="30"/>
      <c r="IQ12" s="77"/>
      <c r="IR12" s="24"/>
      <c r="IS12" s="16"/>
      <c r="IT12" s="130"/>
      <c r="IU12" s="122"/>
      <c r="IV12" s="20">
        <v>5</v>
      </c>
      <c r="IW12" s="19"/>
      <c r="IX12" s="17"/>
      <c r="IY12" s="19"/>
      <c r="IZ12" s="70"/>
      <c r="JA12" s="24"/>
      <c r="JB12" s="16"/>
      <c r="JC12" s="130"/>
      <c r="JD12" s="122"/>
      <c r="JE12" s="20">
        <v>5</v>
      </c>
      <c r="JF12" s="19"/>
      <c r="JG12" s="17"/>
      <c r="JH12" s="19"/>
      <c r="JI12" s="70"/>
      <c r="JJ12" s="24"/>
      <c r="JK12" s="16"/>
      <c r="JL12" s="130"/>
      <c r="JM12" s="122"/>
      <c r="JN12" s="20"/>
      <c r="JO12" s="19"/>
      <c r="JP12" s="17"/>
      <c r="JQ12" s="19"/>
      <c r="JR12" s="70"/>
      <c r="JS12" s="24"/>
      <c r="JT12" s="16"/>
      <c r="JU12" s="130"/>
      <c r="JV12" s="122"/>
      <c r="JW12" s="20"/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1"/>
      <c r="KQ12" s="106"/>
      <c r="KR12" s="191"/>
      <c r="KS12" s="125"/>
      <c r="KT12" s="104"/>
      <c r="KU12" s="16"/>
      <c r="KV12" s="130"/>
      <c r="KW12" s="122"/>
      <c r="KX12" s="20"/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90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4"/>
      <c r="RP12" s="405"/>
      <c r="RQ12" s="406"/>
      <c r="RR12" s="407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8000356</v>
      </c>
      <c r="E13" s="156">
        <f t="shared" si="9"/>
        <v>43139</v>
      </c>
      <c r="F13" s="75">
        <f t="shared" si="9"/>
        <v>19102.259999999998</v>
      </c>
      <c r="G13" s="15">
        <f t="shared" si="9"/>
        <v>21</v>
      </c>
      <c r="H13" s="64">
        <f t="shared" si="9"/>
        <v>19159.2</v>
      </c>
      <c r="I13" s="18">
        <f t="shared" si="9"/>
        <v>-56.940000000002328</v>
      </c>
      <c r="K13" s="59"/>
      <c r="L13" s="122"/>
      <c r="M13" s="20">
        <v>6</v>
      </c>
      <c r="N13" s="19">
        <v>936.66</v>
      </c>
      <c r="O13" s="17">
        <v>43131</v>
      </c>
      <c r="P13" s="19">
        <v>936.66</v>
      </c>
      <c r="Q13" s="43" t="s">
        <v>178</v>
      </c>
      <c r="R13" s="24">
        <v>36</v>
      </c>
      <c r="S13" s="16"/>
      <c r="T13" s="59"/>
      <c r="U13" s="122"/>
      <c r="V13" s="20">
        <v>6</v>
      </c>
      <c r="W13" s="19">
        <v>952.54</v>
      </c>
      <c r="X13" s="415">
        <v>43134</v>
      </c>
      <c r="Y13" s="750">
        <v>952.54</v>
      </c>
      <c r="Z13" s="785" t="s">
        <v>320</v>
      </c>
      <c r="AA13" s="416">
        <v>35</v>
      </c>
      <c r="AB13" s="16"/>
      <c r="AC13" s="59"/>
      <c r="AD13" s="122"/>
      <c r="AE13" s="20">
        <v>6</v>
      </c>
      <c r="AF13" s="191">
        <v>925.62</v>
      </c>
      <c r="AG13" s="106">
        <v>43133</v>
      </c>
      <c r="AH13" s="191">
        <v>925.62</v>
      </c>
      <c r="AI13" s="125" t="s">
        <v>316</v>
      </c>
      <c r="AJ13" s="112">
        <v>35</v>
      </c>
      <c r="AK13" s="16"/>
      <c r="AL13" s="59"/>
      <c r="AM13" s="122"/>
      <c r="AN13" s="20">
        <v>6</v>
      </c>
      <c r="AO13" s="19">
        <v>900.8</v>
      </c>
      <c r="AP13" s="17">
        <v>43136</v>
      </c>
      <c r="AQ13" s="19">
        <v>900.8</v>
      </c>
      <c r="AR13" s="70" t="s">
        <v>331</v>
      </c>
      <c r="AS13" s="24">
        <v>35</v>
      </c>
      <c r="AT13" s="16"/>
      <c r="AU13" s="59"/>
      <c r="AV13" s="577"/>
      <c r="AW13" s="20">
        <v>6</v>
      </c>
      <c r="AX13" s="19">
        <v>895.8</v>
      </c>
      <c r="AY13" s="106">
        <v>43137</v>
      </c>
      <c r="AZ13" s="19">
        <v>895.8</v>
      </c>
      <c r="BA13" s="125" t="s">
        <v>337</v>
      </c>
      <c r="BB13" s="418">
        <v>35</v>
      </c>
      <c r="BC13" s="16"/>
      <c r="BD13" s="59"/>
      <c r="BE13" s="122"/>
      <c r="BF13" s="20">
        <v>6</v>
      </c>
      <c r="BG13" s="19">
        <v>945.58</v>
      </c>
      <c r="BH13" s="404">
        <v>43136</v>
      </c>
      <c r="BI13" s="19">
        <v>945.58</v>
      </c>
      <c r="BJ13" s="406" t="s">
        <v>329</v>
      </c>
      <c r="BK13" s="407">
        <v>35</v>
      </c>
      <c r="BL13" s="16"/>
      <c r="BM13" s="59"/>
      <c r="BN13" s="122"/>
      <c r="BO13" s="20">
        <v>6</v>
      </c>
      <c r="BP13" s="19">
        <v>927.14</v>
      </c>
      <c r="BQ13" s="404">
        <v>43138</v>
      </c>
      <c r="BR13" s="19">
        <v>927.14</v>
      </c>
      <c r="BS13" s="406" t="s">
        <v>344</v>
      </c>
      <c r="BT13" s="407">
        <v>34</v>
      </c>
      <c r="BU13" s="16"/>
      <c r="BV13" s="59"/>
      <c r="BW13" s="122"/>
      <c r="BX13" s="20">
        <v>6</v>
      </c>
      <c r="BY13" s="19">
        <v>899.92</v>
      </c>
      <c r="BZ13" s="404">
        <v>43139</v>
      </c>
      <c r="CA13" s="19">
        <v>899.92</v>
      </c>
      <c r="CB13" s="406" t="s">
        <v>349</v>
      </c>
      <c r="CC13" s="407">
        <v>34</v>
      </c>
      <c r="CD13" s="16"/>
      <c r="CE13" s="59"/>
      <c r="CF13" s="122"/>
      <c r="CG13" s="20">
        <v>6</v>
      </c>
      <c r="CH13" s="19">
        <v>938.93</v>
      </c>
      <c r="CI13" s="17">
        <v>43138</v>
      </c>
      <c r="CJ13" s="19">
        <v>938.93</v>
      </c>
      <c r="CK13" s="70" t="s">
        <v>340</v>
      </c>
      <c r="CL13" s="24">
        <v>34</v>
      </c>
      <c r="CM13" s="16"/>
      <c r="CN13" s="59"/>
      <c r="CO13" s="122"/>
      <c r="CP13" s="20">
        <v>6</v>
      </c>
      <c r="CQ13" s="19">
        <v>954.8</v>
      </c>
      <c r="CR13" s="17">
        <v>43140</v>
      </c>
      <c r="CS13" s="19">
        <v>954.8</v>
      </c>
      <c r="CT13" s="70" t="s">
        <v>355</v>
      </c>
      <c r="CU13" s="24">
        <v>34</v>
      </c>
      <c r="CV13" s="16"/>
      <c r="CW13" s="59"/>
      <c r="CX13" s="122"/>
      <c r="CY13" s="20">
        <v>6</v>
      </c>
      <c r="CZ13" s="19">
        <v>962.81</v>
      </c>
      <c r="DA13" s="404">
        <v>43140</v>
      </c>
      <c r="DB13" s="19">
        <v>962.81</v>
      </c>
      <c r="DC13" s="406" t="s">
        <v>356</v>
      </c>
      <c r="DD13" s="407">
        <v>34</v>
      </c>
      <c r="DE13" s="16"/>
      <c r="DF13" s="59"/>
      <c r="DG13" s="122"/>
      <c r="DH13" s="20">
        <v>6</v>
      </c>
      <c r="DI13" s="19">
        <v>916.3</v>
      </c>
      <c r="DJ13" s="404">
        <v>43141</v>
      </c>
      <c r="DK13" s="19">
        <v>916.3</v>
      </c>
      <c r="DL13" s="406" t="s">
        <v>361</v>
      </c>
      <c r="DM13" s="407">
        <v>34</v>
      </c>
      <c r="DN13" s="16"/>
      <c r="DO13" s="59"/>
      <c r="DP13" s="122"/>
      <c r="DQ13" s="20">
        <v>6</v>
      </c>
      <c r="DR13" s="30">
        <v>985.03</v>
      </c>
      <c r="DS13" s="58">
        <v>43144</v>
      </c>
      <c r="DT13" s="30">
        <v>985.03</v>
      </c>
      <c r="DU13" s="77" t="s">
        <v>368</v>
      </c>
      <c r="DV13" s="24">
        <v>32</v>
      </c>
      <c r="DW13" s="16"/>
      <c r="DX13" s="59"/>
      <c r="DY13" s="122"/>
      <c r="DZ13" s="20">
        <v>6</v>
      </c>
      <c r="EA13" s="30">
        <v>919</v>
      </c>
      <c r="EB13" s="58">
        <v>43144</v>
      </c>
      <c r="EC13" s="30">
        <v>919</v>
      </c>
      <c r="ED13" s="77" t="s">
        <v>370</v>
      </c>
      <c r="EE13" s="24">
        <v>32</v>
      </c>
      <c r="EF13" s="16"/>
      <c r="EG13" s="59"/>
      <c r="EH13" s="122"/>
      <c r="EI13" s="20">
        <v>6</v>
      </c>
      <c r="EJ13" s="19">
        <v>897.7</v>
      </c>
      <c r="EK13" s="17">
        <v>43145</v>
      </c>
      <c r="EL13" s="19">
        <v>897.7</v>
      </c>
      <c r="EM13" s="43" t="s">
        <v>372</v>
      </c>
      <c r="EN13" s="24">
        <v>32</v>
      </c>
      <c r="EO13" s="16"/>
      <c r="EP13" s="59"/>
      <c r="EQ13" s="122"/>
      <c r="ER13" s="20">
        <v>6</v>
      </c>
      <c r="ES13" s="19">
        <v>904</v>
      </c>
      <c r="ET13" s="17">
        <v>43147</v>
      </c>
      <c r="EU13" s="19">
        <v>904</v>
      </c>
      <c r="EV13" s="43" t="s">
        <v>376</v>
      </c>
      <c r="EW13" s="24">
        <v>32</v>
      </c>
      <c r="EX13" s="16"/>
      <c r="EY13" s="59"/>
      <c r="EZ13" s="122"/>
      <c r="FA13" s="20">
        <v>6</v>
      </c>
      <c r="FB13" s="168">
        <v>940.59</v>
      </c>
      <c r="FC13" s="151">
        <v>43148</v>
      </c>
      <c r="FD13" s="168">
        <v>940.59</v>
      </c>
      <c r="FE13" s="111" t="s">
        <v>381</v>
      </c>
      <c r="FF13" s="112">
        <v>32</v>
      </c>
      <c r="FG13" s="16"/>
      <c r="FH13" s="59"/>
      <c r="FI13" s="122"/>
      <c r="FJ13" s="20">
        <v>6</v>
      </c>
      <c r="FK13" s="30">
        <v>918.5</v>
      </c>
      <c r="FL13" s="58">
        <v>43148</v>
      </c>
      <c r="FM13" s="30">
        <v>918.5</v>
      </c>
      <c r="FN13" s="77" t="s">
        <v>383</v>
      </c>
      <c r="FO13" s="24">
        <v>32</v>
      </c>
      <c r="FP13" s="16"/>
      <c r="FQ13" s="59"/>
      <c r="FR13" s="122"/>
      <c r="FS13" s="20">
        <v>6</v>
      </c>
      <c r="FT13" s="19">
        <v>965.7</v>
      </c>
      <c r="FU13" s="151">
        <v>43148</v>
      </c>
      <c r="FV13" s="168">
        <v>965.7</v>
      </c>
      <c r="FW13" s="271" t="s">
        <v>385</v>
      </c>
      <c r="FX13" s="112">
        <v>32</v>
      </c>
      <c r="FY13" s="16"/>
      <c r="FZ13" s="59"/>
      <c r="GA13" s="122"/>
      <c r="GB13" s="20">
        <v>6</v>
      </c>
      <c r="GC13" s="19">
        <v>911.26</v>
      </c>
      <c r="GD13" s="17">
        <v>43151</v>
      </c>
      <c r="GE13" s="19">
        <v>911.26</v>
      </c>
      <c r="GF13" s="70" t="s">
        <v>395</v>
      </c>
      <c r="GG13" s="24">
        <v>32</v>
      </c>
      <c r="GH13" s="16"/>
      <c r="GI13" s="59"/>
      <c r="GJ13" s="122"/>
      <c r="GK13" s="20">
        <v>6</v>
      </c>
      <c r="GL13" s="19">
        <v>923.81</v>
      </c>
      <c r="GM13" s="17">
        <v>43152</v>
      </c>
      <c r="GN13" s="19">
        <v>923.81</v>
      </c>
      <c r="GO13" s="70" t="s">
        <v>397</v>
      </c>
      <c r="GP13" s="24">
        <v>33</v>
      </c>
      <c r="GQ13" s="16"/>
      <c r="GR13" s="59"/>
      <c r="GS13" s="122"/>
      <c r="GT13" s="20">
        <v>6</v>
      </c>
      <c r="GU13" s="19">
        <v>910.8</v>
      </c>
      <c r="GV13" s="17">
        <v>43153</v>
      </c>
      <c r="GW13" s="19">
        <v>910.8</v>
      </c>
      <c r="GX13" s="43" t="s">
        <v>402</v>
      </c>
      <c r="GY13" s="24">
        <v>33</v>
      </c>
      <c r="GZ13" s="16"/>
      <c r="HA13" s="59"/>
      <c r="HB13" s="122"/>
      <c r="HC13" s="20">
        <v>6</v>
      </c>
      <c r="HD13" s="30">
        <v>974.3</v>
      </c>
      <c r="HE13" s="58">
        <v>43154</v>
      </c>
      <c r="HF13" s="30">
        <v>974.3</v>
      </c>
      <c r="HG13" s="77" t="s">
        <v>405</v>
      </c>
      <c r="HH13" s="24">
        <v>33</v>
      </c>
      <c r="HI13" s="16"/>
      <c r="HJ13" s="59"/>
      <c r="HK13" s="122"/>
      <c r="HL13" s="20">
        <v>6</v>
      </c>
      <c r="HM13" s="19">
        <v>974.15</v>
      </c>
      <c r="HN13" s="17">
        <v>43155</v>
      </c>
      <c r="HO13" s="19">
        <v>974.15</v>
      </c>
      <c r="HP13" s="637" t="s">
        <v>410</v>
      </c>
      <c r="HQ13" s="24">
        <v>33</v>
      </c>
      <c r="HR13" s="16"/>
      <c r="HS13" s="59"/>
      <c r="HT13" s="122"/>
      <c r="HU13" s="20">
        <v>6</v>
      </c>
      <c r="HV13" s="30">
        <v>942.86</v>
      </c>
      <c r="HW13" s="58">
        <v>43158</v>
      </c>
      <c r="HX13" s="30">
        <v>942.86</v>
      </c>
      <c r="HY13" s="77" t="s">
        <v>418</v>
      </c>
      <c r="HZ13" s="24">
        <v>33.5</v>
      </c>
      <c r="IA13" s="16"/>
      <c r="IB13" s="59"/>
      <c r="IC13" s="122"/>
      <c r="ID13" s="20">
        <v>6</v>
      </c>
      <c r="IE13" s="19">
        <v>934.85</v>
      </c>
      <c r="IF13" s="17">
        <v>43158</v>
      </c>
      <c r="IG13" s="19">
        <v>934.85</v>
      </c>
      <c r="IH13" s="43" t="s">
        <v>415</v>
      </c>
      <c r="II13" s="24">
        <v>33.5</v>
      </c>
      <c r="IJ13" s="16"/>
      <c r="IK13" s="59"/>
      <c r="IL13" s="122"/>
      <c r="IM13" s="20">
        <v>6</v>
      </c>
      <c r="IN13" s="30"/>
      <c r="IO13" s="169"/>
      <c r="IP13" s="30"/>
      <c r="IQ13" s="77"/>
      <c r="IR13" s="24"/>
      <c r="IS13" s="16"/>
      <c r="IT13" s="59"/>
      <c r="IU13" s="122"/>
      <c r="IV13" s="20">
        <v>6</v>
      </c>
      <c r="IW13" s="19"/>
      <c r="IX13" s="17"/>
      <c r="IY13" s="19"/>
      <c r="IZ13" s="70"/>
      <c r="JA13" s="24"/>
      <c r="JB13" s="16"/>
      <c r="JC13" s="59"/>
      <c r="JD13" s="122"/>
      <c r="JE13" s="20">
        <v>6</v>
      </c>
      <c r="JF13" s="19"/>
      <c r="JG13" s="17"/>
      <c r="JH13" s="19"/>
      <c r="JI13" s="70"/>
      <c r="JJ13" s="24"/>
      <c r="JK13" s="16"/>
      <c r="JL13" s="59"/>
      <c r="JM13" s="122"/>
      <c r="JN13" s="20"/>
      <c r="JO13" s="19"/>
      <c r="JP13" s="17"/>
      <c r="JQ13" s="19"/>
      <c r="JR13" s="70"/>
      <c r="JS13" s="24"/>
      <c r="JT13" s="16"/>
      <c r="JU13" s="59"/>
      <c r="JV13" s="122"/>
      <c r="JW13" s="20"/>
      <c r="JX13" s="19"/>
      <c r="JY13" s="17"/>
      <c r="JZ13" s="19"/>
      <c r="KA13" s="70"/>
      <c r="KB13" s="24"/>
      <c r="KC13" s="16"/>
      <c r="KD13" s="59"/>
      <c r="KE13" s="122"/>
      <c r="KF13" s="20"/>
      <c r="KG13" s="19"/>
      <c r="KH13" s="17"/>
      <c r="KI13" s="19"/>
      <c r="KJ13" s="70"/>
      <c r="KK13" s="24"/>
      <c r="KL13" s="16"/>
      <c r="KM13" s="59"/>
      <c r="KN13" s="122"/>
      <c r="KO13" s="20"/>
      <c r="KP13" s="191"/>
      <c r="KQ13" s="106"/>
      <c r="KR13" s="191"/>
      <c r="KS13" s="125"/>
      <c r="KT13" s="104"/>
      <c r="KU13" s="16"/>
      <c r="KV13" s="59"/>
      <c r="KW13" s="122"/>
      <c r="KX13" s="20"/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90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4"/>
      <c r="RP13" s="405"/>
      <c r="RQ13" s="406"/>
      <c r="RR13" s="407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 8000363</v>
      </c>
      <c r="E14" s="156">
        <f t="shared" si="10"/>
        <v>43140</v>
      </c>
      <c r="F14" s="75">
        <f t="shared" si="10"/>
        <v>19296.32</v>
      </c>
      <c r="G14" s="15">
        <f t="shared" si="10"/>
        <v>20</v>
      </c>
      <c r="H14" s="64">
        <f t="shared" si="10"/>
        <v>19315.169999999998</v>
      </c>
      <c r="I14" s="18">
        <f t="shared" si="10"/>
        <v>-18.849999999998545</v>
      </c>
      <c r="K14" s="7"/>
      <c r="L14" s="122"/>
      <c r="M14" s="20">
        <v>7</v>
      </c>
      <c r="N14" s="19">
        <v>904.91</v>
      </c>
      <c r="O14" s="415">
        <v>43132</v>
      </c>
      <c r="P14" s="750">
        <v>904.91</v>
      </c>
      <c r="Q14" s="752" t="s">
        <v>308</v>
      </c>
      <c r="R14" s="416">
        <v>36</v>
      </c>
      <c r="S14" s="16"/>
      <c r="T14" s="7"/>
      <c r="U14" s="122"/>
      <c r="V14" s="20">
        <v>7</v>
      </c>
      <c r="W14" s="19">
        <v>968.41</v>
      </c>
      <c r="X14" s="415">
        <v>43134</v>
      </c>
      <c r="Y14" s="750">
        <v>968.41</v>
      </c>
      <c r="Z14" s="785" t="s">
        <v>322</v>
      </c>
      <c r="AA14" s="416">
        <v>35</v>
      </c>
      <c r="AB14" s="16"/>
      <c r="AC14" s="7"/>
      <c r="AD14" s="122"/>
      <c r="AE14" s="20">
        <v>7</v>
      </c>
      <c r="AF14" s="191">
        <v>932.88</v>
      </c>
      <c r="AG14" s="106">
        <v>43133</v>
      </c>
      <c r="AH14" s="191">
        <v>932.88</v>
      </c>
      <c r="AI14" s="125" t="s">
        <v>316</v>
      </c>
      <c r="AJ14" s="112">
        <v>35</v>
      </c>
      <c r="AK14" s="16"/>
      <c r="AL14" s="7"/>
      <c r="AM14" s="122"/>
      <c r="AN14" s="20">
        <v>7</v>
      </c>
      <c r="AO14" s="19">
        <v>862.3</v>
      </c>
      <c r="AP14" s="17">
        <v>43136</v>
      </c>
      <c r="AQ14" s="19">
        <v>862.3</v>
      </c>
      <c r="AR14" s="70" t="s">
        <v>328</v>
      </c>
      <c r="AS14" s="24">
        <v>35</v>
      </c>
      <c r="AT14" s="16"/>
      <c r="AU14" s="7"/>
      <c r="AV14" s="122"/>
      <c r="AW14" s="20">
        <v>7</v>
      </c>
      <c r="AX14" s="19">
        <v>931.2</v>
      </c>
      <c r="AY14" s="106">
        <v>43137</v>
      </c>
      <c r="AZ14" s="19">
        <v>931.2</v>
      </c>
      <c r="BA14" s="125" t="s">
        <v>337</v>
      </c>
      <c r="BB14" s="418">
        <v>35</v>
      </c>
      <c r="BC14" s="16"/>
      <c r="BD14" s="7"/>
      <c r="BE14" s="122"/>
      <c r="BF14" s="20">
        <v>7</v>
      </c>
      <c r="BG14" s="19">
        <v>968.71</v>
      </c>
      <c r="BH14" s="404">
        <v>43136</v>
      </c>
      <c r="BI14" s="19">
        <v>968.71</v>
      </c>
      <c r="BJ14" s="406" t="s">
        <v>329</v>
      </c>
      <c r="BK14" s="407">
        <v>35</v>
      </c>
      <c r="BL14" s="16"/>
      <c r="BM14" s="7"/>
      <c r="BN14" s="122"/>
      <c r="BO14" s="20">
        <v>7</v>
      </c>
      <c r="BP14" s="19">
        <v>970.23</v>
      </c>
      <c r="BQ14" s="404">
        <v>43138</v>
      </c>
      <c r="BR14" s="19">
        <v>970.23</v>
      </c>
      <c r="BS14" s="406" t="s">
        <v>344</v>
      </c>
      <c r="BT14" s="407">
        <v>34</v>
      </c>
      <c r="BU14" s="16"/>
      <c r="BV14" s="7"/>
      <c r="BW14" s="122"/>
      <c r="BX14" s="20">
        <v>7</v>
      </c>
      <c r="BY14" s="19">
        <v>934.4</v>
      </c>
      <c r="BZ14" s="404">
        <v>43139</v>
      </c>
      <c r="CA14" s="19">
        <v>934.4</v>
      </c>
      <c r="CB14" s="406" t="s">
        <v>349</v>
      </c>
      <c r="CC14" s="407">
        <v>34</v>
      </c>
      <c r="CD14" s="16"/>
      <c r="CE14" s="7"/>
      <c r="CF14" s="122"/>
      <c r="CG14" s="20">
        <v>7</v>
      </c>
      <c r="CH14" s="19">
        <v>945.74</v>
      </c>
      <c r="CI14" s="17">
        <v>43138</v>
      </c>
      <c r="CJ14" s="19">
        <v>945.74</v>
      </c>
      <c r="CK14" s="70" t="s">
        <v>340</v>
      </c>
      <c r="CL14" s="24">
        <v>34</v>
      </c>
      <c r="CM14" s="16"/>
      <c r="CN14" s="7"/>
      <c r="CO14" s="122"/>
      <c r="CP14" s="20">
        <v>7</v>
      </c>
      <c r="CQ14" s="19">
        <v>933.5</v>
      </c>
      <c r="CR14" s="17">
        <v>43140</v>
      </c>
      <c r="CS14" s="19">
        <v>933.5</v>
      </c>
      <c r="CT14" s="70" t="s">
        <v>355</v>
      </c>
      <c r="CU14" s="24">
        <v>34</v>
      </c>
      <c r="CV14" s="16"/>
      <c r="CW14" s="7"/>
      <c r="CX14" s="122"/>
      <c r="CY14" s="20">
        <v>7</v>
      </c>
      <c r="CZ14" s="19">
        <v>967.8</v>
      </c>
      <c r="DA14" s="404">
        <v>43140</v>
      </c>
      <c r="DB14" s="19">
        <v>967.8</v>
      </c>
      <c r="DC14" s="406" t="s">
        <v>356</v>
      </c>
      <c r="DD14" s="407">
        <v>34</v>
      </c>
      <c r="DE14" s="16"/>
      <c r="DF14" s="7"/>
      <c r="DG14" s="122"/>
      <c r="DH14" s="20">
        <v>7</v>
      </c>
      <c r="DI14" s="19">
        <v>866.4</v>
      </c>
      <c r="DJ14" s="404">
        <v>43141</v>
      </c>
      <c r="DK14" s="19">
        <v>866.4</v>
      </c>
      <c r="DL14" s="406" t="s">
        <v>361</v>
      </c>
      <c r="DM14" s="407">
        <v>34</v>
      </c>
      <c r="DN14" s="16"/>
      <c r="DO14" s="7"/>
      <c r="DP14" s="122"/>
      <c r="DQ14" s="20">
        <v>7</v>
      </c>
      <c r="DR14" s="30">
        <v>990.48</v>
      </c>
      <c r="DS14" s="58">
        <v>43144</v>
      </c>
      <c r="DT14" s="30">
        <v>990.48</v>
      </c>
      <c r="DU14" s="77" t="s">
        <v>368</v>
      </c>
      <c r="DV14" s="24">
        <v>32</v>
      </c>
      <c r="DW14" s="16"/>
      <c r="DX14" s="7"/>
      <c r="DY14" s="122"/>
      <c r="DZ14" s="20">
        <v>7</v>
      </c>
      <c r="EA14" s="30">
        <v>909</v>
      </c>
      <c r="EB14" s="58">
        <v>43144</v>
      </c>
      <c r="EC14" s="30">
        <v>909</v>
      </c>
      <c r="ED14" s="77" t="s">
        <v>370</v>
      </c>
      <c r="EE14" s="24">
        <v>32</v>
      </c>
      <c r="EF14" s="16"/>
      <c r="EG14" s="7"/>
      <c r="EH14" s="122"/>
      <c r="EI14" s="20">
        <v>7</v>
      </c>
      <c r="EJ14" s="19">
        <v>922.6</v>
      </c>
      <c r="EK14" s="17">
        <v>43145</v>
      </c>
      <c r="EL14" s="19">
        <v>922.6</v>
      </c>
      <c r="EM14" s="43" t="s">
        <v>372</v>
      </c>
      <c r="EN14" s="24">
        <v>32</v>
      </c>
      <c r="EO14" s="16"/>
      <c r="EP14" s="7"/>
      <c r="EQ14" s="122"/>
      <c r="ER14" s="20">
        <v>7</v>
      </c>
      <c r="ES14" s="19">
        <v>966.1</v>
      </c>
      <c r="ET14" s="17">
        <v>43147</v>
      </c>
      <c r="EU14" s="19">
        <v>966.1</v>
      </c>
      <c r="EV14" s="43" t="s">
        <v>376</v>
      </c>
      <c r="EW14" s="24">
        <v>32</v>
      </c>
      <c r="EX14" s="16"/>
      <c r="EY14" s="7"/>
      <c r="EZ14" s="122"/>
      <c r="FA14" s="20">
        <v>7</v>
      </c>
      <c r="FB14" s="168">
        <v>960.09</v>
      </c>
      <c r="FC14" s="151">
        <v>43148</v>
      </c>
      <c r="FD14" s="168">
        <v>960.09</v>
      </c>
      <c r="FE14" s="111" t="s">
        <v>381</v>
      </c>
      <c r="FF14" s="112">
        <v>32</v>
      </c>
      <c r="FG14" s="16"/>
      <c r="FH14" s="7"/>
      <c r="FI14" s="122"/>
      <c r="FJ14" s="20">
        <v>7</v>
      </c>
      <c r="FK14" s="30">
        <v>872.3</v>
      </c>
      <c r="FL14" s="58">
        <v>43148</v>
      </c>
      <c r="FM14" s="30">
        <v>872.3</v>
      </c>
      <c r="FN14" s="77" t="s">
        <v>383</v>
      </c>
      <c r="FO14" s="24">
        <v>32</v>
      </c>
      <c r="FP14" s="16"/>
      <c r="FQ14" s="7"/>
      <c r="FR14" s="122"/>
      <c r="FS14" s="20">
        <v>7</v>
      </c>
      <c r="FT14" s="19">
        <v>897.7</v>
      </c>
      <c r="FU14" s="151">
        <v>43148</v>
      </c>
      <c r="FV14" s="168">
        <v>897.7</v>
      </c>
      <c r="FW14" s="271" t="s">
        <v>385</v>
      </c>
      <c r="FX14" s="112">
        <v>32</v>
      </c>
      <c r="FY14" s="16"/>
      <c r="FZ14" s="7"/>
      <c r="GA14" s="122"/>
      <c r="GB14" s="20">
        <v>7</v>
      </c>
      <c r="GC14" s="19">
        <v>948.91399999999999</v>
      </c>
      <c r="GD14" s="17">
        <v>43151</v>
      </c>
      <c r="GE14" s="19">
        <v>948.91</v>
      </c>
      <c r="GF14" s="70" t="s">
        <v>395</v>
      </c>
      <c r="GG14" s="24">
        <v>32</v>
      </c>
      <c r="GH14" s="16"/>
      <c r="GI14" s="7"/>
      <c r="GJ14" s="122"/>
      <c r="GK14" s="20">
        <v>7</v>
      </c>
      <c r="GL14" s="19">
        <v>912.02</v>
      </c>
      <c r="GM14" s="17">
        <v>43152</v>
      </c>
      <c r="GN14" s="19">
        <v>912.02</v>
      </c>
      <c r="GO14" s="70" t="s">
        <v>397</v>
      </c>
      <c r="GP14" s="24">
        <v>33</v>
      </c>
      <c r="GQ14" s="16"/>
      <c r="GR14" s="7"/>
      <c r="GS14" s="122"/>
      <c r="GT14" s="20">
        <v>7</v>
      </c>
      <c r="GU14" s="19">
        <v>935.3</v>
      </c>
      <c r="GV14" s="17">
        <v>43153</v>
      </c>
      <c r="GW14" s="19">
        <v>935.3</v>
      </c>
      <c r="GX14" s="43" t="s">
        <v>402</v>
      </c>
      <c r="GY14" s="24">
        <v>33</v>
      </c>
      <c r="GZ14" s="16"/>
      <c r="HA14" s="7"/>
      <c r="HB14" s="122"/>
      <c r="HC14" s="20">
        <v>7</v>
      </c>
      <c r="HD14" s="30">
        <v>931.7</v>
      </c>
      <c r="HE14" s="58">
        <v>43154</v>
      </c>
      <c r="HF14" s="30">
        <v>931.7</v>
      </c>
      <c r="HG14" s="77" t="s">
        <v>405</v>
      </c>
      <c r="HH14" s="24">
        <v>33</v>
      </c>
      <c r="HI14" s="16"/>
      <c r="HJ14" s="7"/>
      <c r="HK14" s="122"/>
      <c r="HL14" s="20">
        <v>7</v>
      </c>
      <c r="HM14" s="19">
        <v>965.99</v>
      </c>
      <c r="HN14" s="17">
        <v>43155</v>
      </c>
      <c r="HO14" s="19">
        <v>965.99</v>
      </c>
      <c r="HP14" s="637" t="s">
        <v>410</v>
      </c>
      <c r="HQ14" s="24">
        <v>33</v>
      </c>
      <c r="HR14" s="16"/>
      <c r="HS14" s="7"/>
      <c r="HT14" s="122"/>
      <c r="HU14" s="20">
        <v>7</v>
      </c>
      <c r="HV14" s="30">
        <v>992.74</v>
      </c>
      <c r="HW14" s="58">
        <v>43158</v>
      </c>
      <c r="HX14" s="30">
        <v>992.74</v>
      </c>
      <c r="HY14" s="77" t="s">
        <v>418</v>
      </c>
      <c r="HZ14" s="24">
        <v>33.5</v>
      </c>
      <c r="IA14" s="16"/>
      <c r="IB14" s="7"/>
      <c r="IC14" s="122"/>
      <c r="ID14" s="20">
        <v>7</v>
      </c>
      <c r="IE14" s="19">
        <v>932.58</v>
      </c>
      <c r="IF14" s="17">
        <v>43158</v>
      </c>
      <c r="IG14" s="19">
        <v>932.58</v>
      </c>
      <c r="IH14" s="43" t="s">
        <v>415</v>
      </c>
      <c r="II14" s="24">
        <v>33.5</v>
      </c>
      <c r="IJ14" s="16"/>
      <c r="IK14" s="7"/>
      <c r="IL14" s="122"/>
      <c r="IM14" s="20">
        <v>7</v>
      </c>
      <c r="IN14" s="30"/>
      <c r="IO14" s="169"/>
      <c r="IP14" s="30"/>
      <c r="IQ14" s="77"/>
      <c r="IR14" s="24"/>
      <c r="IS14" s="16"/>
      <c r="IT14" s="7"/>
      <c r="IU14" s="122"/>
      <c r="IV14" s="20">
        <v>7</v>
      </c>
      <c r="IW14" s="19"/>
      <c r="IX14" s="17"/>
      <c r="IY14" s="19"/>
      <c r="IZ14" s="70"/>
      <c r="JA14" s="24"/>
      <c r="JB14" s="16"/>
      <c r="JC14" s="7"/>
      <c r="JD14" s="122"/>
      <c r="JE14" s="20">
        <v>7</v>
      </c>
      <c r="JF14" s="19"/>
      <c r="JG14" s="17"/>
      <c r="JH14" s="19"/>
      <c r="JI14" s="70"/>
      <c r="JJ14" s="24"/>
      <c r="JK14" s="16"/>
      <c r="JL14" s="7"/>
      <c r="JM14" s="122"/>
      <c r="JN14" s="20"/>
      <c r="JO14" s="19"/>
      <c r="JP14" s="17"/>
      <c r="JQ14" s="19"/>
      <c r="JR14" s="70"/>
      <c r="JS14" s="24"/>
      <c r="JT14" s="16"/>
      <c r="JU14" s="7"/>
      <c r="JV14" s="122"/>
      <c r="JW14" s="20"/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1"/>
      <c r="KQ14" s="106"/>
      <c r="KR14" s="191"/>
      <c r="KS14" s="125"/>
      <c r="KT14" s="104"/>
      <c r="KU14" s="311"/>
      <c r="KV14" s="7"/>
      <c r="KW14" s="122"/>
      <c r="KX14" s="20"/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90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4"/>
      <c r="RP14" s="405"/>
      <c r="RQ14" s="406"/>
      <c r="RR14" s="407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8000367</v>
      </c>
      <c r="E15" s="156">
        <f t="shared" si="11"/>
        <v>43141</v>
      </c>
      <c r="F15" s="75">
        <f t="shared" si="11"/>
        <v>19079.3</v>
      </c>
      <c r="G15" s="15">
        <f t="shared" si="11"/>
        <v>21</v>
      </c>
      <c r="H15" s="64">
        <f t="shared" si="11"/>
        <v>19131.3</v>
      </c>
      <c r="I15" s="18">
        <f t="shared" si="11"/>
        <v>-52</v>
      </c>
      <c r="K15" s="7"/>
      <c r="L15" s="122"/>
      <c r="M15" s="20">
        <v>8</v>
      </c>
      <c r="N15" s="19">
        <v>891.3</v>
      </c>
      <c r="O15" s="415">
        <v>43133</v>
      </c>
      <c r="P15" s="750">
        <v>891.3</v>
      </c>
      <c r="Q15" s="752" t="s">
        <v>312</v>
      </c>
      <c r="R15" s="416">
        <v>36</v>
      </c>
      <c r="S15" s="16"/>
      <c r="T15" s="7"/>
      <c r="U15" s="122"/>
      <c r="V15" s="20">
        <v>8</v>
      </c>
      <c r="W15" s="19">
        <v>945.74</v>
      </c>
      <c r="X15" s="415">
        <v>43134</v>
      </c>
      <c r="Y15" s="750">
        <v>945.74</v>
      </c>
      <c r="Z15" s="785" t="s">
        <v>319</v>
      </c>
      <c r="AA15" s="416">
        <v>35</v>
      </c>
      <c r="AB15" s="16"/>
      <c r="AC15" s="7"/>
      <c r="AD15" s="122"/>
      <c r="AE15" s="20">
        <v>8</v>
      </c>
      <c r="AF15" s="191">
        <v>961.9</v>
      </c>
      <c r="AG15" s="106">
        <v>43133</v>
      </c>
      <c r="AH15" s="191">
        <v>961.9</v>
      </c>
      <c r="AI15" s="125" t="s">
        <v>316</v>
      </c>
      <c r="AJ15" s="112">
        <v>35</v>
      </c>
      <c r="AK15" s="16"/>
      <c r="AL15" s="7"/>
      <c r="AM15" s="122"/>
      <c r="AN15" s="20">
        <v>8</v>
      </c>
      <c r="AO15" s="19">
        <v>936.7</v>
      </c>
      <c r="AP15" s="17">
        <v>43136</v>
      </c>
      <c r="AQ15" s="19">
        <v>936.7</v>
      </c>
      <c r="AR15" s="70" t="s">
        <v>328</v>
      </c>
      <c r="AS15" s="24">
        <v>35</v>
      </c>
      <c r="AT15" s="16"/>
      <c r="AU15" s="7"/>
      <c r="AV15" s="122"/>
      <c r="AW15" s="20">
        <v>8</v>
      </c>
      <c r="AX15" s="19">
        <v>870</v>
      </c>
      <c r="AY15" s="106">
        <v>43137</v>
      </c>
      <c r="AZ15" s="19">
        <v>870</v>
      </c>
      <c r="BA15" s="125" t="s">
        <v>337</v>
      </c>
      <c r="BB15" s="418">
        <v>35</v>
      </c>
      <c r="BC15" s="16"/>
      <c r="BD15" s="7"/>
      <c r="BE15" s="122"/>
      <c r="BF15" s="20">
        <v>8</v>
      </c>
      <c r="BG15" s="19">
        <v>924.72</v>
      </c>
      <c r="BH15" s="404">
        <v>43136</v>
      </c>
      <c r="BI15" s="19">
        <v>924.72</v>
      </c>
      <c r="BJ15" s="406" t="s">
        <v>329</v>
      </c>
      <c r="BK15" s="407">
        <v>35</v>
      </c>
      <c r="BL15" s="16"/>
      <c r="BM15" s="7"/>
      <c r="BN15" s="122"/>
      <c r="BO15" s="20">
        <v>8</v>
      </c>
      <c r="BP15" s="19">
        <v>949.82</v>
      </c>
      <c r="BQ15" s="404">
        <v>43138</v>
      </c>
      <c r="BR15" s="19">
        <v>949.82</v>
      </c>
      <c r="BS15" s="406" t="s">
        <v>344</v>
      </c>
      <c r="BT15" s="407">
        <v>34</v>
      </c>
      <c r="BU15" s="16"/>
      <c r="BV15" s="7"/>
      <c r="BW15" s="122"/>
      <c r="BX15" s="20">
        <v>8</v>
      </c>
      <c r="BY15" s="19">
        <v>933.94</v>
      </c>
      <c r="BZ15" s="404">
        <v>43139</v>
      </c>
      <c r="CA15" s="19">
        <v>933.94</v>
      </c>
      <c r="CB15" s="406" t="s">
        <v>347</v>
      </c>
      <c r="CC15" s="407">
        <v>34</v>
      </c>
      <c r="CD15" s="16"/>
      <c r="CE15" s="7"/>
      <c r="CF15" s="122"/>
      <c r="CG15" s="20">
        <v>8</v>
      </c>
      <c r="CH15" s="19">
        <v>970.68</v>
      </c>
      <c r="CI15" s="17">
        <v>43138</v>
      </c>
      <c r="CJ15" s="19">
        <v>970.68</v>
      </c>
      <c r="CK15" s="70" t="s">
        <v>340</v>
      </c>
      <c r="CL15" s="24">
        <v>34</v>
      </c>
      <c r="CM15" s="16"/>
      <c r="CN15" s="7"/>
      <c r="CO15" s="122"/>
      <c r="CP15" s="20">
        <v>8</v>
      </c>
      <c r="CQ15" s="19">
        <v>968.4</v>
      </c>
      <c r="CR15" s="17">
        <v>43140</v>
      </c>
      <c r="CS15" s="19">
        <v>968.4</v>
      </c>
      <c r="CT15" s="70" t="s">
        <v>355</v>
      </c>
      <c r="CU15" s="24">
        <v>34</v>
      </c>
      <c r="CV15" s="16"/>
      <c r="CW15" s="7"/>
      <c r="CX15" s="122"/>
      <c r="CY15" s="20">
        <v>8</v>
      </c>
      <c r="CZ15" s="19">
        <v>973.7</v>
      </c>
      <c r="DA15" s="404">
        <v>43140</v>
      </c>
      <c r="DB15" s="19">
        <v>973.7</v>
      </c>
      <c r="DC15" s="406" t="s">
        <v>356</v>
      </c>
      <c r="DD15" s="407">
        <v>34</v>
      </c>
      <c r="DE15" s="16"/>
      <c r="DF15" s="7"/>
      <c r="DG15" s="122"/>
      <c r="DH15" s="20">
        <v>8</v>
      </c>
      <c r="DI15" s="19">
        <v>934.4</v>
      </c>
      <c r="DJ15" s="404">
        <v>43141</v>
      </c>
      <c r="DK15" s="19">
        <v>934.4</v>
      </c>
      <c r="DL15" s="406" t="s">
        <v>361</v>
      </c>
      <c r="DM15" s="407">
        <v>34</v>
      </c>
      <c r="DN15" s="16"/>
      <c r="DO15" s="7"/>
      <c r="DP15" s="122"/>
      <c r="DQ15" s="20">
        <v>8</v>
      </c>
      <c r="DR15" s="30">
        <v>984.58</v>
      </c>
      <c r="DS15" s="58">
        <v>43144</v>
      </c>
      <c r="DT15" s="30">
        <v>984.58</v>
      </c>
      <c r="DU15" s="77" t="s">
        <v>368</v>
      </c>
      <c r="DV15" s="24">
        <v>32</v>
      </c>
      <c r="DW15" s="16"/>
      <c r="DX15" s="7"/>
      <c r="DY15" s="122"/>
      <c r="DZ15" s="20">
        <v>8</v>
      </c>
      <c r="EA15" s="30">
        <v>894.9</v>
      </c>
      <c r="EB15" s="58">
        <v>43144</v>
      </c>
      <c r="EC15" s="30">
        <v>894.9</v>
      </c>
      <c r="ED15" s="77" t="s">
        <v>370</v>
      </c>
      <c r="EE15" s="24">
        <v>32</v>
      </c>
      <c r="EF15" s="16"/>
      <c r="EG15" s="7"/>
      <c r="EH15" s="122"/>
      <c r="EI15" s="20">
        <v>8</v>
      </c>
      <c r="EJ15" s="19">
        <v>899.5</v>
      </c>
      <c r="EK15" s="17">
        <v>43145</v>
      </c>
      <c r="EL15" s="19">
        <v>899.5</v>
      </c>
      <c r="EM15" s="43" t="s">
        <v>372</v>
      </c>
      <c r="EN15" s="24">
        <v>32</v>
      </c>
      <c r="EO15" s="16"/>
      <c r="EP15" s="7"/>
      <c r="EQ15" s="122"/>
      <c r="ER15" s="20">
        <v>8</v>
      </c>
      <c r="ES15" s="19">
        <v>869.1</v>
      </c>
      <c r="ET15" s="17">
        <v>43147</v>
      </c>
      <c r="EU15" s="19">
        <v>869.1</v>
      </c>
      <c r="EV15" s="43" t="s">
        <v>376</v>
      </c>
      <c r="EW15" s="24">
        <v>32</v>
      </c>
      <c r="EX15" s="16"/>
      <c r="EY15" s="7"/>
      <c r="EZ15" s="122"/>
      <c r="FA15" s="20">
        <v>8</v>
      </c>
      <c r="FB15" s="168">
        <v>955.1</v>
      </c>
      <c r="FC15" s="151">
        <v>43148</v>
      </c>
      <c r="FD15" s="168">
        <v>955.1</v>
      </c>
      <c r="FE15" s="111" t="s">
        <v>381</v>
      </c>
      <c r="FF15" s="112">
        <v>32</v>
      </c>
      <c r="FG15" s="16"/>
      <c r="FH15" s="7"/>
      <c r="FI15" s="122"/>
      <c r="FJ15" s="20">
        <v>8</v>
      </c>
      <c r="FK15" s="30">
        <v>950.7</v>
      </c>
      <c r="FL15" s="58">
        <v>43148</v>
      </c>
      <c r="FM15" s="30">
        <v>950.7</v>
      </c>
      <c r="FN15" s="77" t="s">
        <v>383</v>
      </c>
      <c r="FO15" s="24">
        <v>32</v>
      </c>
      <c r="FP15" s="16"/>
      <c r="FQ15" s="7"/>
      <c r="FR15" s="122"/>
      <c r="FS15" s="20">
        <v>8</v>
      </c>
      <c r="FT15" s="19">
        <v>942.1</v>
      </c>
      <c r="FU15" s="151">
        <v>43148</v>
      </c>
      <c r="FV15" s="168">
        <v>942.1</v>
      </c>
      <c r="FW15" s="271" t="s">
        <v>385</v>
      </c>
      <c r="FX15" s="112">
        <v>32</v>
      </c>
      <c r="FY15" s="16"/>
      <c r="FZ15" s="7"/>
      <c r="GA15" s="122"/>
      <c r="GB15" s="20">
        <v>8</v>
      </c>
      <c r="GC15" s="19">
        <v>942.56</v>
      </c>
      <c r="GD15" s="17">
        <v>43151</v>
      </c>
      <c r="GE15" s="19">
        <v>942.56</v>
      </c>
      <c r="GF15" s="70" t="s">
        <v>395</v>
      </c>
      <c r="GG15" s="24">
        <v>32</v>
      </c>
      <c r="GH15" s="16"/>
      <c r="GI15" s="7"/>
      <c r="GJ15" s="122"/>
      <c r="GK15" s="20">
        <v>8</v>
      </c>
      <c r="GL15" s="19">
        <v>976.42</v>
      </c>
      <c r="GM15" s="17">
        <v>43152</v>
      </c>
      <c r="GN15" s="19">
        <v>976.42</v>
      </c>
      <c r="GO15" s="70" t="s">
        <v>397</v>
      </c>
      <c r="GP15" s="24">
        <v>33</v>
      </c>
      <c r="GQ15" s="16"/>
      <c r="GR15" s="7"/>
      <c r="GS15" s="122"/>
      <c r="GT15" s="20">
        <v>8</v>
      </c>
      <c r="GU15" s="19">
        <v>942.1</v>
      </c>
      <c r="GV15" s="17">
        <v>43153</v>
      </c>
      <c r="GW15" s="19">
        <v>942.1</v>
      </c>
      <c r="GX15" s="43" t="s">
        <v>402</v>
      </c>
      <c r="GY15" s="24">
        <v>33</v>
      </c>
      <c r="GZ15" s="16"/>
      <c r="HA15" s="7"/>
      <c r="HB15" s="122"/>
      <c r="HC15" s="20">
        <v>8</v>
      </c>
      <c r="HD15" s="30">
        <v>960.3</v>
      </c>
      <c r="HE15" s="58">
        <v>43154</v>
      </c>
      <c r="HF15" s="30">
        <v>960.3</v>
      </c>
      <c r="HG15" s="77" t="s">
        <v>405</v>
      </c>
      <c r="HH15" s="24">
        <v>33</v>
      </c>
      <c r="HI15" s="16"/>
      <c r="HJ15" s="7"/>
      <c r="HK15" s="122"/>
      <c r="HL15" s="20">
        <v>8</v>
      </c>
      <c r="HM15" s="19">
        <v>932.88</v>
      </c>
      <c r="HN15" s="17">
        <v>43155</v>
      </c>
      <c r="HO15" s="19">
        <v>932.88</v>
      </c>
      <c r="HP15" s="637" t="s">
        <v>410</v>
      </c>
      <c r="HQ15" s="24">
        <v>33</v>
      </c>
      <c r="HR15" s="16"/>
      <c r="HS15" s="7"/>
      <c r="HT15" s="122"/>
      <c r="HU15" s="20">
        <v>8</v>
      </c>
      <c r="HV15" s="30">
        <v>982.31</v>
      </c>
      <c r="HW15" s="58">
        <v>43158</v>
      </c>
      <c r="HX15" s="30">
        <v>982.31</v>
      </c>
      <c r="HY15" s="77" t="s">
        <v>418</v>
      </c>
      <c r="HZ15" s="24">
        <v>33.5</v>
      </c>
      <c r="IA15" s="16"/>
      <c r="IB15" s="7"/>
      <c r="IC15" s="122"/>
      <c r="ID15" s="20">
        <v>8</v>
      </c>
      <c r="IE15" s="19">
        <v>938.93</v>
      </c>
      <c r="IF15" s="17">
        <v>43158</v>
      </c>
      <c r="IG15" s="19">
        <v>938.93</v>
      </c>
      <c r="IH15" s="43" t="s">
        <v>415</v>
      </c>
      <c r="II15" s="24">
        <v>33.5</v>
      </c>
      <c r="IJ15" s="16"/>
      <c r="IK15" s="7"/>
      <c r="IL15" s="122"/>
      <c r="IM15" s="20">
        <v>8</v>
      </c>
      <c r="IN15" s="30"/>
      <c r="IO15" s="169"/>
      <c r="IP15" s="30"/>
      <c r="IQ15" s="77"/>
      <c r="IR15" s="24"/>
      <c r="IS15" s="16"/>
      <c r="IT15" s="7"/>
      <c r="IU15" s="122"/>
      <c r="IV15" s="20">
        <v>8</v>
      </c>
      <c r="IW15" s="19"/>
      <c r="IX15" s="17"/>
      <c r="IY15" s="19"/>
      <c r="IZ15" s="70"/>
      <c r="JA15" s="24"/>
      <c r="JB15" s="16"/>
      <c r="JC15" s="7"/>
      <c r="JD15" s="122"/>
      <c r="JE15" s="20">
        <v>8</v>
      </c>
      <c r="JF15" s="19"/>
      <c r="JG15" s="17"/>
      <c r="JH15" s="19"/>
      <c r="JI15" s="70"/>
      <c r="JJ15" s="24"/>
      <c r="JK15" s="16"/>
      <c r="JL15" s="7"/>
      <c r="JM15" s="122"/>
      <c r="JN15" s="20"/>
      <c r="JO15" s="19"/>
      <c r="JP15" s="17"/>
      <c r="JQ15" s="19"/>
      <c r="JR15" s="70"/>
      <c r="JS15" s="24"/>
      <c r="JT15" s="16"/>
      <c r="JU15" s="7"/>
      <c r="JV15" s="122"/>
      <c r="JW15" s="20"/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1"/>
      <c r="KQ15" s="106"/>
      <c r="KR15" s="191"/>
      <c r="KS15" s="125"/>
      <c r="KT15" s="104"/>
      <c r="KU15" s="311"/>
      <c r="KV15" s="7"/>
      <c r="KW15" s="122"/>
      <c r="KX15" s="20"/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90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4"/>
      <c r="RP15" s="405"/>
      <c r="RQ15" s="406"/>
      <c r="RR15" s="407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8000370</v>
      </c>
      <c r="E16" s="156">
        <f t="shared" si="12"/>
        <v>43144</v>
      </c>
      <c r="F16" s="75">
        <f t="shared" si="12"/>
        <v>19233.080000000002</v>
      </c>
      <c r="G16" s="15">
        <f t="shared" si="12"/>
        <v>20</v>
      </c>
      <c r="H16" s="64">
        <f t="shared" si="12"/>
        <v>19287.52</v>
      </c>
      <c r="I16" s="18">
        <f t="shared" si="12"/>
        <v>-54.43999999999869</v>
      </c>
      <c r="K16" s="59"/>
      <c r="L16" s="122"/>
      <c r="M16" s="20">
        <v>9</v>
      </c>
      <c r="N16" s="19">
        <v>929.86</v>
      </c>
      <c r="O16" s="415">
        <v>43133</v>
      </c>
      <c r="P16" s="750">
        <v>929.86</v>
      </c>
      <c r="Q16" s="752" t="s">
        <v>312</v>
      </c>
      <c r="R16" s="416">
        <v>36</v>
      </c>
      <c r="S16" s="16"/>
      <c r="T16" s="59"/>
      <c r="U16" s="122"/>
      <c r="V16" s="20">
        <v>9</v>
      </c>
      <c r="W16" s="19">
        <v>941.2</v>
      </c>
      <c r="X16" s="415">
        <v>43134</v>
      </c>
      <c r="Y16" s="750">
        <v>941.2</v>
      </c>
      <c r="Z16" s="785" t="s">
        <v>319</v>
      </c>
      <c r="AA16" s="416">
        <v>35</v>
      </c>
      <c r="AB16" s="16"/>
      <c r="AC16" s="59"/>
      <c r="AD16" s="122"/>
      <c r="AE16" s="20">
        <v>9</v>
      </c>
      <c r="AF16" s="191">
        <v>980.5</v>
      </c>
      <c r="AG16" s="106">
        <v>43133</v>
      </c>
      <c r="AH16" s="191">
        <v>980.5</v>
      </c>
      <c r="AI16" s="125" t="s">
        <v>316</v>
      </c>
      <c r="AJ16" s="112">
        <v>35</v>
      </c>
      <c r="AK16" s="16"/>
      <c r="AL16" s="59"/>
      <c r="AM16" s="122"/>
      <c r="AN16" s="20">
        <v>9</v>
      </c>
      <c r="AO16" s="19">
        <v>878.2</v>
      </c>
      <c r="AP16" s="17">
        <v>43136</v>
      </c>
      <c r="AQ16" s="19">
        <v>878.2</v>
      </c>
      <c r="AR16" s="70" t="s">
        <v>331</v>
      </c>
      <c r="AS16" s="24">
        <v>35</v>
      </c>
      <c r="AT16" s="16"/>
      <c r="AU16" s="59"/>
      <c r="AV16" s="122"/>
      <c r="AW16" s="20">
        <v>9</v>
      </c>
      <c r="AX16" s="19">
        <v>894.9</v>
      </c>
      <c r="AY16" s="106">
        <v>43137</v>
      </c>
      <c r="AZ16" s="19">
        <v>894.9</v>
      </c>
      <c r="BA16" s="125" t="s">
        <v>332</v>
      </c>
      <c r="BB16" s="418">
        <v>35</v>
      </c>
      <c r="BC16" s="16"/>
      <c r="BD16" s="59"/>
      <c r="BE16" s="122"/>
      <c r="BF16" s="20">
        <v>9</v>
      </c>
      <c r="BG16" s="19">
        <v>985.03</v>
      </c>
      <c r="BH16" s="404">
        <v>43136</v>
      </c>
      <c r="BI16" s="19">
        <v>985.03</v>
      </c>
      <c r="BJ16" s="406" t="s">
        <v>329</v>
      </c>
      <c r="BK16" s="407">
        <v>35</v>
      </c>
      <c r="BL16" s="16"/>
      <c r="BM16" s="59"/>
      <c r="BN16" s="122"/>
      <c r="BO16" s="20">
        <v>9</v>
      </c>
      <c r="BP16" s="19">
        <v>940.75</v>
      </c>
      <c r="BQ16" s="404">
        <v>43138</v>
      </c>
      <c r="BR16" s="19">
        <v>940.75</v>
      </c>
      <c r="BS16" s="406" t="s">
        <v>344</v>
      </c>
      <c r="BT16" s="407">
        <v>34</v>
      </c>
      <c r="BU16" s="16"/>
      <c r="BV16" s="59"/>
      <c r="BW16" s="122"/>
      <c r="BX16" s="20">
        <v>9</v>
      </c>
      <c r="BY16" s="19">
        <v>927.59</v>
      </c>
      <c r="BZ16" s="404">
        <v>43139</v>
      </c>
      <c r="CA16" s="19">
        <v>927.59</v>
      </c>
      <c r="CB16" s="406" t="s">
        <v>347</v>
      </c>
      <c r="CC16" s="407">
        <v>34</v>
      </c>
      <c r="CD16" s="16"/>
      <c r="CE16" s="59"/>
      <c r="CF16" s="122"/>
      <c r="CG16" s="20">
        <v>9</v>
      </c>
      <c r="CH16" s="19">
        <v>920.79</v>
      </c>
      <c r="CI16" s="17">
        <v>43138</v>
      </c>
      <c r="CJ16" s="19">
        <v>920.79</v>
      </c>
      <c r="CK16" s="70" t="s">
        <v>340</v>
      </c>
      <c r="CL16" s="24">
        <v>34</v>
      </c>
      <c r="CM16" s="16"/>
      <c r="CN16" s="59"/>
      <c r="CO16" s="122"/>
      <c r="CP16" s="20">
        <v>9</v>
      </c>
      <c r="CQ16" s="19">
        <v>952.5</v>
      </c>
      <c r="CR16" s="17">
        <v>43140</v>
      </c>
      <c r="CS16" s="19">
        <v>952.5</v>
      </c>
      <c r="CT16" s="70" t="s">
        <v>355</v>
      </c>
      <c r="CU16" s="24">
        <v>34</v>
      </c>
      <c r="CV16" s="16"/>
      <c r="CW16" s="59"/>
      <c r="CX16" s="122"/>
      <c r="CY16" s="20">
        <v>9</v>
      </c>
      <c r="CZ16" s="19">
        <v>949.66</v>
      </c>
      <c r="DA16" s="404">
        <v>43140</v>
      </c>
      <c r="DB16" s="19">
        <v>949.66</v>
      </c>
      <c r="DC16" s="406" t="s">
        <v>356</v>
      </c>
      <c r="DD16" s="407">
        <v>34</v>
      </c>
      <c r="DE16" s="16"/>
      <c r="DF16" s="59"/>
      <c r="DG16" s="122"/>
      <c r="DH16" s="20">
        <v>9</v>
      </c>
      <c r="DI16" s="19">
        <v>922.6</v>
      </c>
      <c r="DJ16" s="404">
        <v>43141</v>
      </c>
      <c r="DK16" s="19">
        <v>922.6</v>
      </c>
      <c r="DL16" s="406" t="s">
        <v>361</v>
      </c>
      <c r="DM16" s="407">
        <v>34</v>
      </c>
      <c r="DN16" s="16"/>
      <c r="DO16" s="59"/>
      <c r="DP16" s="122"/>
      <c r="DQ16" s="20">
        <v>9</v>
      </c>
      <c r="DR16" s="30">
        <v>942.86</v>
      </c>
      <c r="DS16" s="58">
        <v>43144</v>
      </c>
      <c r="DT16" s="30">
        <v>942.86</v>
      </c>
      <c r="DU16" s="77" t="s">
        <v>368</v>
      </c>
      <c r="DV16" s="24">
        <v>32</v>
      </c>
      <c r="DW16" s="16"/>
      <c r="DX16" s="59"/>
      <c r="DY16" s="122"/>
      <c r="DZ16" s="20">
        <v>9</v>
      </c>
      <c r="EA16" s="30">
        <v>930.8</v>
      </c>
      <c r="EB16" s="58">
        <v>43144</v>
      </c>
      <c r="EC16" s="30">
        <v>930.8</v>
      </c>
      <c r="ED16" s="77" t="s">
        <v>370</v>
      </c>
      <c r="EE16" s="24">
        <v>32</v>
      </c>
      <c r="EF16" s="16"/>
      <c r="EG16" s="59"/>
      <c r="EH16" s="122"/>
      <c r="EI16" s="20">
        <v>9</v>
      </c>
      <c r="EJ16" s="19">
        <v>886.8</v>
      </c>
      <c r="EK16" s="17">
        <v>43145</v>
      </c>
      <c r="EL16" s="19">
        <v>886.8</v>
      </c>
      <c r="EM16" s="43" t="s">
        <v>372</v>
      </c>
      <c r="EN16" s="24">
        <v>32</v>
      </c>
      <c r="EO16" s="16"/>
      <c r="EP16" s="59"/>
      <c r="EQ16" s="122"/>
      <c r="ER16" s="20">
        <v>9</v>
      </c>
      <c r="ES16" s="19">
        <v>891.3</v>
      </c>
      <c r="ET16" s="17">
        <v>43147</v>
      </c>
      <c r="EU16" s="19">
        <v>891.3</v>
      </c>
      <c r="EV16" s="43" t="s">
        <v>376</v>
      </c>
      <c r="EW16" s="24">
        <v>32</v>
      </c>
      <c r="EX16" s="16"/>
      <c r="EY16" s="59"/>
      <c r="EZ16" s="122"/>
      <c r="FA16" s="20">
        <v>9</v>
      </c>
      <c r="FB16" s="168">
        <v>907.03</v>
      </c>
      <c r="FC16" s="151">
        <v>43148</v>
      </c>
      <c r="FD16" s="168">
        <v>907.03</v>
      </c>
      <c r="FE16" s="111" t="s">
        <v>381</v>
      </c>
      <c r="FF16" s="112">
        <v>32</v>
      </c>
      <c r="FG16" s="16"/>
      <c r="FH16" s="59"/>
      <c r="FI16" s="122"/>
      <c r="FJ16" s="20">
        <v>9</v>
      </c>
      <c r="FK16" s="30">
        <v>891.3</v>
      </c>
      <c r="FL16" s="58">
        <v>43148</v>
      </c>
      <c r="FM16" s="30">
        <v>891.3</v>
      </c>
      <c r="FN16" s="77" t="s">
        <v>383</v>
      </c>
      <c r="FO16" s="24">
        <v>32</v>
      </c>
      <c r="FP16" s="16"/>
      <c r="FQ16" s="59"/>
      <c r="FR16" s="122"/>
      <c r="FS16" s="20">
        <v>9</v>
      </c>
      <c r="FT16" s="19">
        <v>904.9</v>
      </c>
      <c r="FU16" s="151">
        <v>43148</v>
      </c>
      <c r="FV16" s="168">
        <v>904.9</v>
      </c>
      <c r="FW16" s="271" t="s">
        <v>385</v>
      </c>
      <c r="FX16" s="112">
        <v>32</v>
      </c>
      <c r="FY16" s="16"/>
      <c r="FZ16" s="59"/>
      <c r="GA16" s="122"/>
      <c r="GB16" s="20">
        <v>9</v>
      </c>
      <c r="GC16" s="19">
        <v>941.2</v>
      </c>
      <c r="GD16" s="17">
        <v>43151</v>
      </c>
      <c r="GE16" s="19">
        <v>941.2</v>
      </c>
      <c r="GF16" s="70" t="s">
        <v>395</v>
      </c>
      <c r="GG16" s="24">
        <v>32</v>
      </c>
      <c r="GH16" s="16"/>
      <c r="GI16" s="59"/>
      <c r="GJ16" s="122"/>
      <c r="GK16" s="20">
        <v>9</v>
      </c>
      <c r="GL16" s="19">
        <v>915.19</v>
      </c>
      <c r="GM16" s="17">
        <v>43152</v>
      </c>
      <c r="GN16" s="19">
        <v>915.19</v>
      </c>
      <c r="GO16" s="70" t="s">
        <v>397</v>
      </c>
      <c r="GP16" s="24">
        <v>33</v>
      </c>
      <c r="GQ16" s="16"/>
      <c r="GR16" s="59"/>
      <c r="GS16" s="122"/>
      <c r="GT16" s="20">
        <v>9</v>
      </c>
      <c r="GU16" s="19">
        <v>943.9</v>
      </c>
      <c r="GV16" s="17">
        <v>43153</v>
      </c>
      <c r="GW16" s="19">
        <v>943.9</v>
      </c>
      <c r="GX16" s="43" t="s">
        <v>402</v>
      </c>
      <c r="GY16" s="24">
        <v>33</v>
      </c>
      <c r="GZ16" s="16"/>
      <c r="HA16" s="59"/>
      <c r="HB16" s="122"/>
      <c r="HC16" s="20">
        <v>9</v>
      </c>
      <c r="HD16" s="30">
        <v>958</v>
      </c>
      <c r="HE16" s="58">
        <v>43154</v>
      </c>
      <c r="HF16" s="30">
        <v>958</v>
      </c>
      <c r="HG16" s="77" t="s">
        <v>405</v>
      </c>
      <c r="HH16" s="24">
        <v>33</v>
      </c>
      <c r="HI16" s="16"/>
      <c r="HJ16" s="59"/>
      <c r="HK16" s="122"/>
      <c r="HL16" s="20">
        <v>9</v>
      </c>
      <c r="HM16" s="19">
        <v>957.82</v>
      </c>
      <c r="HN16" s="17">
        <v>43155</v>
      </c>
      <c r="HO16" s="19">
        <v>957.82</v>
      </c>
      <c r="HP16" s="637" t="s">
        <v>410</v>
      </c>
      <c r="HQ16" s="24">
        <v>33</v>
      </c>
      <c r="HR16" s="16"/>
      <c r="HS16" s="59"/>
      <c r="HT16" s="122"/>
      <c r="HU16" s="20">
        <v>9</v>
      </c>
      <c r="HV16" s="30">
        <v>951.02</v>
      </c>
      <c r="HW16" s="58">
        <v>43158</v>
      </c>
      <c r="HX16" s="30">
        <v>951.02</v>
      </c>
      <c r="HY16" s="77" t="s">
        <v>418</v>
      </c>
      <c r="HZ16" s="24">
        <v>33.5</v>
      </c>
      <c r="IA16" s="16"/>
      <c r="IB16" s="59"/>
      <c r="IC16" s="122"/>
      <c r="ID16" s="20">
        <v>9</v>
      </c>
      <c r="IE16" s="19">
        <v>943.47</v>
      </c>
      <c r="IF16" s="17">
        <v>43158</v>
      </c>
      <c r="IG16" s="19">
        <v>943.47</v>
      </c>
      <c r="IH16" s="43" t="s">
        <v>415</v>
      </c>
      <c r="II16" s="24">
        <v>33.5</v>
      </c>
      <c r="IJ16" s="16"/>
      <c r="IK16" s="59"/>
      <c r="IL16" s="122"/>
      <c r="IM16" s="20">
        <v>9</v>
      </c>
      <c r="IN16" s="30"/>
      <c r="IO16" s="169"/>
      <c r="IP16" s="30"/>
      <c r="IQ16" s="77"/>
      <c r="IR16" s="24"/>
      <c r="IS16" s="16"/>
      <c r="IT16" s="59"/>
      <c r="IU16" s="122"/>
      <c r="IV16" s="20">
        <v>9</v>
      </c>
      <c r="IW16" s="19"/>
      <c r="IX16" s="17"/>
      <c r="IY16" s="19"/>
      <c r="IZ16" s="70"/>
      <c r="JA16" s="24"/>
      <c r="JB16" s="16"/>
      <c r="JC16" s="59"/>
      <c r="JD16" s="122"/>
      <c r="JE16" s="20">
        <v>9</v>
      </c>
      <c r="JF16" s="19"/>
      <c r="JG16" s="17"/>
      <c r="JH16" s="19"/>
      <c r="JI16" s="70"/>
      <c r="JJ16" s="24"/>
      <c r="JK16" s="16"/>
      <c r="JL16" s="59"/>
      <c r="JM16" s="122"/>
      <c r="JN16" s="20"/>
      <c r="JO16" s="19"/>
      <c r="JP16" s="17"/>
      <c r="JQ16" s="19"/>
      <c r="JR16" s="70"/>
      <c r="JS16" s="24"/>
      <c r="JT16" s="16"/>
      <c r="JU16" s="59"/>
      <c r="JV16" s="122"/>
      <c r="JW16" s="20"/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1"/>
      <c r="KQ16" s="106"/>
      <c r="KR16" s="191"/>
      <c r="KS16" s="125"/>
      <c r="KT16" s="104"/>
      <c r="KU16" s="311"/>
      <c r="KV16" s="59"/>
      <c r="KW16" s="122"/>
      <c r="KX16" s="20"/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90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4"/>
      <c r="RP16" s="405"/>
      <c r="RQ16" s="406"/>
      <c r="RR16" s="407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8000369</v>
      </c>
      <c r="E17" s="156">
        <f t="shared" si="13"/>
        <v>43144</v>
      </c>
      <c r="F17" s="75">
        <f t="shared" si="13"/>
        <v>19093.39</v>
      </c>
      <c r="G17" s="15">
        <f t="shared" si="13"/>
        <v>21</v>
      </c>
      <c r="H17" s="64">
        <f t="shared" si="13"/>
        <v>19129.599999999999</v>
      </c>
      <c r="I17" s="18">
        <f t="shared" si="13"/>
        <v>-36.209999999999127</v>
      </c>
      <c r="K17" s="59"/>
      <c r="L17" s="122"/>
      <c r="M17" s="20">
        <v>10</v>
      </c>
      <c r="N17" s="19">
        <v>941.2</v>
      </c>
      <c r="O17" s="17">
        <v>43131</v>
      </c>
      <c r="P17" s="19">
        <v>941.2</v>
      </c>
      <c r="Q17" s="43" t="s">
        <v>178</v>
      </c>
      <c r="R17" s="24">
        <v>36</v>
      </c>
      <c r="S17" s="16"/>
      <c r="T17" s="59"/>
      <c r="U17" s="122"/>
      <c r="V17" s="20">
        <v>10</v>
      </c>
      <c r="W17" s="19">
        <v>952.54</v>
      </c>
      <c r="X17" s="415">
        <v>43134</v>
      </c>
      <c r="Y17" s="750">
        <v>952.54</v>
      </c>
      <c r="Z17" s="785" t="s">
        <v>320</v>
      </c>
      <c r="AA17" s="416">
        <v>35</v>
      </c>
      <c r="AB17" s="16"/>
      <c r="AC17" s="59"/>
      <c r="AD17" s="122"/>
      <c r="AE17" s="20">
        <v>10</v>
      </c>
      <c r="AF17" s="191">
        <v>940.14</v>
      </c>
      <c r="AG17" s="106">
        <v>43133</v>
      </c>
      <c r="AH17" s="191">
        <v>940.14</v>
      </c>
      <c r="AI17" s="125" t="s">
        <v>316</v>
      </c>
      <c r="AJ17" s="112">
        <v>35</v>
      </c>
      <c r="AK17" s="16"/>
      <c r="AL17" s="59"/>
      <c r="AM17" s="122"/>
      <c r="AN17" s="20">
        <v>10</v>
      </c>
      <c r="AO17" s="30">
        <v>924</v>
      </c>
      <c r="AP17" s="17">
        <v>43136</v>
      </c>
      <c r="AQ17" s="19">
        <v>924</v>
      </c>
      <c r="AR17" s="70" t="s">
        <v>323</v>
      </c>
      <c r="AS17" s="24">
        <v>35</v>
      </c>
      <c r="AT17" s="16"/>
      <c r="AU17" s="59"/>
      <c r="AV17" s="122"/>
      <c r="AW17" s="20">
        <v>10</v>
      </c>
      <c r="AX17" s="19">
        <v>870.9</v>
      </c>
      <c r="AY17" s="106">
        <v>43137</v>
      </c>
      <c r="AZ17" s="19">
        <v>870.9</v>
      </c>
      <c r="BA17" s="125" t="s">
        <v>332</v>
      </c>
      <c r="BB17" s="418">
        <v>35</v>
      </c>
      <c r="BC17" s="16"/>
      <c r="BD17" s="59"/>
      <c r="BE17" s="122"/>
      <c r="BF17" s="20">
        <v>10</v>
      </c>
      <c r="BG17" s="30">
        <v>976.42</v>
      </c>
      <c r="BH17" s="404">
        <v>43136</v>
      </c>
      <c r="BI17" s="30">
        <v>976.42</v>
      </c>
      <c r="BJ17" s="406" t="s">
        <v>329</v>
      </c>
      <c r="BK17" s="407">
        <v>35</v>
      </c>
      <c r="BL17" s="16"/>
      <c r="BM17" s="59"/>
      <c r="BN17" s="122"/>
      <c r="BO17" s="20">
        <v>10</v>
      </c>
      <c r="BP17" s="19">
        <v>921.24</v>
      </c>
      <c r="BQ17" s="404">
        <v>43138</v>
      </c>
      <c r="BR17" s="19">
        <v>921.24</v>
      </c>
      <c r="BS17" s="406" t="s">
        <v>344</v>
      </c>
      <c r="BT17" s="407">
        <v>34</v>
      </c>
      <c r="BU17" s="16"/>
      <c r="BV17" s="59"/>
      <c r="BW17" s="122"/>
      <c r="BX17" s="20">
        <v>10</v>
      </c>
      <c r="BY17" s="19">
        <v>952.54</v>
      </c>
      <c r="BZ17" s="404">
        <v>43139</v>
      </c>
      <c r="CA17" s="19">
        <v>952.54</v>
      </c>
      <c r="CB17" s="406" t="s">
        <v>347</v>
      </c>
      <c r="CC17" s="407">
        <v>34</v>
      </c>
      <c r="CD17" s="16"/>
      <c r="CE17" s="59"/>
      <c r="CF17" s="122"/>
      <c r="CG17" s="20">
        <v>10</v>
      </c>
      <c r="CH17" s="19">
        <v>918.52</v>
      </c>
      <c r="CI17" s="17">
        <v>43138</v>
      </c>
      <c r="CJ17" s="19">
        <v>918.52</v>
      </c>
      <c r="CK17" s="70" t="s">
        <v>340</v>
      </c>
      <c r="CL17" s="24">
        <v>34</v>
      </c>
      <c r="CM17" s="16"/>
      <c r="CN17" s="59"/>
      <c r="CO17" s="122"/>
      <c r="CP17" s="20">
        <v>10</v>
      </c>
      <c r="CQ17" s="30">
        <v>866.8</v>
      </c>
      <c r="CR17" s="17">
        <v>92</v>
      </c>
      <c r="CS17" s="30">
        <v>866.8</v>
      </c>
      <c r="CT17" s="70" t="s">
        <v>352</v>
      </c>
      <c r="CU17" s="24">
        <v>34</v>
      </c>
      <c r="CV17" s="16"/>
      <c r="CW17" s="59"/>
      <c r="CX17" s="122"/>
      <c r="CY17" s="20">
        <v>10</v>
      </c>
      <c r="CZ17" s="30">
        <v>985.03</v>
      </c>
      <c r="DA17" s="404">
        <v>43140</v>
      </c>
      <c r="DB17" s="30">
        <v>985.03</v>
      </c>
      <c r="DC17" s="406" t="s">
        <v>356</v>
      </c>
      <c r="DD17" s="407">
        <v>34</v>
      </c>
      <c r="DE17" s="16"/>
      <c r="DF17" s="59"/>
      <c r="DG17" s="122"/>
      <c r="DH17" s="20">
        <v>10</v>
      </c>
      <c r="DI17" s="30">
        <v>914.9</v>
      </c>
      <c r="DJ17" s="404">
        <v>43141</v>
      </c>
      <c r="DK17" s="30">
        <v>914.9</v>
      </c>
      <c r="DL17" s="406" t="s">
        <v>361</v>
      </c>
      <c r="DM17" s="407">
        <v>34</v>
      </c>
      <c r="DN17" s="16"/>
      <c r="DO17" s="59"/>
      <c r="DP17" s="122"/>
      <c r="DQ17" s="20">
        <v>10</v>
      </c>
      <c r="DR17" s="30">
        <v>979.59</v>
      </c>
      <c r="DS17" s="58">
        <v>43144</v>
      </c>
      <c r="DT17" s="30">
        <v>979.59</v>
      </c>
      <c r="DU17" s="77" t="s">
        <v>368</v>
      </c>
      <c r="DV17" s="24">
        <v>34</v>
      </c>
      <c r="DW17" s="16"/>
      <c r="DX17" s="59"/>
      <c r="DY17" s="122"/>
      <c r="DZ17" s="20">
        <v>10</v>
      </c>
      <c r="EA17" s="30">
        <v>943</v>
      </c>
      <c r="EB17" s="58">
        <v>43144</v>
      </c>
      <c r="EC17" s="30">
        <v>943</v>
      </c>
      <c r="ED17" s="77" t="s">
        <v>370</v>
      </c>
      <c r="EE17" s="24">
        <v>32</v>
      </c>
      <c r="EF17" s="16"/>
      <c r="EG17" s="59"/>
      <c r="EH17" s="122"/>
      <c r="EI17" s="20">
        <v>10</v>
      </c>
      <c r="EJ17" s="19">
        <v>970.2</v>
      </c>
      <c r="EK17" s="17">
        <v>43145</v>
      </c>
      <c r="EL17" s="19">
        <v>970.2</v>
      </c>
      <c r="EM17" s="43" t="s">
        <v>372</v>
      </c>
      <c r="EN17" s="24">
        <v>32</v>
      </c>
      <c r="EO17" s="16"/>
      <c r="EP17" s="59"/>
      <c r="EQ17" s="122"/>
      <c r="ER17" s="20">
        <v>10</v>
      </c>
      <c r="ES17" s="30">
        <v>920.3</v>
      </c>
      <c r="ET17" s="17">
        <v>43147</v>
      </c>
      <c r="EU17" s="30">
        <v>920.3</v>
      </c>
      <c r="EV17" s="43" t="s">
        <v>376</v>
      </c>
      <c r="EW17" s="24">
        <v>32</v>
      </c>
      <c r="EX17" s="16"/>
      <c r="EY17" s="59"/>
      <c r="EZ17" s="122"/>
      <c r="FA17" s="20">
        <v>10</v>
      </c>
      <c r="FB17" s="168">
        <v>927.89</v>
      </c>
      <c r="FC17" s="151">
        <v>43148</v>
      </c>
      <c r="FD17" s="168">
        <v>927.89</v>
      </c>
      <c r="FE17" s="111" t="s">
        <v>381</v>
      </c>
      <c r="FF17" s="112">
        <v>32</v>
      </c>
      <c r="FG17" s="16"/>
      <c r="FH17" s="59"/>
      <c r="FI17" s="122"/>
      <c r="FJ17" s="20">
        <v>10</v>
      </c>
      <c r="FK17" s="30">
        <v>917.6</v>
      </c>
      <c r="FL17" s="58">
        <v>43148</v>
      </c>
      <c r="FM17" s="30">
        <v>917.6</v>
      </c>
      <c r="FN17" s="77" t="s">
        <v>383</v>
      </c>
      <c r="FO17" s="24">
        <v>32</v>
      </c>
      <c r="FP17" s="16"/>
      <c r="FQ17" s="59"/>
      <c r="FR17" s="122"/>
      <c r="FS17" s="20">
        <v>10</v>
      </c>
      <c r="FT17" s="19">
        <v>915.8</v>
      </c>
      <c r="FU17" s="151">
        <v>43148</v>
      </c>
      <c r="FV17" s="168">
        <v>915.8</v>
      </c>
      <c r="FW17" s="271" t="s">
        <v>385</v>
      </c>
      <c r="FX17" s="112">
        <v>32</v>
      </c>
      <c r="FY17" s="16"/>
      <c r="FZ17" s="59"/>
      <c r="GA17" s="122"/>
      <c r="GB17" s="20">
        <v>10</v>
      </c>
      <c r="GC17" s="30">
        <v>924.87</v>
      </c>
      <c r="GD17" s="17">
        <v>43151</v>
      </c>
      <c r="GE17" s="30">
        <v>924.87</v>
      </c>
      <c r="GF17" s="70" t="s">
        <v>395</v>
      </c>
      <c r="GG17" s="24">
        <v>32</v>
      </c>
      <c r="GH17" s="16"/>
      <c r="GI17" s="59"/>
      <c r="GJ17" s="122"/>
      <c r="GK17" s="20">
        <v>10</v>
      </c>
      <c r="GL17" s="30">
        <v>989.12</v>
      </c>
      <c r="GM17" s="17">
        <v>43152</v>
      </c>
      <c r="GN17" s="30">
        <v>989.12</v>
      </c>
      <c r="GO17" s="70" t="s">
        <v>397</v>
      </c>
      <c r="GP17" s="24">
        <v>33</v>
      </c>
      <c r="GQ17" s="16"/>
      <c r="GR17" s="59"/>
      <c r="GS17" s="122"/>
      <c r="GT17" s="20">
        <v>10</v>
      </c>
      <c r="GU17" s="19">
        <v>911.7</v>
      </c>
      <c r="GV17" s="17">
        <v>43153</v>
      </c>
      <c r="GW17" s="19">
        <v>911.7</v>
      </c>
      <c r="GX17" s="43" t="s">
        <v>402</v>
      </c>
      <c r="GY17" s="24">
        <v>33</v>
      </c>
      <c r="GZ17" s="16"/>
      <c r="HA17" s="59"/>
      <c r="HB17" s="122"/>
      <c r="HC17" s="20">
        <v>10</v>
      </c>
      <c r="HD17" s="30">
        <v>902.2</v>
      </c>
      <c r="HE17" s="58">
        <v>43154</v>
      </c>
      <c r="HF17" s="30">
        <v>902.2</v>
      </c>
      <c r="HG17" s="77" t="s">
        <v>405</v>
      </c>
      <c r="HH17" s="24">
        <v>33</v>
      </c>
      <c r="HI17" s="16"/>
      <c r="HJ17" s="59"/>
      <c r="HK17" s="122"/>
      <c r="HL17" s="20">
        <v>10</v>
      </c>
      <c r="HM17" s="19">
        <v>946.03</v>
      </c>
      <c r="HN17" s="17">
        <v>43155</v>
      </c>
      <c r="HO17" s="19">
        <v>946.03</v>
      </c>
      <c r="HP17" s="637" t="s">
        <v>410</v>
      </c>
      <c r="HQ17" s="24">
        <v>33</v>
      </c>
      <c r="HR17" s="16"/>
      <c r="HS17" s="59"/>
      <c r="HT17" s="122"/>
      <c r="HU17" s="20">
        <v>10</v>
      </c>
      <c r="HV17" s="30">
        <v>946.03</v>
      </c>
      <c r="HW17" s="58">
        <v>43158</v>
      </c>
      <c r="HX17" s="30">
        <v>946.03</v>
      </c>
      <c r="HY17" s="77" t="s">
        <v>418</v>
      </c>
      <c r="HZ17" s="24">
        <v>33.5</v>
      </c>
      <c r="IA17" s="16"/>
      <c r="IB17" s="59"/>
      <c r="IC17" s="122"/>
      <c r="ID17" s="20">
        <v>10</v>
      </c>
      <c r="IE17" s="19">
        <v>945.28</v>
      </c>
      <c r="IF17" s="17">
        <v>43158</v>
      </c>
      <c r="IG17" s="19">
        <v>945.28</v>
      </c>
      <c r="IH17" s="43" t="s">
        <v>415</v>
      </c>
      <c r="II17" s="24">
        <v>33.5</v>
      </c>
      <c r="IJ17" s="16"/>
      <c r="IK17" s="59"/>
      <c r="IL17" s="122"/>
      <c r="IM17" s="20">
        <v>10</v>
      </c>
      <c r="IN17" s="30"/>
      <c r="IO17" s="169"/>
      <c r="IP17" s="30"/>
      <c r="IQ17" s="77"/>
      <c r="IR17" s="24"/>
      <c r="IS17" s="16"/>
      <c r="IT17" s="59"/>
      <c r="IU17" s="122"/>
      <c r="IV17" s="20">
        <v>10</v>
      </c>
      <c r="IW17" s="19"/>
      <c r="IX17" s="17"/>
      <c r="IY17" s="19"/>
      <c r="IZ17" s="70"/>
      <c r="JA17" s="24"/>
      <c r="JB17" s="16"/>
      <c r="JC17" s="59"/>
      <c r="JD17" s="122"/>
      <c r="JE17" s="20">
        <v>10</v>
      </c>
      <c r="JF17" s="30"/>
      <c r="JG17" s="17"/>
      <c r="JH17" s="30"/>
      <c r="JI17" s="70"/>
      <c r="JJ17" s="24"/>
      <c r="JK17" s="16"/>
      <c r="JL17" s="59"/>
      <c r="JM17" s="122"/>
      <c r="JN17" s="20"/>
      <c r="JO17" s="19"/>
      <c r="JP17" s="17"/>
      <c r="JQ17" s="19"/>
      <c r="JR17" s="70"/>
      <c r="JS17" s="24"/>
      <c r="JT17" s="16"/>
      <c r="JU17" s="59"/>
      <c r="JV17" s="122"/>
      <c r="JW17" s="20"/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1"/>
      <c r="KQ17" s="106"/>
      <c r="KR17" s="191"/>
      <c r="KS17" s="125"/>
      <c r="KT17" s="104"/>
      <c r="KU17" s="311"/>
      <c r="KV17" s="59"/>
      <c r="KW17" s="122"/>
      <c r="KX17" s="20"/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90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4"/>
      <c r="RP17" s="405"/>
      <c r="RQ17" s="406"/>
      <c r="RR17" s="407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8000839</v>
      </c>
      <c r="E18" s="156">
        <f t="shared" si="14"/>
        <v>43145</v>
      </c>
      <c r="F18" s="75">
        <f t="shared" si="14"/>
        <v>19046.91</v>
      </c>
      <c r="G18" s="15">
        <f t="shared" si="14"/>
        <v>21</v>
      </c>
      <c r="H18" s="64">
        <f t="shared" si="14"/>
        <v>19047.3</v>
      </c>
      <c r="I18" s="18">
        <f t="shared" si="14"/>
        <v>-0.38999999999941792</v>
      </c>
      <c r="K18" s="59"/>
      <c r="L18" s="122"/>
      <c r="M18" s="20">
        <v>11</v>
      </c>
      <c r="N18" s="19">
        <v>938.93</v>
      </c>
      <c r="O18" s="415">
        <v>43133</v>
      </c>
      <c r="P18" s="750">
        <v>938.93</v>
      </c>
      <c r="Q18" s="752" t="s">
        <v>312</v>
      </c>
      <c r="R18" s="416">
        <v>36</v>
      </c>
      <c r="S18" s="16"/>
      <c r="T18" s="59"/>
      <c r="U18" s="122"/>
      <c r="V18" s="20">
        <v>11</v>
      </c>
      <c r="W18" s="30">
        <v>929.86</v>
      </c>
      <c r="X18" s="415">
        <v>43134</v>
      </c>
      <c r="Y18" s="750">
        <v>929.86</v>
      </c>
      <c r="Z18" s="785" t="s">
        <v>322</v>
      </c>
      <c r="AA18" s="416">
        <v>35</v>
      </c>
      <c r="AB18" s="16"/>
      <c r="AC18" s="59"/>
      <c r="AD18" s="122"/>
      <c r="AE18" s="20">
        <v>11</v>
      </c>
      <c r="AF18" s="191">
        <v>950.57</v>
      </c>
      <c r="AG18" s="106">
        <v>43133</v>
      </c>
      <c r="AH18" s="191">
        <v>950.57</v>
      </c>
      <c r="AI18" s="125" t="s">
        <v>317</v>
      </c>
      <c r="AJ18" s="112">
        <v>35</v>
      </c>
      <c r="AK18" s="16"/>
      <c r="AL18" s="59"/>
      <c r="AM18" s="122"/>
      <c r="AN18" s="20">
        <v>11</v>
      </c>
      <c r="AO18" s="19">
        <v>924</v>
      </c>
      <c r="AP18" s="17">
        <v>43136</v>
      </c>
      <c r="AQ18" s="19">
        <v>924</v>
      </c>
      <c r="AR18" s="70" t="s">
        <v>331</v>
      </c>
      <c r="AS18" s="24">
        <v>35</v>
      </c>
      <c r="AT18" s="16"/>
      <c r="AU18" s="59"/>
      <c r="AV18" s="122"/>
      <c r="AW18" s="20">
        <v>11</v>
      </c>
      <c r="AX18" s="19">
        <v>957.1</v>
      </c>
      <c r="AY18" s="106">
        <v>43137</v>
      </c>
      <c r="AZ18" s="19">
        <v>957.1</v>
      </c>
      <c r="BA18" s="125" t="s">
        <v>332</v>
      </c>
      <c r="BB18" s="418">
        <v>35</v>
      </c>
      <c r="BC18" s="16"/>
      <c r="BD18" s="59"/>
      <c r="BE18" s="122"/>
      <c r="BF18" s="20">
        <v>11</v>
      </c>
      <c r="BG18" s="19">
        <v>970.52</v>
      </c>
      <c r="BH18" s="404">
        <v>43136</v>
      </c>
      <c r="BI18" s="19">
        <v>970.52</v>
      </c>
      <c r="BJ18" s="406" t="s">
        <v>330</v>
      </c>
      <c r="BK18" s="407">
        <v>35</v>
      </c>
      <c r="BL18" s="16"/>
      <c r="BM18" s="59"/>
      <c r="BN18" s="122"/>
      <c r="BO18" s="20">
        <v>11</v>
      </c>
      <c r="BP18" s="30">
        <v>942.56</v>
      </c>
      <c r="BQ18" s="404">
        <v>43138</v>
      </c>
      <c r="BR18" s="30">
        <v>942.56</v>
      </c>
      <c r="BS18" s="406" t="s">
        <v>346</v>
      </c>
      <c r="BT18" s="407">
        <v>34</v>
      </c>
      <c r="BU18" s="16"/>
      <c r="BV18" s="59"/>
      <c r="BW18" s="122"/>
      <c r="BX18" s="20">
        <v>11</v>
      </c>
      <c r="BY18" s="19">
        <v>918.52</v>
      </c>
      <c r="BZ18" s="404">
        <v>43139</v>
      </c>
      <c r="CA18" s="19">
        <v>918.52</v>
      </c>
      <c r="CB18" s="406" t="s">
        <v>347</v>
      </c>
      <c r="CC18" s="407">
        <v>34</v>
      </c>
      <c r="CD18" s="16"/>
      <c r="CE18" s="59"/>
      <c r="CF18" s="122"/>
      <c r="CG18" s="20">
        <v>11</v>
      </c>
      <c r="CH18" s="19">
        <v>957.07</v>
      </c>
      <c r="CI18" s="17">
        <v>43138</v>
      </c>
      <c r="CJ18" s="19">
        <v>957.07</v>
      </c>
      <c r="CK18" s="70" t="s">
        <v>341</v>
      </c>
      <c r="CL18" s="24">
        <v>34</v>
      </c>
      <c r="CM18" s="16"/>
      <c r="CN18" s="59"/>
      <c r="CO18" s="122"/>
      <c r="CP18" s="20">
        <v>11</v>
      </c>
      <c r="CQ18" s="19">
        <v>893.6</v>
      </c>
      <c r="CR18" s="17">
        <v>43140</v>
      </c>
      <c r="CS18" s="19">
        <v>893.6</v>
      </c>
      <c r="CT18" s="70" t="s">
        <v>355</v>
      </c>
      <c r="CU18" s="24">
        <v>34</v>
      </c>
      <c r="CV18" s="16"/>
      <c r="CW18" s="59"/>
      <c r="CX18" s="122"/>
      <c r="CY18" s="20">
        <v>11</v>
      </c>
      <c r="CZ18" s="19">
        <v>978.68</v>
      </c>
      <c r="DA18" s="404">
        <v>43140</v>
      </c>
      <c r="DB18" s="19">
        <v>978.68</v>
      </c>
      <c r="DC18" s="406" t="s">
        <v>357</v>
      </c>
      <c r="DD18" s="407">
        <v>34</v>
      </c>
      <c r="DE18" s="16"/>
      <c r="DF18" s="59"/>
      <c r="DG18" s="122"/>
      <c r="DH18" s="20">
        <v>11</v>
      </c>
      <c r="DI18" s="19">
        <v>921.7</v>
      </c>
      <c r="DJ18" s="404">
        <v>43141</v>
      </c>
      <c r="DK18" s="19">
        <v>921.7</v>
      </c>
      <c r="DL18" s="406" t="s">
        <v>362</v>
      </c>
      <c r="DM18" s="407">
        <v>34</v>
      </c>
      <c r="DN18" s="16"/>
      <c r="DO18" s="59"/>
      <c r="DP18" s="122"/>
      <c r="DQ18" s="20">
        <v>11</v>
      </c>
      <c r="DR18" s="30">
        <v>972.34</v>
      </c>
      <c r="DS18" s="58">
        <v>43144</v>
      </c>
      <c r="DT18" s="30">
        <v>972.34</v>
      </c>
      <c r="DU18" s="77" t="s">
        <v>369</v>
      </c>
      <c r="DV18" s="24">
        <v>32</v>
      </c>
      <c r="DW18" s="16"/>
      <c r="DX18" s="59"/>
      <c r="DY18" s="122"/>
      <c r="DZ18" s="20">
        <v>11</v>
      </c>
      <c r="EA18" s="30">
        <v>925.8</v>
      </c>
      <c r="EB18" s="58">
        <v>43144</v>
      </c>
      <c r="EC18" s="30">
        <v>925.8</v>
      </c>
      <c r="ED18" s="77" t="s">
        <v>370</v>
      </c>
      <c r="EE18" s="24">
        <v>32</v>
      </c>
      <c r="EF18" s="16"/>
      <c r="EG18" s="59"/>
      <c r="EH18" s="122"/>
      <c r="EI18" s="20">
        <v>11</v>
      </c>
      <c r="EJ18" s="19">
        <v>927.1</v>
      </c>
      <c r="EK18" s="17">
        <v>43145</v>
      </c>
      <c r="EL18" s="19">
        <v>927.1</v>
      </c>
      <c r="EM18" s="43" t="s">
        <v>372</v>
      </c>
      <c r="EN18" s="24">
        <v>32</v>
      </c>
      <c r="EO18" s="16"/>
      <c r="EP18" s="59"/>
      <c r="EQ18" s="122"/>
      <c r="ER18" s="20">
        <v>11</v>
      </c>
      <c r="ES18" s="19">
        <v>921.7</v>
      </c>
      <c r="ET18" s="17">
        <v>43147</v>
      </c>
      <c r="EU18" s="19">
        <v>921.7</v>
      </c>
      <c r="EV18" s="43" t="s">
        <v>377</v>
      </c>
      <c r="EW18" s="24">
        <v>32</v>
      </c>
      <c r="EX18" s="16"/>
      <c r="EY18" s="59"/>
      <c r="EZ18" s="122"/>
      <c r="FA18" s="20">
        <v>11</v>
      </c>
      <c r="FB18" s="168">
        <v>938.32</v>
      </c>
      <c r="FC18" s="151">
        <v>43148</v>
      </c>
      <c r="FD18" s="168">
        <v>938.32</v>
      </c>
      <c r="FE18" s="111" t="s">
        <v>382</v>
      </c>
      <c r="FF18" s="112">
        <v>32</v>
      </c>
      <c r="FG18" s="16"/>
      <c r="FH18" s="59"/>
      <c r="FI18" s="122"/>
      <c r="FJ18" s="20">
        <v>11</v>
      </c>
      <c r="FK18" s="30">
        <v>915.3</v>
      </c>
      <c r="FL18" s="58">
        <v>43148</v>
      </c>
      <c r="FM18" s="30">
        <v>915.3</v>
      </c>
      <c r="FN18" s="77" t="s">
        <v>383</v>
      </c>
      <c r="FO18" s="24">
        <v>32</v>
      </c>
      <c r="FP18" s="24"/>
      <c r="FQ18" s="59"/>
      <c r="FR18" s="122"/>
      <c r="FS18" s="20">
        <v>11</v>
      </c>
      <c r="FT18" s="19">
        <v>971.6</v>
      </c>
      <c r="FU18" s="151">
        <v>43148</v>
      </c>
      <c r="FV18" s="168">
        <v>971.6</v>
      </c>
      <c r="FW18" s="271" t="s">
        <v>385</v>
      </c>
      <c r="FX18" s="112">
        <v>32</v>
      </c>
      <c r="FY18" s="16"/>
      <c r="FZ18" s="59"/>
      <c r="GA18" s="122"/>
      <c r="GB18" s="20">
        <v>11</v>
      </c>
      <c r="GC18" s="30">
        <v>920.79</v>
      </c>
      <c r="GD18" s="17">
        <v>43151</v>
      </c>
      <c r="GE18" s="30">
        <v>920.79</v>
      </c>
      <c r="GF18" s="70" t="s">
        <v>396</v>
      </c>
      <c r="GG18" s="24">
        <v>32</v>
      </c>
      <c r="GH18" s="16"/>
      <c r="GI18" s="59"/>
      <c r="GJ18" s="122"/>
      <c r="GK18" s="20">
        <v>11</v>
      </c>
      <c r="GL18" s="30">
        <v>944.67</v>
      </c>
      <c r="GM18" s="17">
        <v>43152</v>
      </c>
      <c r="GN18" s="30">
        <v>944.67</v>
      </c>
      <c r="GO18" s="70" t="s">
        <v>398</v>
      </c>
      <c r="GP18" s="24">
        <v>33</v>
      </c>
      <c r="GQ18" s="16"/>
      <c r="GR18" s="59"/>
      <c r="GS18" s="122"/>
      <c r="GT18" s="20">
        <v>11</v>
      </c>
      <c r="GU18" s="19">
        <v>920.3</v>
      </c>
      <c r="GV18" s="17">
        <v>43153</v>
      </c>
      <c r="GW18" s="19">
        <v>920.3</v>
      </c>
      <c r="GX18" s="43" t="s">
        <v>400</v>
      </c>
      <c r="GY18" s="24">
        <v>33</v>
      </c>
      <c r="GZ18" s="16"/>
      <c r="HA18" s="59"/>
      <c r="HB18" s="122"/>
      <c r="HC18" s="20">
        <v>11</v>
      </c>
      <c r="HD18" s="30">
        <v>938</v>
      </c>
      <c r="HE18" s="58">
        <v>43154</v>
      </c>
      <c r="HF18" s="30">
        <v>938</v>
      </c>
      <c r="HG18" s="77" t="s">
        <v>405</v>
      </c>
      <c r="HH18" s="24">
        <v>33</v>
      </c>
      <c r="HI18" s="16"/>
      <c r="HJ18" s="59"/>
      <c r="HK18" s="122"/>
      <c r="HL18" s="20">
        <v>11</v>
      </c>
      <c r="HM18" s="19">
        <v>948.3</v>
      </c>
      <c r="HN18" s="17">
        <v>43155</v>
      </c>
      <c r="HO18" s="19">
        <v>948.3</v>
      </c>
      <c r="HP18" s="637" t="s">
        <v>411</v>
      </c>
      <c r="HQ18" s="24">
        <v>33</v>
      </c>
      <c r="HR18" s="16"/>
      <c r="HS18" s="59"/>
      <c r="HT18" s="122"/>
      <c r="HU18" s="20">
        <v>11</v>
      </c>
      <c r="HV18" s="30">
        <v>923.81</v>
      </c>
      <c r="HW18" s="58">
        <v>43158</v>
      </c>
      <c r="HX18" s="110">
        <v>923.81</v>
      </c>
      <c r="HY18" s="77" t="s">
        <v>419</v>
      </c>
      <c r="HZ18" s="24">
        <v>33.5</v>
      </c>
      <c r="IA18" s="16"/>
      <c r="IB18" s="59"/>
      <c r="IC18" s="122"/>
      <c r="ID18" s="20">
        <v>11</v>
      </c>
      <c r="IE18" s="19">
        <v>954.35</v>
      </c>
      <c r="IF18" s="17">
        <v>43158</v>
      </c>
      <c r="IG18" s="19">
        <v>954.35</v>
      </c>
      <c r="IH18" s="43" t="s">
        <v>417</v>
      </c>
      <c r="II18" s="24">
        <v>33.5</v>
      </c>
      <c r="IJ18" s="16"/>
      <c r="IK18" s="59"/>
      <c r="IL18" s="122"/>
      <c r="IM18" s="20">
        <v>11</v>
      </c>
      <c r="IN18" s="30"/>
      <c r="IO18" s="169"/>
      <c r="IP18" s="30"/>
      <c r="IQ18" s="77"/>
      <c r="IR18" s="24"/>
      <c r="IS18" s="16"/>
      <c r="IT18" s="59"/>
      <c r="IU18" s="122"/>
      <c r="IV18" s="20">
        <v>11</v>
      </c>
      <c r="IW18" s="30"/>
      <c r="IX18" s="17"/>
      <c r="IY18" s="19"/>
      <c r="IZ18" s="70"/>
      <c r="JA18" s="24"/>
      <c r="JB18" s="16"/>
      <c r="JC18" s="59"/>
      <c r="JD18" s="122"/>
      <c r="JE18" s="20">
        <v>11</v>
      </c>
      <c r="JF18" s="30"/>
      <c r="JG18" s="17"/>
      <c r="JH18" s="30"/>
      <c r="JI18" s="70"/>
      <c r="JJ18" s="24"/>
      <c r="JK18" s="16"/>
      <c r="JL18" s="59"/>
      <c r="JM18" s="122"/>
      <c r="JN18" s="20"/>
      <c r="JO18" s="19"/>
      <c r="JP18" s="17"/>
      <c r="JQ18" s="19"/>
      <c r="JR18" s="70"/>
      <c r="JS18" s="24"/>
      <c r="JT18" s="16"/>
      <c r="JU18" s="59"/>
      <c r="JV18" s="122"/>
      <c r="JW18" s="20"/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1"/>
      <c r="KQ18" s="106"/>
      <c r="KR18" s="191"/>
      <c r="KS18" s="125"/>
      <c r="KT18" s="104"/>
      <c r="KU18" s="311"/>
      <c r="KV18" s="59"/>
      <c r="KW18" s="122"/>
      <c r="KX18" s="20"/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90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8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4"/>
      <c r="RP18" s="405"/>
      <c r="RQ18" s="406"/>
      <c r="RR18" s="407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8000392</v>
      </c>
      <c r="E19" s="156">
        <f t="shared" si="15"/>
        <v>43147</v>
      </c>
      <c r="F19" s="75">
        <f t="shared" si="15"/>
        <v>19077.900000000001</v>
      </c>
      <c r="G19" s="15">
        <f t="shared" si="15"/>
        <v>21</v>
      </c>
      <c r="H19" s="64">
        <f t="shared" si="15"/>
        <v>19132.8</v>
      </c>
      <c r="I19" s="18">
        <f t="shared" si="15"/>
        <v>-54.899999999997817</v>
      </c>
      <c r="K19" s="59"/>
      <c r="L19" s="122"/>
      <c r="M19" s="20">
        <v>12</v>
      </c>
      <c r="N19" s="19">
        <v>936.66</v>
      </c>
      <c r="O19" s="415">
        <v>43132</v>
      </c>
      <c r="P19" s="750">
        <v>936.66</v>
      </c>
      <c r="Q19" s="752" t="s">
        <v>310</v>
      </c>
      <c r="R19" s="416">
        <v>36</v>
      </c>
      <c r="S19" s="16"/>
      <c r="T19" s="59"/>
      <c r="U19" s="122"/>
      <c r="V19" s="20">
        <v>12</v>
      </c>
      <c r="W19" s="19">
        <v>945.74</v>
      </c>
      <c r="X19" s="415">
        <v>43134</v>
      </c>
      <c r="Y19" s="750">
        <v>945.74</v>
      </c>
      <c r="Z19" s="785" t="s">
        <v>322</v>
      </c>
      <c r="AA19" s="416">
        <v>35</v>
      </c>
      <c r="AB19" s="16"/>
      <c r="AC19" s="59"/>
      <c r="AD19" s="122"/>
      <c r="AE19" s="20">
        <v>12</v>
      </c>
      <c r="AF19" s="191">
        <v>954.2</v>
      </c>
      <c r="AG19" s="106">
        <v>43133</v>
      </c>
      <c r="AH19" s="191">
        <v>954.2</v>
      </c>
      <c r="AI19" s="125" t="s">
        <v>317</v>
      </c>
      <c r="AJ19" s="112">
        <v>35</v>
      </c>
      <c r="AK19" s="16"/>
      <c r="AL19" s="59"/>
      <c r="AM19" s="122"/>
      <c r="AN19" s="20">
        <v>12</v>
      </c>
      <c r="AO19" s="19">
        <v>905.4</v>
      </c>
      <c r="AP19" s="17">
        <v>43136</v>
      </c>
      <c r="AQ19" s="19">
        <v>905.4</v>
      </c>
      <c r="AR19" s="70" t="s">
        <v>327</v>
      </c>
      <c r="AS19" s="24">
        <v>35</v>
      </c>
      <c r="AT19" s="16"/>
      <c r="AU19" s="59"/>
      <c r="AV19" s="122"/>
      <c r="AW19" s="20">
        <v>12</v>
      </c>
      <c r="AX19" s="30">
        <v>921.7</v>
      </c>
      <c r="AY19" s="106">
        <v>43137</v>
      </c>
      <c r="AZ19" s="30">
        <v>921.7</v>
      </c>
      <c r="BA19" s="125" t="s">
        <v>337</v>
      </c>
      <c r="BB19" s="418">
        <v>35</v>
      </c>
      <c r="BC19" s="16"/>
      <c r="BD19" s="59"/>
      <c r="BE19" s="122"/>
      <c r="BF19" s="20">
        <v>12</v>
      </c>
      <c r="BG19" s="19">
        <v>967.35</v>
      </c>
      <c r="BH19" s="404">
        <v>43136</v>
      </c>
      <c r="BI19" s="19">
        <v>967.35</v>
      </c>
      <c r="BJ19" s="406" t="s">
        <v>330</v>
      </c>
      <c r="BK19" s="407">
        <v>35</v>
      </c>
      <c r="BL19" s="16"/>
      <c r="BM19" s="59"/>
      <c r="BN19" s="122"/>
      <c r="BO19" s="20">
        <v>12</v>
      </c>
      <c r="BP19" s="19">
        <v>911.72</v>
      </c>
      <c r="BQ19" s="404">
        <v>43138</v>
      </c>
      <c r="BR19" s="19">
        <v>911.72</v>
      </c>
      <c r="BS19" s="406" t="s">
        <v>346</v>
      </c>
      <c r="BT19" s="407">
        <v>34</v>
      </c>
      <c r="BU19" s="16"/>
      <c r="BV19" s="59"/>
      <c r="BW19" s="122"/>
      <c r="BX19" s="20">
        <v>12</v>
      </c>
      <c r="BY19" s="19">
        <v>952.54</v>
      </c>
      <c r="BZ19" s="404">
        <v>43139</v>
      </c>
      <c r="CA19" s="19">
        <v>952.54</v>
      </c>
      <c r="CB19" s="406" t="s">
        <v>349</v>
      </c>
      <c r="CC19" s="407">
        <v>34</v>
      </c>
      <c r="CD19" s="16"/>
      <c r="CE19" s="59"/>
      <c r="CF19" s="122"/>
      <c r="CG19" s="20">
        <v>12</v>
      </c>
      <c r="CH19" s="19">
        <v>924.87</v>
      </c>
      <c r="CI19" s="17">
        <v>43138</v>
      </c>
      <c r="CJ19" s="19">
        <v>924.87</v>
      </c>
      <c r="CK19" s="70" t="s">
        <v>341</v>
      </c>
      <c r="CL19" s="24">
        <v>34</v>
      </c>
      <c r="CM19" s="16"/>
      <c r="CN19" s="129"/>
      <c r="CO19" s="122"/>
      <c r="CP19" s="20">
        <v>12</v>
      </c>
      <c r="CQ19" s="19">
        <v>884.5</v>
      </c>
      <c r="CR19" s="17">
        <v>43140</v>
      </c>
      <c r="CS19" s="19">
        <v>884.5</v>
      </c>
      <c r="CT19" s="70" t="s">
        <v>353</v>
      </c>
      <c r="CU19" s="24">
        <v>34</v>
      </c>
      <c r="CV19" s="16"/>
      <c r="CW19" s="59"/>
      <c r="CX19" s="122"/>
      <c r="CY19" s="20">
        <v>12</v>
      </c>
      <c r="CZ19" s="19">
        <v>984.58</v>
      </c>
      <c r="DA19" s="404">
        <v>43140</v>
      </c>
      <c r="DB19" s="19">
        <v>984.58</v>
      </c>
      <c r="DC19" s="406" t="s">
        <v>357</v>
      </c>
      <c r="DD19" s="407">
        <v>34</v>
      </c>
      <c r="DE19" s="16"/>
      <c r="DF19" s="59"/>
      <c r="DG19" s="122"/>
      <c r="DH19" s="20">
        <v>12</v>
      </c>
      <c r="DI19" s="19">
        <v>934.4</v>
      </c>
      <c r="DJ19" s="404">
        <v>43141</v>
      </c>
      <c r="DK19" s="19">
        <v>934.4</v>
      </c>
      <c r="DL19" s="406" t="s">
        <v>362</v>
      </c>
      <c r="DM19" s="407">
        <v>34</v>
      </c>
      <c r="DN19" s="16"/>
      <c r="DO19" s="59"/>
      <c r="DP19" s="122"/>
      <c r="DQ19" s="20">
        <v>12</v>
      </c>
      <c r="DR19" s="30">
        <v>997.73</v>
      </c>
      <c r="DS19" s="58">
        <v>43144</v>
      </c>
      <c r="DT19" s="30">
        <v>997.73</v>
      </c>
      <c r="DU19" s="77" t="s">
        <v>369</v>
      </c>
      <c r="DV19" s="24">
        <v>32</v>
      </c>
      <c r="DW19" s="16"/>
      <c r="DX19" s="59"/>
      <c r="DY19" s="122"/>
      <c r="DZ19" s="20">
        <v>12</v>
      </c>
      <c r="EA19" s="30">
        <v>914.9</v>
      </c>
      <c r="EB19" s="58">
        <v>43144</v>
      </c>
      <c r="EC19" s="30">
        <v>914.9</v>
      </c>
      <c r="ED19" s="77" t="s">
        <v>371</v>
      </c>
      <c r="EE19" s="24">
        <v>32</v>
      </c>
      <c r="EF19" s="16"/>
      <c r="EG19" s="59"/>
      <c r="EH19" s="122"/>
      <c r="EI19" s="20">
        <v>12</v>
      </c>
      <c r="EJ19" s="19">
        <v>899.5</v>
      </c>
      <c r="EK19" s="17">
        <v>43145</v>
      </c>
      <c r="EL19" s="19">
        <v>899.5</v>
      </c>
      <c r="EM19" s="43" t="s">
        <v>373</v>
      </c>
      <c r="EN19" s="24">
        <v>32</v>
      </c>
      <c r="EO19" s="16"/>
      <c r="EP19" s="59"/>
      <c r="EQ19" s="122"/>
      <c r="ER19" s="20">
        <v>12</v>
      </c>
      <c r="ES19" s="19">
        <v>880.4</v>
      </c>
      <c r="ET19" s="17">
        <v>43147</v>
      </c>
      <c r="EU19" s="19">
        <v>880.4</v>
      </c>
      <c r="EV19" s="43" t="s">
        <v>377</v>
      </c>
      <c r="EW19" s="24">
        <v>32</v>
      </c>
      <c r="EX19" s="16"/>
      <c r="EY19" s="59"/>
      <c r="EZ19" s="122"/>
      <c r="FA19" s="20">
        <v>12</v>
      </c>
      <c r="FB19" s="168">
        <v>965.99</v>
      </c>
      <c r="FC19" s="151">
        <v>43148</v>
      </c>
      <c r="FD19" s="168">
        <v>965.99</v>
      </c>
      <c r="FE19" s="111" t="s">
        <v>382</v>
      </c>
      <c r="FF19" s="112">
        <v>32</v>
      </c>
      <c r="FG19" s="16"/>
      <c r="FH19" s="59"/>
      <c r="FI19" s="122"/>
      <c r="FJ19" s="20">
        <v>12</v>
      </c>
      <c r="FK19" s="30">
        <v>956.2</v>
      </c>
      <c r="FL19" s="58">
        <v>43148</v>
      </c>
      <c r="FM19" s="30">
        <v>956.2</v>
      </c>
      <c r="FN19" s="77" t="s">
        <v>384</v>
      </c>
      <c r="FO19" s="24">
        <v>32</v>
      </c>
      <c r="FP19" s="16"/>
      <c r="FQ19" s="59"/>
      <c r="FR19" s="122"/>
      <c r="FS19" s="20">
        <v>12</v>
      </c>
      <c r="FT19" s="19">
        <v>870.4</v>
      </c>
      <c r="FU19" s="151">
        <v>43148</v>
      </c>
      <c r="FV19" s="168">
        <v>870.4</v>
      </c>
      <c r="FW19" s="271" t="s">
        <v>386</v>
      </c>
      <c r="FX19" s="112">
        <v>32</v>
      </c>
      <c r="FY19" s="16"/>
      <c r="FZ19" s="59"/>
      <c r="GA19" s="122"/>
      <c r="GB19" s="20">
        <v>12</v>
      </c>
      <c r="GC19" s="19">
        <v>932.13</v>
      </c>
      <c r="GD19" s="17">
        <v>43151</v>
      </c>
      <c r="GE19" s="19">
        <v>932.13</v>
      </c>
      <c r="GF19" s="70" t="s">
        <v>396</v>
      </c>
      <c r="GG19" s="24">
        <v>32</v>
      </c>
      <c r="GH19" s="16"/>
      <c r="GI19" s="59"/>
      <c r="GJ19" s="122"/>
      <c r="GK19" s="20">
        <v>12</v>
      </c>
      <c r="GL19" s="19">
        <v>996.37</v>
      </c>
      <c r="GM19" s="17">
        <v>43152</v>
      </c>
      <c r="GN19" s="19">
        <v>996.37</v>
      </c>
      <c r="GO19" s="70" t="s">
        <v>398</v>
      </c>
      <c r="GP19" s="24">
        <v>33</v>
      </c>
      <c r="GQ19" s="16"/>
      <c r="GR19" s="59"/>
      <c r="GS19" s="122"/>
      <c r="GT19" s="20">
        <v>12</v>
      </c>
      <c r="GU19" s="19">
        <v>894</v>
      </c>
      <c r="GV19" s="17">
        <v>43153</v>
      </c>
      <c r="GW19" s="19">
        <v>894</v>
      </c>
      <c r="GX19" s="43" t="s">
        <v>400</v>
      </c>
      <c r="GY19" s="24">
        <v>33</v>
      </c>
      <c r="GZ19" s="16"/>
      <c r="HA19" s="59"/>
      <c r="HB19" s="122"/>
      <c r="HC19" s="20">
        <v>12</v>
      </c>
      <c r="HD19" s="30">
        <v>959.3</v>
      </c>
      <c r="HE19" s="58">
        <v>43154</v>
      </c>
      <c r="HF19" s="30">
        <v>959.3</v>
      </c>
      <c r="HG19" s="77" t="s">
        <v>405</v>
      </c>
      <c r="HH19" s="24">
        <v>33</v>
      </c>
      <c r="HI19" s="16"/>
      <c r="HJ19" s="59"/>
      <c r="HK19" s="122"/>
      <c r="HL19" s="20">
        <v>12</v>
      </c>
      <c r="HM19" s="19">
        <v>925.17</v>
      </c>
      <c r="HN19" s="17">
        <v>43155</v>
      </c>
      <c r="HO19" s="19">
        <v>925.17</v>
      </c>
      <c r="HP19" s="637" t="s">
        <v>411</v>
      </c>
      <c r="HQ19" s="24">
        <v>33</v>
      </c>
      <c r="HR19" s="16"/>
      <c r="HS19" s="59"/>
      <c r="HT19" s="122"/>
      <c r="HU19" s="20">
        <v>12</v>
      </c>
      <c r="HV19" s="30">
        <v>914.29</v>
      </c>
      <c r="HW19" s="58">
        <v>43158</v>
      </c>
      <c r="HX19" s="110">
        <v>914.29</v>
      </c>
      <c r="HY19" s="77" t="s">
        <v>419</v>
      </c>
      <c r="HZ19" s="24">
        <v>33.5</v>
      </c>
      <c r="IA19" s="16"/>
      <c r="IB19" s="59"/>
      <c r="IC19" s="122"/>
      <c r="ID19" s="20">
        <v>12</v>
      </c>
      <c r="IE19" s="19">
        <v>912.17</v>
      </c>
      <c r="IF19" s="17">
        <v>43158</v>
      </c>
      <c r="IG19" s="19">
        <v>912.17</v>
      </c>
      <c r="IH19" s="43" t="s">
        <v>417</v>
      </c>
      <c r="II19" s="24">
        <v>33.5</v>
      </c>
      <c r="IJ19" s="16"/>
      <c r="IK19" s="59"/>
      <c r="IL19" s="122"/>
      <c r="IM19" s="20">
        <v>12</v>
      </c>
      <c r="IN19" s="30"/>
      <c r="IO19" s="169"/>
      <c r="IP19" s="30"/>
      <c r="IQ19" s="77"/>
      <c r="IR19" s="24"/>
      <c r="IS19" s="16"/>
      <c r="IT19" s="59"/>
      <c r="IU19" s="122"/>
      <c r="IV19" s="20">
        <v>12</v>
      </c>
      <c r="IW19" s="19"/>
      <c r="IX19" s="17"/>
      <c r="IY19" s="19"/>
      <c r="IZ19" s="70"/>
      <c r="JA19" s="24"/>
      <c r="JB19" s="16"/>
      <c r="JC19" s="59"/>
      <c r="JD19" s="122"/>
      <c r="JE19" s="20">
        <v>12</v>
      </c>
      <c r="JF19" s="19"/>
      <c r="JG19" s="17"/>
      <c r="JH19" s="19"/>
      <c r="JI19" s="70"/>
      <c r="JJ19" s="24"/>
      <c r="JK19" s="16"/>
      <c r="JL19" s="59"/>
      <c r="JM19" s="122"/>
      <c r="JN19" s="20"/>
      <c r="JO19" s="30"/>
      <c r="JP19" s="17"/>
      <c r="JQ19" s="19"/>
      <c r="JR19" s="70"/>
      <c r="JS19" s="24"/>
      <c r="JT19" s="16"/>
      <c r="JU19" s="59"/>
      <c r="JV19" s="122"/>
      <c r="JW19" s="20"/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1"/>
      <c r="KQ19" s="106"/>
      <c r="KR19" s="191"/>
      <c r="KS19" s="125"/>
      <c r="KT19" s="104"/>
      <c r="KU19" s="16"/>
      <c r="KV19" s="59"/>
      <c r="KW19" s="122"/>
      <c r="KX19" s="20"/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90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8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4"/>
      <c r="RP19" s="405"/>
      <c r="RQ19" s="406"/>
      <c r="RR19" s="407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8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8000396</v>
      </c>
      <c r="E20" s="156">
        <f t="shared" si="16"/>
        <v>43148</v>
      </c>
      <c r="F20" s="75">
        <f t="shared" si="16"/>
        <v>18854.27</v>
      </c>
      <c r="G20" s="15">
        <f t="shared" si="16"/>
        <v>20</v>
      </c>
      <c r="H20" s="64">
        <f t="shared" si="16"/>
        <v>18922.45</v>
      </c>
      <c r="I20" s="18">
        <f t="shared" si="16"/>
        <v>-68.180000000000291</v>
      </c>
      <c r="K20" s="59"/>
      <c r="L20" s="122"/>
      <c r="M20" s="20">
        <v>13</v>
      </c>
      <c r="N20" s="19">
        <v>927.59</v>
      </c>
      <c r="O20" s="415">
        <v>43133</v>
      </c>
      <c r="P20" s="750">
        <v>927.59</v>
      </c>
      <c r="Q20" s="752" t="s">
        <v>312</v>
      </c>
      <c r="R20" s="416">
        <v>36</v>
      </c>
      <c r="S20" s="16"/>
      <c r="T20" s="59"/>
      <c r="U20" s="122"/>
      <c r="V20" s="20">
        <v>13</v>
      </c>
      <c r="W20" s="19">
        <v>923.06</v>
      </c>
      <c r="X20" s="415">
        <v>43134</v>
      </c>
      <c r="Y20" s="750">
        <v>923.06</v>
      </c>
      <c r="Z20" s="785" t="s">
        <v>320</v>
      </c>
      <c r="AA20" s="416">
        <v>35</v>
      </c>
      <c r="AB20" s="16"/>
      <c r="AC20" s="59"/>
      <c r="AD20" s="122"/>
      <c r="AE20" s="20">
        <v>13</v>
      </c>
      <c r="AF20" s="191">
        <v>909.75</v>
      </c>
      <c r="AG20" s="106">
        <v>43133</v>
      </c>
      <c r="AH20" s="191">
        <v>909.75</v>
      </c>
      <c r="AI20" s="125" t="s">
        <v>317</v>
      </c>
      <c r="AJ20" s="112">
        <v>35</v>
      </c>
      <c r="AK20" s="16"/>
      <c r="AL20" s="59"/>
      <c r="AM20" s="122"/>
      <c r="AN20" s="20">
        <v>13</v>
      </c>
      <c r="AO20" s="19">
        <v>901.7</v>
      </c>
      <c r="AP20" s="17">
        <v>43134</v>
      </c>
      <c r="AQ20" s="19">
        <v>901.7</v>
      </c>
      <c r="AR20" s="70" t="s">
        <v>320</v>
      </c>
      <c r="AS20" s="24">
        <v>35</v>
      </c>
      <c r="AT20" s="16"/>
      <c r="AU20" s="59"/>
      <c r="AV20" s="122"/>
      <c r="AW20" s="20">
        <v>13</v>
      </c>
      <c r="AX20" s="19">
        <v>907.6</v>
      </c>
      <c r="AY20" s="106">
        <v>43137</v>
      </c>
      <c r="AZ20" s="19">
        <v>907.6</v>
      </c>
      <c r="BA20" s="125" t="s">
        <v>332</v>
      </c>
      <c r="BB20" s="418">
        <v>35</v>
      </c>
      <c r="BC20" s="16"/>
      <c r="BD20" s="59"/>
      <c r="BE20" s="122"/>
      <c r="BF20" s="20">
        <v>13</v>
      </c>
      <c r="BG20" s="19">
        <v>916.1</v>
      </c>
      <c r="BH20" s="404">
        <v>43136</v>
      </c>
      <c r="BI20" s="19">
        <v>916.1</v>
      </c>
      <c r="BJ20" s="406" t="s">
        <v>330</v>
      </c>
      <c r="BK20" s="407">
        <v>35</v>
      </c>
      <c r="BL20" s="16"/>
      <c r="BM20" s="59"/>
      <c r="BN20" s="122"/>
      <c r="BO20" s="20">
        <v>13</v>
      </c>
      <c r="BP20" s="19">
        <v>969.78</v>
      </c>
      <c r="BQ20" s="404">
        <v>43138</v>
      </c>
      <c r="BR20" s="19">
        <v>969.78</v>
      </c>
      <c r="BS20" s="406" t="s">
        <v>346</v>
      </c>
      <c r="BT20" s="407">
        <v>34</v>
      </c>
      <c r="BU20" s="16"/>
      <c r="BV20" s="59"/>
      <c r="BW20" s="122"/>
      <c r="BX20" s="20">
        <v>13</v>
      </c>
      <c r="BY20" s="19">
        <v>916.25</v>
      </c>
      <c r="BZ20" s="404">
        <v>43139</v>
      </c>
      <c r="CA20" s="19">
        <v>916.25</v>
      </c>
      <c r="CB20" s="406" t="s">
        <v>347</v>
      </c>
      <c r="CC20" s="407">
        <v>34</v>
      </c>
      <c r="CD20" s="16"/>
      <c r="CE20" s="59"/>
      <c r="CF20" s="122"/>
      <c r="CG20" s="20">
        <v>13</v>
      </c>
      <c r="CH20" s="19">
        <v>957.07</v>
      </c>
      <c r="CI20" s="17">
        <v>43138</v>
      </c>
      <c r="CJ20" s="19">
        <v>957.07</v>
      </c>
      <c r="CK20" s="70" t="s">
        <v>341</v>
      </c>
      <c r="CL20" s="24">
        <v>34</v>
      </c>
      <c r="CM20" s="16"/>
      <c r="CN20" s="129"/>
      <c r="CO20" s="122"/>
      <c r="CP20" s="20">
        <v>13</v>
      </c>
      <c r="CQ20" s="19">
        <v>862.3</v>
      </c>
      <c r="CR20" s="17">
        <v>43140</v>
      </c>
      <c r="CS20" s="19">
        <v>862.3</v>
      </c>
      <c r="CT20" s="70" t="s">
        <v>353</v>
      </c>
      <c r="CU20" s="24">
        <v>34</v>
      </c>
      <c r="CV20" s="16"/>
      <c r="CW20" s="59"/>
      <c r="CX20" s="122"/>
      <c r="CY20" s="20">
        <v>13</v>
      </c>
      <c r="CZ20" s="19">
        <v>965.53</v>
      </c>
      <c r="DA20" s="404">
        <v>43140</v>
      </c>
      <c r="DB20" s="19">
        <v>965.53</v>
      </c>
      <c r="DC20" s="406" t="s">
        <v>357</v>
      </c>
      <c r="DD20" s="407">
        <v>34</v>
      </c>
      <c r="DE20" s="16"/>
      <c r="DF20" s="59"/>
      <c r="DG20" s="122"/>
      <c r="DH20" s="20">
        <v>13</v>
      </c>
      <c r="DI20" s="19">
        <v>941.2</v>
      </c>
      <c r="DJ20" s="404">
        <v>43141</v>
      </c>
      <c r="DK20" s="19">
        <v>941.2</v>
      </c>
      <c r="DL20" s="406" t="s">
        <v>362</v>
      </c>
      <c r="DM20" s="407">
        <v>34</v>
      </c>
      <c r="DN20" s="16"/>
      <c r="DO20" s="59"/>
      <c r="DP20" s="122"/>
      <c r="DQ20" s="20">
        <v>13</v>
      </c>
      <c r="DR20" s="30">
        <v>941.5</v>
      </c>
      <c r="DS20" s="58">
        <v>43144</v>
      </c>
      <c r="DT20" s="30">
        <v>941.5</v>
      </c>
      <c r="DU20" s="77" t="s">
        <v>369</v>
      </c>
      <c r="DV20" s="24">
        <v>32</v>
      </c>
      <c r="DW20" s="16"/>
      <c r="DX20" s="59"/>
      <c r="DY20" s="122"/>
      <c r="DZ20" s="20">
        <v>13</v>
      </c>
      <c r="EA20" s="30">
        <v>869.5</v>
      </c>
      <c r="EB20" s="58">
        <v>43144</v>
      </c>
      <c r="EC20" s="30">
        <v>869.5</v>
      </c>
      <c r="ED20" s="77" t="s">
        <v>371</v>
      </c>
      <c r="EE20" s="24">
        <v>32</v>
      </c>
      <c r="EF20" s="16"/>
      <c r="EG20" s="59"/>
      <c r="EH20" s="122"/>
      <c r="EI20" s="20">
        <v>13</v>
      </c>
      <c r="EJ20" s="19">
        <v>886.8</v>
      </c>
      <c r="EK20" s="17">
        <v>43145</v>
      </c>
      <c r="EL20" s="19">
        <v>886.8</v>
      </c>
      <c r="EM20" s="43" t="s">
        <v>373</v>
      </c>
      <c r="EN20" s="24">
        <v>32</v>
      </c>
      <c r="EO20" s="16"/>
      <c r="EP20" s="59"/>
      <c r="EQ20" s="122"/>
      <c r="ER20" s="20">
        <v>13</v>
      </c>
      <c r="ES20" s="19">
        <v>962.5</v>
      </c>
      <c r="ET20" s="17">
        <v>43147</v>
      </c>
      <c r="EU20" s="19">
        <v>962.5</v>
      </c>
      <c r="EV20" s="43" t="s">
        <v>377</v>
      </c>
      <c r="EW20" s="24">
        <v>32</v>
      </c>
      <c r="EX20" s="16"/>
      <c r="EY20" s="59"/>
      <c r="EZ20" s="122"/>
      <c r="FA20" s="20">
        <v>13</v>
      </c>
      <c r="FB20" s="168">
        <v>955.1</v>
      </c>
      <c r="FC20" s="151">
        <v>43148</v>
      </c>
      <c r="FD20" s="168">
        <v>955.1</v>
      </c>
      <c r="FE20" s="111" t="s">
        <v>382</v>
      </c>
      <c r="FF20" s="112">
        <v>32</v>
      </c>
      <c r="FG20" s="16"/>
      <c r="FH20" s="59"/>
      <c r="FI20" s="122"/>
      <c r="FJ20" s="20">
        <v>13</v>
      </c>
      <c r="FK20" s="30">
        <v>902.2</v>
      </c>
      <c r="FL20" s="58">
        <v>43148</v>
      </c>
      <c r="FM20" s="30">
        <v>902.2</v>
      </c>
      <c r="FN20" s="77" t="s">
        <v>384</v>
      </c>
      <c r="FO20" s="24">
        <v>32</v>
      </c>
      <c r="FP20" s="16"/>
      <c r="FQ20" s="59"/>
      <c r="FR20" s="122"/>
      <c r="FS20" s="20">
        <v>13</v>
      </c>
      <c r="FT20" s="19">
        <v>883.6</v>
      </c>
      <c r="FU20" s="151">
        <v>43148</v>
      </c>
      <c r="FV20" s="168">
        <v>883.6</v>
      </c>
      <c r="FW20" s="271" t="s">
        <v>386</v>
      </c>
      <c r="FX20" s="112">
        <v>32</v>
      </c>
      <c r="FY20" s="16"/>
      <c r="FZ20" s="59"/>
      <c r="GA20" s="122"/>
      <c r="GB20" s="20">
        <v>13</v>
      </c>
      <c r="GC20" s="19">
        <v>952.99</v>
      </c>
      <c r="GD20" s="17">
        <v>43151</v>
      </c>
      <c r="GE20" s="19">
        <v>952.99</v>
      </c>
      <c r="GF20" s="70" t="s">
        <v>396</v>
      </c>
      <c r="GG20" s="24">
        <v>32</v>
      </c>
      <c r="GH20" s="16"/>
      <c r="GI20" s="59"/>
      <c r="GJ20" s="122"/>
      <c r="GK20" s="20">
        <v>13</v>
      </c>
      <c r="GL20" s="19">
        <v>934.69</v>
      </c>
      <c r="GM20" s="17">
        <v>43152</v>
      </c>
      <c r="GN20" s="19">
        <v>934.69</v>
      </c>
      <c r="GO20" s="70" t="s">
        <v>398</v>
      </c>
      <c r="GP20" s="24">
        <v>33</v>
      </c>
      <c r="GQ20" s="16"/>
      <c r="GR20" s="59"/>
      <c r="GS20" s="122"/>
      <c r="GT20" s="20">
        <v>13</v>
      </c>
      <c r="GU20" s="19">
        <v>925.3</v>
      </c>
      <c r="GV20" s="17">
        <v>43153</v>
      </c>
      <c r="GW20" s="19">
        <v>925.3</v>
      </c>
      <c r="GX20" s="43" t="s">
        <v>402</v>
      </c>
      <c r="GY20" s="24">
        <v>33</v>
      </c>
      <c r="GZ20" s="16"/>
      <c r="HA20" s="59"/>
      <c r="HB20" s="122"/>
      <c r="HC20" s="20">
        <v>13</v>
      </c>
      <c r="HD20" s="30">
        <v>958.9</v>
      </c>
      <c r="HE20" s="58">
        <v>43154</v>
      </c>
      <c r="HF20" s="30">
        <v>958.9</v>
      </c>
      <c r="HG20" s="77" t="s">
        <v>405</v>
      </c>
      <c r="HH20" s="24">
        <v>33</v>
      </c>
      <c r="HI20" s="16"/>
      <c r="HJ20" s="59"/>
      <c r="HK20" s="122"/>
      <c r="HL20" s="20">
        <v>13</v>
      </c>
      <c r="HM20" s="19">
        <v>958.73</v>
      </c>
      <c r="HN20" s="17">
        <v>43155</v>
      </c>
      <c r="HO20" s="19">
        <v>958.73</v>
      </c>
      <c r="HP20" s="637" t="s">
        <v>411</v>
      </c>
      <c r="HQ20" s="24">
        <v>33</v>
      </c>
      <c r="HR20" s="16"/>
      <c r="HS20" s="59"/>
      <c r="HT20" s="122"/>
      <c r="HU20" s="20">
        <v>13</v>
      </c>
      <c r="HV20" s="30">
        <v>914.29</v>
      </c>
      <c r="HW20" s="58">
        <v>43158</v>
      </c>
      <c r="HX20" s="110">
        <v>914.29</v>
      </c>
      <c r="HY20" s="77" t="s">
        <v>419</v>
      </c>
      <c r="HZ20" s="24">
        <v>33.5</v>
      </c>
      <c r="IA20" s="16"/>
      <c r="IB20" s="59"/>
      <c r="IC20" s="122"/>
      <c r="ID20" s="20">
        <v>13</v>
      </c>
      <c r="IE20" s="19">
        <v>931.22</v>
      </c>
      <c r="IF20" s="17">
        <v>43158</v>
      </c>
      <c r="IG20" s="19">
        <v>931.22</v>
      </c>
      <c r="IH20" s="43" t="s">
        <v>417</v>
      </c>
      <c r="II20" s="24">
        <v>33.5</v>
      </c>
      <c r="IJ20" s="16"/>
      <c r="IK20" s="59"/>
      <c r="IL20" s="122"/>
      <c r="IM20" s="20">
        <v>13</v>
      </c>
      <c r="IN20" s="30"/>
      <c r="IO20" s="169"/>
      <c r="IP20" s="30"/>
      <c r="IQ20" s="77"/>
      <c r="IR20" s="24"/>
      <c r="IS20" s="16"/>
      <c r="IT20" s="59"/>
      <c r="IU20" s="122"/>
      <c r="IV20" s="20">
        <v>13</v>
      </c>
      <c r="IW20" s="19"/>
      <c r="IX20" s="17"/>
      <c r="IY20" s="19"/>
      <c r="IZ20" s="70"/>
      <c r="JA20" s="24"/>
      <c r="JB20" s="16"/>
      <c r="JC20" s="59"/>
      <c r="JD20" s="122"/>
      <c r="JE20" s="20">
        <v>13</v>
      </c>
      <c r="JF20" s="19"/>
      <c r="JG20" s="17"/>
      <c r="JH20" s="19"/>
      <c r="JI20" s="70"/>
      <c r="JJ20" s="24"/>
      <c r="JK20" s="16"/>
      <c r="JL20" s="59"/>
      <c r="JM20" s="122"/>
      <c r="JN20" s="20"/>
      <c r="JO20" s="19"/>
      <c r="JP20" s="17"/>
      <c r="JQ20" s="19"/>
      <c r="JR20" s="70"/>
      <c r="JS20" s="24"/>
      <c r="JT20" s="16"/>
      <c r="JU20" s="59"/>
      <c r="JV20" s="122"/>
      <c r="JW20" s="20"/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1"/>
      <c r="KQ20" s="106"/>
      <c r="KR20" s="191"/>
      <c r="KS20" s="125"/>
      <c r="KT20" s="104"/>
      <c r="KU20" s="16"/>
      <c r="KV20" s="59"/>
      <c r="KW20" s="122"/>
      <c r="KX20" s="20"/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90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8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4"/>
      <c r="RP20" s="405"/>
      <c r="RQ20" s="406"/>
      <c r="RR20" s="407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8000405</v>
      </c>
      <c r="E21" s="156">
        <f t="shared" si="17"/>
        <v>43148</v>
      </c>
      <c r="F21" s="75">
        <f t="shared" si="17"/>
        <v>19233.89</v>
      </c>
      <c r="G21" s="15">
        <f t="shared" si="17"/>
        <v>21</v>
      </c>
      <c r="H21" s="64">
        <f t="shared" si="17"/>
        <v>19299.400000000001</v>
      </c>
      <c r="I21" s="18">
        <f t="shared" si="17"/>
        <v>-65.510000000002037</v>
      </c>
      <c r="K21" s="59"/>
      <c r="L21" s="122"/>
      <c r="M21" s="20">
        <v>14</v>
      </c>
      <c r="N21" s="19">
        <v>932.13</v>
      </c>
      <c r="O21" s="415">
        <v>43133</v>
      </c>
      <c r="P21" s="750">
        <v>932.13</v>
      </c>
      <c r="Q21" s="752" t="s">
        <v>312</v>
      </c>
      <c r="R21" s="416">
        <v>36</v>
      </c>
      <c r="S21" s="16"/>
      <c r="T21" s="59"/>
      <c r="U21" s="122"/>
      <c r="V21" s="20">
        <v>14</v>
      </c>
      <c r="W21" s="19">
        <v>916.25</v>
      </c>
      <c r="X21" s="415">
        <v>43134</v>
      </c>
      <c r="Y21" s="750">
        <v>916.25</v>
      </c>
      <c r="Z21" s="785" t="s">
        <v>318</v>
      </c>
      <c r="AA21" s="416">
        <v>35</v>
      </c>
      <c r="AB21" s="16"/>
      <c r="AC21" s="59"/>
      <c r="AD21" s="122"/>
      <c r="AE21" s="20">
        <v>14</v>
      </c>
      <c r="AF21" s="191">
        <v>991.84</v>
      </c>
      <c r="AG21" s="106">
        <v>43133</v>
      </c>
      <c r="AH21" s="191">
        <v>991.84</v>
      </c>
      <c r="AI21" s="125" t="s">
        <v>317</v>
      </c>
      <c r="AJ21" s="112">
        <v>35</v>
      </c>
      <c r="AK21" s="16"/>
      <c r="AL21" s="59"/>
      <c r="AM21" s="122"/>
      <c r="AN21" s="20">
        <v>14</v>
      </c>
      <c r="AO21" s="19">
        <v>899.5</v>
      </c>
      <c r="AP21" s="17">
        <v>43136</v>
      </c>
      <c r="AQ21" s="19">
        <v>899.5</v>
      </c>
      <c r="AR21" s="70" t="s">
        <v>328</v>
      </c>
      <c r="AS21" s="24">
        <v>35</v>
      </c>
      <c r="AT21" s="16"/>
      <c r="AU21" s="59"/>
      <c r="AV21" s="122"/>
      <c r="AW21" s="20">
        <v>14</v>
      </c>
      <c r="AX21" s="19">
        <v>946.6</v>
      </c>
      <c r="AY21" s="106">
        <v>43137</v>
      </c>
      <c r="AZ21" s="19">
        <v>946.6</v>
      </c>
      <c r="BA21" s="125" t="s">
        <v>332</v>
      </c>
      <c r="BB21" s="418">
        <v>35</v>
      </c>
      <c r="BC21" s="16"/>
      <c r="BD21" s="59"/>
      <c r="BE21" s="122"/>
      <c r="BF21" s="20">
        <v>14</v>
      </c>
      <c r="BG21" s="19">
        <v>921.09</v>
      </c>
      <c r="BH21" s="404">
        <v>43136</v>
      </c>
      <c r="BI21" s="19">
        <v>921.09</v>
      </c>
      <c r="BJ21" s="406" t="s">
        <v>330</v>
      </c>
      <c r="BK21" s="407">
        <v>35</v>
      </c>
      <c r="BL21" s="16"/>
      <c r="BM21" s="59"/>
      <c r="BN21" s="122"/>
      <c r="BO21" s="20">
        <v>14</v>
      </c>
      <c r="BP21" s="19">
        <v>935.76</v>
      </c>
      <c r="BQ21" s="404">
        <v>43138</v>
      </c>
      <c r="BR21" s="19">
        <v>935.76</v>
      </c>
      <c r="BS21" s="406" t="s">
        <v>346</v>
      </c>
      <c r="BT21" s="407">
        <v>34</v>
      </c>
      <c r="BU21" s="16"/>
      <c r="BV21" s="59"/>
      <c r="BW21" s="122"/>
      <c r="BX21" s="20">
        <v>14</v>
      </c>
      <c r="BY21" s="30">
        <v>936.66</v>
      </c>
      <c r="BZ21" s="404">
        <v>43139</v>
      </c>
      <c r="CA21" s="30">
        <v>936.66</v>
      </c>
      <c r="CB21" s="406" t="s">
        <v>347</v>
      </c>
      <c r="CC21" s="407">
        <v>34</v>
      </c>
      <c r="CD21" s="16"/>
      <c r="CE21" s="59"/>
      <c r="CF21" s="122"/>
      <c r="CG21" s="20">
        <v>14</v>
      </c>
      <c r="CH21" s="19">
        <v>958.89</v>
      </c>
      <c r="CI21" s="17">
        <v>43138</v>
      </c>
      <c r="CJ21" s="19">
        <v>958.89</v>
      </c>
      <c r="CK21" s="70" t="s">
        <v>341</v>
      </c>
      <c r="CL21" s="24">
        <v>34</v>
      </c>
      <c r="CM21" s="16"/>
      <c r="CN21" s="129"/>
      <c r="CO21" s="122"/>
      <c r="CP21" s="20">
        <v>14</v>
      </c>
      <c r="CQ21" s="19">
        <v>866.8</v>
      </c>
      <c r="CR21" s="17">
        <v>43140</v>
      </c>
      <c r="CS21" s="19">
        <v>866.8</v>
      </c>
      <c r="CT21" s="70" t="s">
        <v>355</v>
      </c>
      <c r="CU21" s="24">
        <v>34</v>
      </c>
      <c r="CV21" s="16"/>
      <c r="CW21" s="59"/>
      <c r="CX21" s="122"/>
      <c r="CY21" s="20">
        <v>14</v>
      </c>
      <c r="CZ21" s="19">
        <v>962.36</v>
      </c>
      <c r="DA21" s="404">
        <v>43140</v>
      </c>
      <c r="DB21" s="19">
        <v>962.36</v>
      </c>
      <c r="DC21" s="406" t="s">
        <v>357</v>
      </c>
      <c r="DD21" s="407">
        <v>34</v>
      </c>
      <c r="DE21" s="16"/>
      <c r="DF21" s="59"/>
      <c r="DG21" s="122"/>
      <c r="DH21" s="20">
        <v>14</v>
      </c>
      <c r="DI21" s="19">
        <v>941.2</v>
      </c>
      <c r="DJ21" s="404">
        <v>43141</v>
      </c>
      <c r="DK21" s="19">
        <v>941.2</v>
      </c>
      <c r="DL21" s="406" t="s">
        <v>362</v>
      </c>
      <c r="DM21" s="407">
        <v>34</v>
      </c>
      <c r="DN21" s="16"/>
      <c r="DO21" s="59"/>
      <c r="DP21" s="122"/>
      <c r="DQ21" s="20">
        <v>14</v>
      </c>
      <c r="DR21" s="30">
        <v>969.61</v>
      </c>
      <c r="DS21" s="58">
        <v>43144</v>
      </c>
      <c r="DT21" s="30">
        <v>969.61</v>
      </c>
      <c r="DU21" s="77" t="s">
        <v>369</v>
      </c>
      <c r="DV21" s="24">
        <v>32</v>
      </c>
      <c r="DW21" s="16"/>
      <c r="DX21" s="59"/>
      <c r="DY21" s="122"/>
      <c r="DZ21" s="20">
        <v>14</v>
      </c>
      <c r="EA21" s="30">
        <v>914.4</v>
      </c>
      <c r="EB21" s="58">
        <v>43144</v>
      </c>
      <c r="EC21" s="30">
        <v>914.4</v>
      </c>
      <c r="ED21" s="77" t="s">
        <v>371</v>
      </c>
      <c r="EE21" s="24">
        <v>32</v>
      </c>
      <c r="EF21" s="16"/>
      <c r="EG21" s="59"/>
      <c r="EH21" s="122"/>
      <c r="EI21" s="20">
        <v>14</v>
      </c>
      <c r="EJ21" s="19">
        <v>920.3</v>
      </c>
      <c r="EK21" s="17">
        <v>43145</v>
      </c>
      <c r="EL21" s="19">
        <v>920.3</v>
      </c>
      <c r="EM21" s="43" t="s">
        <v>373</v>
      </c>
      <c r="EN21" s="24">
        <v>32</v>
      </c>
      <c r="EO21" s="16"/>
      <c r="EP21" s="59"/>
      <c r="EQ21" s="122"/>
      <c r="ER21" s="20">
        <v>14</v>
      </c>
      <c r="ES21" s="19">
        <v>890.9</v>
      </c>
      <c r="ET21" s="17">
        <v>43147</v>
      </c>
      <c r="EU21" s="19">
        <v>890.9</v>
      </c>
      <c r="EV21" s="43" t="s">
        <v>377</v>
      </c>
      <c r="EW21" s="24">
        <v>32</v>
      </c>
      <c r="EX21" s="16"/>
      <c r="EY21" s="59"/>
      <c r="EZ21" s="122"/>
      <c r="FA21" s="20">
        <v>14</v>
      </c>
      <c r="FB21" s="168">
        <v>916.1</v>
      </c>
      <c r="FC21" s="151">
        <v>43148</v>
      </c>
      <c r="FD21" s="168">
        <v>916.1</v>
      </c>
      <c r="FE21" s="111" t="s">
        <v>382</v>
      </c>
      <c r="FF21" s="112">
        <v>32</v>
      </c>
      <c r="FG21" s="16"/>
      <c r="FH21" s="59"/>
      <c r="FI21" s="122"/>
      <c r="FJ21" s="20">
        <v>14</v>
      </c>
      <c r="FK21" s="30">
        <v>947.5</v>
      </c>
      <c r="FL21" s="58">
        <v>43148</v>
      </c>
      <c r="FM21" s="30">
        <v>947.5</v>
      </c>
      <c r="FN21" s="77" t="s">
        <v>384</v>
      </c>
      <c r="FO21" s="24">
        <v>32</v>
      </c>
      <c r="FP21" s="16"/>
      <c r="FQ21" s="59"/>
      <c r="FR21" s="122"/>
      <c r="FS21" s="20">
        <v>14</v>
      </c>
      <c r="FT21" s="19">
        <v>909.9</v>
      </c>
      <c r="FU21" s="151">
        <v>43148</v>
      </c>
      <c r="FV21" s="168">
        <v>909.9</v>
      </c>
      <c r="FW21" s="271" t="s">
        <v>386</v>
      </c>
      <c r="FX21" s="112">
        <v>32</v>
      </c>
      <c r="FY21" s="16"/>
      <c r="FZ21" s="59"/>
      <c r="GA21" s="122"/>
      <c r="GB21" s="20">
        <v>14</v>
      </c>
      <c r="GC21" s="19">
        <v>909.45</v>
      </c>
      <c r="GD21" s="17">
        <v>43151</v>
      </c>
      <c r="GE21" s="19">
        <v>909.45</v>
      </c>
      <c r="GF21" s="70" t="s">
        <v>396</v>
      </c>
      <c r="GG21" s="24">
        <v>32</v>
      </c>
      <c r="GH21" s="16"/>
      <c r="GI21" s="59"/>
      <c r="GJ21" s="122"/>
      <c r="GK21" s="20">
        <v>14</v>
      </c>
      <c r="GL21" s="19">
        <v>951.93</v>
      </c>
      <c r="GM21" s="17">
        <v>43152</v>
      </c>
      <c r="GN21" s="19">
        <v>951.93</v>
      </c>
      <c r="GO21" s="70" t="s">
        <v>398</v>
      </c>
      <c r="GP21" s="24">
        <v>33</v>
      </c>
      <c r="GQ21" s="16"/>
      <c r="GR21" s="59"/>
      <c r="GS21" s="122"/>
      <c r="GT21" s="20">
        <v>14</v>
      </c>
      <c r="GU21" s="19">
        <v>931.2</v>
      </c>
      <c r="GV21" s="17">
        <v>43153</v>
      </c>
      <c r="GW21" s="19">
        <v>931.2</v>
      </c>
      <c r="GX21" s="43" t="s">
        <v>400</v>
      </c>
      <c r="GY21" s="24">
        <v>33</v>
      </c>
      <c r="GZ21" s="16"/>
      <c r="HA21" s="59"/>
      <c r="HB21" s="122"/>
      <c r="HC21" s="20">
        <v>14</v>
      </c>
      <c r="HD21" s="30">
        <v>924</v>
      </c>
      <c r="HE21" s="58">
        <v>43154</v>
      </c>
      <c r="HF21" s="30">
        <v>924</v>
      </c>
      <c r="HG21" s="77" t="s">
        <v>404</v>
      </c>
      <c r="HH21" s="24">
        <v>33</v>
      </c>
      <c r="HI21" s="16"/>
      <c r="HJ21" s="59"/>
      <c r="HK21" s="122"/>
      <c r="HL21" s="20">
        <v>14</v>
      </c>
      <c r="HM21" s="19">
        <v>925.62</v>
      </c>
      <c r="HN21" s="17">
        <v>43155</v>
      </c>
      <c r="HO21" s="19">
        <v>925.62</v>
      </c>
      <c r="HP21" s="637" t="s">
        <v>411</v>
      </c>
      <c r="HQ21" s="24">
        <v>33</v>
      </c>
      <c r="HR21" s="16"/>
      <c r="HS21" s="59"/>
      <c r="HT21" s="122"/>
      <c r="HU21" s="20">
        <v>14</v>
      </c>
      <c r="HV21" s="30">
        <v>946.49</v>
      </c>
      <c r="HW21" s="58">
        <v>43158</v>
      </c>
      <c r="HX21" s="110">
        <v>946.49</v>
      </c>
      <c r="HY21" s="77" t="s">
        <v>419</v>
      </c>
      <c r="HZ21" s="24">
        <v>33.5</v>
      </c>
      <c r="IA21" s="16"/>
      <c r="IB21" s="59"/>
      <c r="IC21" s="122"/>
      <c r="ID21" s="20">
        <v>14</v>
      </c>
      <c r="IE21" s="19">
        <v>941.2</v>
      </c>
      <c r="IF21" s="17">
        <v>43158</v>
      </c>
      <c r="IG21" s="19">
        <v>941.2</v>
      </c>
      <c r="IH21" s="43" t="s">
        <v>417</v>
      </c>
      <c r="II21" s="24">
        <v>33.5</v>
      </c>
      <c r="IJ21" s="16"/>
      <c r="IK21" s="59"/>
      <c r="IL21" s="122"/>
      <c r="IM21" s="20">
        <v>14</v>
      </c>
      <c r="IN21" s="30"/>
      <c r="IO21" s="169"/>
      <c r="IP21" s="30"/>
      <c r="IQ21" s="77"/>
      <c r="IR21" s="24"/>
      <c r="IS21" s="16"/>
      <c r="IT21" s="59"/>
      <c r="IU21" s="122"/>
      <c r="IV21" s="20">
        <v>14</v>
      </c>
      <c r="IW21" s="19"/>
      <c r="IX21" s="17"/>
      <c r="IY21" s="19"/>
      <c r="IZ21" s="70"/>
      <c r="JA21" s="24"/>
      <c r="JB21" s="16"/>
      <c r="JC21" s="59"/>
      <c r="JD21" s="122"/>
      <c r="JE21" s="20">
        <v>14</v>
      </c>
      <c r="JF21" s="19"/>
      <c r="JG21" s="17"/>
      <c r="JH21" s="19"/>
      <c r="JI21" s="70"/>
      <c r="JJ21" s="24"/>
      <c r="JK21" s="16"/>
      <c r="JL21" s="59"/>
      <c r="JM21" s="122"/>
      <c r="JN21" s="20"/>
      <c r="JO21" s="19"/>
      <c r="JP21" s="17"/>
      <c r="JQ21" s="19"/>
      <c r="JR21" s="70"/>
      <c r="JS21" s="24"/>
      <c r="JT21" s="16"/>
      <c r="JU21" s="59"/>
      <c r="JV21" s="122"/>
      <c r="JW21" s="20"/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1"/>
      <c r="KQ21" s="106"/>
      <c r="KR21" s="191"/>
      <c r="KS21" s="125"/>
      <c r="KT21" s="104"/>
      <c r="KU21" s="16"/>
      <c r="KV21" s="59"/>
      <c r="KW21" s="122"/>
      <c r="KX21" s="20"/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90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8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4"/>
      <c r="RP21" s="405"/>
      <c r="RQ21" s="406"/>
      <c r="RR21" s="407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8000443</v>
      </c>
      <c r="E22" s="156">
        <f t="shared" si="18"/>
        <v>43148</v>
      </c>
      <c r="F22" s="75">
        <f t="shared" si="18"/>
        <v>19258.240000000002</v>
      </c>
      <c r="G22" s="15">
        <f t="shared" si="18"/>
        <v>21</v>
      </c>
      <c r="H22" s="64">
        <f t="shared" si="18"/>
        <v>19321</v>
      </c>
      <c r="I22" s="18">
        <f t="shared" si="18"/>
        <v>-62.759999999998399</v>
      </c>
      <c r="K22" s="59"/>
      <c r="L22" s="122"/>
      <c r="M22" s="20">
        <v>15</v>
      </c>
      <c r="N22" s="19">
        <v>950.27</v>
      </c>
      <c r="O22" s="17">
        <v>43131</v>
      </c>
      <c r="P22" s="19">
        <v>950.27</v>
      </c>
      <c r="Q22" s="43" t="s">
        <v>178</v>
      </c>
      <c r="R22" s="24">
        <v>36</v>
      </c>
      <c r="S22" s="16"/>
      <c r="T22" s="59"/>
      <c r="U22" s="122"/>
      <c r="V22" s="20">
        <v>15</v>
      </c>
      <c r="W22" s="19">
        <v>925.32</v>
      </c>
      <c r="X22" s="415">
        <v>43134</v>
      </c>
      <c r="Y22" s="750">
        <v>925.32</v>
      </c>
      <c r="Z22" s="785" t="s">
        <v>318</v>
      </c>
      <c r="AA22" s="416">
        <v>35</v>
      </c>
      <c r="AB22" s="16"/>
      <c r="AC22" s="59"/>
      <c r="AD22" s="122"/>
      <c r="AE22" s="20">
        <v>15</v>
      </c>
      <c r="AF22" s="191">
        <v>995.01</v>
      </c>
      <c r="AG22" s="106">
        <v>43133</v>
      </c>
      <c r="AH22" s="191">
        <v>995.01</v>
      </c>
      <c r="AI22" s="125" t="s">
        <v>317</v>
      </c>
      <c r="AJ22" s="112">
        <v>35</v>
      </c>
      <c r="AK22" s="16"/>
      <c r="AL22" s="59"/>
      <c r="AM22" s="122"/>
      <c r="AN22" s="20">
        <v>15</v>
      </c>
      <c r="AO22" s="19">
        <v>883.1</v>
      </c>
      <c r="AP22" s="17">
        <v>43136</v>
      </c>
      <c r="AQ22" s="19">
        <v>883.1</v>
      </c>
      <c r="AR22" s="70" t="s">
        <v>323</v>
      </c>
      <c r="AS22" s="24">
        <v>35</v>
      </c>
      <c r="AT22" s="16"/>
      <c r="AU22" s="59"/>
      <c r="AV22" s="122"/>
      <c r="AW22" s="20">
        <v>15</v>
      </c>
      <c r="AX22" s="19">
        <v>883.6</v>
      </c>
      <c r="AY22" s="106">
        <v>43137</v>
      </c>
      <c r="AZ22" s="19">
        <v>883.6</v>
      </c>
      <c r="BA22" s="125" t="s">
        <v>335</v>
      </c>
      <c r="BB22" s="418">
        <v>35</v>
      </c>
      <c r="BC22" s="16"/>
      <c r="BD22" s="59"/>
      <c r="BE22" s="122"/>
      <c r="BF22" s="20">
        <v>15</v>
      </c>
      <c r="BG22" s="19">
        <v>954.65</v>
      </c>
      <c r="BH22" s="404">
        <v>43136</v>
      </c>
      <c r="BI22" s="19">
        <v>954.65</v>
      </c>
      <c r="BJ22" s="406" t="s">
        <v>330</v>
      </c>
      <c r="BK22" s="407">
        <v>35</v>
      </c>
      <c r="BL22" s="16"/>
      <c r="BM22" s="59"/>
      <c r="BN22" s="122"/>
      <c r="BO22" s="20">
        <v>15</v>
      </c>
      <c r="BP22" s="19">
        <v>927.59</v>
      </c>
      <c r="BQ22" s="404">
        <v>43138</v>
      </c>
      <c r="BR22" s="19">
        <v>927.59</v>
      </c>
      <c r="BS22" s="406" t="s">
        <v>346</v>
      </c>
      <c r="BT22" s="407">
        <v>34</v>
      </c>
      <c r="BU22" s="16"/>
      <c r="BV22" s="59"/>
      <c r="BW22" s="122"/>
      <c r="BX22" s="20">
        <v>15</v>
      </c>
      <c r="BY22" s="19">
        <v>954.81</v>
      </c>
      <c r="BZ22" s="404">
        <v>43139</v>
      </c>
      <c r="CA22" s="19">
        <v>954.81</v>
      </c>
      <c r="CB22" s="406" t="s">
        <v>347</v>
      </c>
      <c r="CC22" s="407">
        <v>34</v>
      </c>
      <c r="CD22" s="16"/>
      <c r="CE22" s="59"/>
      <c r="CF22" s="122"/>
      <c r="CG22" s="20">
        <v>15</v>
      </c>
      <c r="CH22" s="19">
        <v>936.66</v>
      </c>
      <c r="CI22" s="17">
        <v>43138</v>
      </c>
      <c r="CJ22" s="19">
        <v>936.66</v>
      </c>
      <c r="CK22" s="70" t="s">
        <v>341</v>
      </c>
      <c r="CL22" s="24">
        <v>34</v>
      </c>
      <c r="CM22" s="16"/>
      <c r="CN22" s="129"/>
      <c r="CO22" s="122"/>
      <c r="CP22" s="20">
        <v>15</v>
      </c>
      <c r="CQ22" s="19">
        <v>938</v>
      </c>
      <c r="CR22" s="17">
        <v>43140</v>
      </c>
      <c r="CS22" s="19">
        <v>938</v>
      </c>
      <c r="CT22" s="70" t="s">
        <v>353</v>
      </c>
      <c r="CU22" s="24">
        <v>34</v>
      </c>
      <c r="CV22" s="16"/>
      <c r="CW22" s="59"/>
      <c r="CX22" s="122"/>
      <c r="CY22" s="20">
        <v>15</v>
      </c>
      <c r="CZ22" s="19">
        <v>969.16</v>
      </c>
      <c r="DA22" s="404">
        <v>43140</v>
      </c>
      <c r="DB22" s="19">
        <v>969.16</v>
      </c>
      <c r="DC22" s="406" t="s">
        <v>357</v>
      </c>
      <c r="DD22" s="407">
        <v>34</v>
      </c>
      <c r="DE22" s="16"/>
      <c r="DF22" s="59"/>
      <c r="DG22" s="122"/>
      <c r="DH22" s="20">
        <v>15</v>
      </c>
      <c r="DI22" s="19">
        <v>876.3</v>
      </c>
      <c r="DJ22" s="404">
        <v>43141</v>
      </c>
      <c r="DK22" s="19">
        <v>876.3</v>
      </c>
      <c r="DL22" s="406" t="s">
        <v>362</v>
      </c>
      <c r="DM22" s="407">
        <v>34</v>
      </c>
      <c r="DN22" s="16"/>
      <c r="DO22" s="59"/>
      <c r="DP22" s="122"/>
      <c r="DQ22" s="20">
        <v>15</v>
      </c>
      <c r="DR22" s="30">
        <v>964.17</v>
      </c>
      <c r="DS22" s="58">
        <v>43144</v>
      </c>
      <c r="DT22" s="30">
        <v>964.17</v>
      </c>
      <c r="DU22" s="77" t="s">
        <v>369</v>
      </c>
      <c r="DV22" s="24">
        <v>32</v>
      </c>
      <c r="DW22" s="16"/>
      <c r="DX22" s="59"/>
      <c r="DY22" s="122"/>
      <c r="DZ22" s="20">
        <v>15</v>
      </c>
      <c r="EA22" s="30">
        <v>924</v>
      </c>
      <c r="EB22" s="58">
        <v>43144</v>
      </c>
      <c r="EC22" s="30">
        <v>924</v>
      </c>
      <c r="ED22" s="77" t="s">
        <v>371</v>
      </c>
      <c r="EE22" s="24">
        <v>32</v>
      </c>
      <c r="EF22" s="16"/>
      <c r="EG22" s="59"/>
      <c r="EH22" s="122"/>
      <c r="EI22" s="20">
        <v>15</v>
      </c>
      <c r="EJ22" s="19">
        <v>924.9</v>
      </c>
      <c r="EK22" s="17">
        <v>43145</v>
      </c>
      <c r="EL22" s="19">
        <v>924.9</v>
      </c>
      <c r="EM22" s="43" t="s">
        <v>373</v>
      </c>
      <c r="EN22" s="24">
        <v>32</v>
      </c>
      <c r="EO22" s="16"/>
      <c r="EP22" s="59"/>
      <c r="EQ22" s="122"/>
      <c r="ER22" s="20">
        <v>15</v>
      </c>
      <c r="ES22" s="19">
        <v>875</v>
      </c>
      <c r="ET22" s="17">
        <v>43147</v>
      </c>
      <c r="EU22" s="19">
        <v>875</v>
      </c>
      <c r="EV22" s="43" t="s">
        <v>377</v>
      </c>
      <c r="EW22" s="24">
        <v>32</v>
      </c>
      <c r="EX22" s="16"/>
      <c r="EY22" s="59"/>
      <c r="EZ22" s="122"/>
      <c r="FA22" s="20">
        <v>15</v>
      </c>
      <c r="FB22" s="168">
        <v>922.9</v>
      </c>
      <c r="FC22" s="151">
        <v>43148</v>
      </c>
      <c r="FD22" s="168">
        <v>922.9</v>
      </c>
      <c r="FE22" s="111" t="s">
        <v>382</v>
      </c>
      <c r="FF22" s="112">
        <v>32</v>
      </c>
      <c r="FG22" s="16"/>
      <c r="FH22" s="59"/>
      <c r="FI22" s="122"/>
      <c r="FJ22" s="20">
        <v>15</v>
      </c>
      <c r="FK22" s="30">
        <v>895.4</v>
      </c>
      <c r="FL22" s="58">
        <v>43148</v>
      </c>
      <c r="FM22" s="30">
        <v>895.4</v>
      </c>
      <c r="FN22" s="77" t="s">
        <v>384</v>
      </c>
      <c r="FO22" s="24">
        <v>32</v>
      </c>
      <c r="FP22" s="16"/>
      <c r="FQ22" s="59"/>
      <c r="FR22" s="122"/>
      <c r="FS22" s="20">
        <v>15</v>
      </c>
      <c r="FT22" s="19">
        <v>970.7</v>
      </c>
      <c r="FU22" s="151">
        <v>43148</v>
      </c>
      <c r="FV22" s="168">
        <v>970.7</v>
      </c>
      <c r="FW22" s="271" t="s">
        <v>386</v>
      </c>
      <c r="FX22" s="112">
        <v>32</v>
      </c>
      <c r="FY22" s="16"/>
      <c r="FZ22" s="59"/>
      <c r="GA22" s="122"/>
      <c r="GB22" s="20">
        <v>15</v>
      </c>
      <c r="GC22" s="19">
        <v>933.03</v>
      </c>
      <c r="GD22" s="17">
        <v>43151</v>
      </c>
      <c r="GE22" s="19">
        <v>933.03</v>
      </c>
      <c r="GF22" s="70" t="s">
        <v>396</v>
      </c>
      <c r="GG22" s="24">
        <v>32</v>
      </c>
      <c r="GH22" s="16"/>
      <c r="GI22" s="59"/>
      <c r="GJ22" s="122"/>
      <c r="GK22" s="20">
        <v>15</v>
      </c>
      <c r="GL22" s="19">
        <v>942.86</v>
      </c>
      <c r="GM22" s="17">
        <v>43152</v>
      </c>
      <c r="GN22" s="19">
        <v>942.86</v>
      </c>
      <c r="GO22" s="70" t="s">
        <v>398</v>
      </c>
      <c r="GP22" s="24">
        <v>33</v>
      </c>
      <c r="GQ22" s="16"/>
      <c r="GR22" s="59"/>
      <c r="GS22" s="122"/>
      <c r="GT22" s="20">
        <v>15</v>
      </c>
      <c r="GU22" s="19">
        <v>957.1</v>
      </c>
      <c r="GV22" s="17">
        <v>43153</v>
      </c>
      <c r="GW22" s="19">
        <v>957.1</v>
      </c>
      <c r="GX22" s="43" t="s">
        <v>400</v>
      </c>
      <c r="GY22" s="24">
        <v>33</v>
      </c>
      <c r="GZ22" s="16"/>
      <c r="HA22" s="59"/>
      <c r="HB22" s="122"/>
      <c r="HC22" s="20">
        <v>15</v>
      </c>
      <c r="HD22" s="30">
        <v>901.7</v>
      </c>
      <c r="HE22" s="58">
        <v>23.2</v>
      </c>
      <c r="HF22" s="30">
        <v>901.7</v>
      </c>
      <c r="HG22" s="77" t="s">
        <v>405</v>
      </c>
      <c r="HH22" s="24">
        <v>33</v>
      </c>
      <c r="HI22" s="16"/>
      <c r="HJ22" s="59"/>
      <c r="HK22" s="122"/>
      <c r="HL22" s="20">
        <v>15</v>
      </c>
      <c r="HM22" s="19">
        <v>913.38</v>
      </c>
      <c r="HN22" s="17">
        <v>43155</v>
      </c>
      <c r="HO22" s="19">
        <v>913.38</v>
      </c>
      <c r="HP22" s="637" t="s">
        <v>411</v>
      </c>
      <c r="HQ22" s="24">
        <v>33</v>
      </c>
      <c r="HR22" s="16"/>
      <c r="HS22" s="59"/>
      <c r="HT22" s="122"/>
      <c r="HU22" s="20">
        <v>15</v>
      </c>
      <c r="HV22" s="30">
        <v>928.34</v>
      </c>
      <c r="HW22" s="58">
        <v>43158</v>
      </c>
      <c r="HX22" s="110">
        <v>928.34</v>
      </c>
      <c r="HY22" s="77" t="s">
        <v>419</v>
      </c>
      <c r="HZ22" s="24">
        <v>33.5</v>
      </c>
      <c r="IA22" s="16"/>
      <c r="IB22" s="59"/>
      <c r="IC22" s="122"/>
      <c r="ID22" s="20">
        <v>15</v>
      </c>
      <c r="IE22" s="19">
        <v>939.84</v>
      </c>
      <c r="IF22" s="17">
        <v>43158</v>
      </c>
      <c r="IG22" s="19">
        <v>939.84</v>
      </c>
      <c r="IH22" s="43" t="s">
        <v>417</v>
      </c>
      <c r="II22" s="24">
        <v>33.5</v>
      </c>
      <c r="IJ22" s="16"/>
      <c r="IK22" s="59"/>
      <c r="IL22" s="122"/>
      <c r="IM22" s="20">
        <v>15</v>
      </c>
      <c r="IN22" s="30"/>
      <c r="IO22" s="169"/>
      <c r="IP22" s="30"/>
      <c r="IQ22" s="77"/>
      <c r="IR22" s="24"/>
      <c r="IS22" s="16"/>
      <c r="IT22" s="59"/>
      <c r="IU22" s="122"/>
      <c r="IV22" s="20">
        <v>15</v>
      </c>
      <c r="IW22" s="19"/>
      <c r="IX22" s="17"/>
      <c r="IY22" s="19"/>
      <c r="IZ22" s="70"/>
      <c r="JA22" s="24"/>
      <c r="JB22" s="16"/>
      <c r="JC22" s="59"/>
      <c r="JD22" s="122"/>
      <c r="JE22" s="20">
        <v>15</v>
      </c>
      <c r="JF22" s="19"/>
      <c r="JG22" s="17"/>
      <c r="JH22" s="19"/>
      <c r="JI22" s="70"/>
      <c r="JJ22" s="24"/>
      <c r="JK22" s="16"/>
      <c r="JL22" s="59"/>
      <c r="JM22" s="122"/>
      <c r="JN22" s="20"/>
      <c r="JO22" s="19"/>
      <c r="JP22" s="17"/>
      <c r="JQ22" s="19"/>
      <c r="JR22" s="70"/>
      <c r="JS22" s="24"/>
      <c r="JT22" s="16"/>
      <c r="JU22" s="59"/>
      <c r="JV22" s="122"/>
      <c r="JW22" s="20"/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1"/>
      <c r="KQ22" s="106"/>
      <c r="KR22" s="191"/>
      <c r="KS22" s="125"/>
      <c r="KT22" s="104"/>
      <c r="KU22" s="16"/>
      <c r="KV22" s="59"/>
      <c r="KW22" s="122"/>
      <c r="KX22" s="20"/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90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8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4"/>
      <c r="RP22" s="405"/>
      <c r="RQ22" s="406"/>
      <c r="RR22" s="407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IDEAL TRADING</v>
      </c>
      <c r="C23" s="16" t="str">
        <f t="shared" si="19"/>
        <v xml:space="preserve">I B P </v>
      </c>
      <c r="D23" s="72" t="str">
        <f t="shared" si="19"/>
        <v>PED. 8000454</v>
      </c>
      <c r="E23" s="156">
        <f t="shared" si="19"/>
        <v>43151</v>
      </c>
      <c r="F23" s="75">
        <f t="shared" si="19"/>
        <v>18425.150000000001</v>
      </c>
      <c r="G23" s="15">
        <f t="shared" si="19"/>
        <v>20</v>
      </c>
      <c r="H23" s="64">
        <f t="shared" si="19"/>
        <v>18614.43</v>
      </c>
      <c r="I23" s="18">
        <f t="shared" si="19"/>
        <v>-189.27999999999884</v>
      </c>
      <c r="K23" s="59"/>
      <c r="L23" s="122"/>
      <c r="M23" s="20">
        <v>16</v>
      </c>
      <c r="N23" s="19">
        <v>954.81</v>
      </c>
      <c r="O23" s="415">
        <v>43132</v>
      </c>
      <c r="P23" s="750">
        <v>954.81</v>
      </c>
      <c r="Q23" s="752" t="s">
        <v>310</v>
      </c>
      <c r="R23" s="416">
        <v>36</v>
      </c>
      <c r="S23" s="16"/>
      <c r="T23" s="59"/>
      <c r="U23" s="122"/>
      <c r="V23" s="20">
        <v>16</v>
      </c>
      <c r="W23" s="19">
        <v>929.86</v>
      </c>
      <c r="X23" s="415">
        <v>43134</v>
      </c>
      <c r="Y23" s="786">
        <v>929.86</v>
      </c>
      <c r="Z23" s="785" t="s">
        <v>322</v>
      </c>
      <c r="AA23" s="416">
        <v>35</v>
      </c>
      <c r="AB23" s="16"/>
      <c r="AC23" s="59"/>
      <c r="AD23" s="122"/>
      <c r="AE23" s="20">
        <v>16</v>
      </c>
      <c r="AF23" s="191">
        <v>979.59</v>
      </c>
      <c r="AG23" s="106">
        <v>43133</v>
      </c>
      <c r="AH23" s="191">
        <v>979.59</v>
      </c>
      <c r="AI23" s="125" t="s">
        <v>317</v>
      </c>
      <c r="AJ23" s="112">
        <v>35</v>
      </c>
      <c r="AK23" s="16"/>
      <c r="AL23" s="59"/>
      <c r="AM23" s="122"/>
      <c r="AN23" s="20">
        <v>16</v>
      </c>
      <c r="AO23" s="19">
        <v>952.1</v>
      </c>
      <c r="AP23" s="17">
        <v>43134</v>
      </c>
      <c r="AQ23" s="19">
        <v>952.1</v>
      </c>
      <c r="AR23" s="70" t="s">
        <v>320</v>
      </c>
      <c r="AS23" s="24">
        <v>35</v>
      </c>
      <c r="AT23" s="16"/>
      <c r="AU23" s="59"/>
      <c r="AV23" s="122"/>
      <c r="AW23" s="20">
        <v>16</v>
      </c>
      <c r="AX23" s="19">
        <v>964.8</v>
      </c>
      <c r="AY23" s="106">
        <v>43137</v>
      </c>
      <c r="AZ23" s="19">
        <v>964.8</v>
      </c>
      <c r="BA23" s="125" t="s">
        <v>337</v>
      </c>
      <c r="BB23" s="418">
        <v>35</v>
      </c>
      <c r="BC23" s="16"/>
      <c r="BD23" s="59"/>
      <c r="BE23" s="122"/>
      <c r="BF23" s="20">
        <v>16</v>
      </c>
      <c r="BG23" s="19">
        <v>912.02</v>
      </c>
      <c r="BH23" s="404">
        <v>43136</v>
      </c>
      <c r="BI23" s="19">
        <v>912.02</v>
      </c>
      <c r="BJ23" s="406" t="s">
        <v>330</v>
      </c>
      <c r="BK23" s="407">
        <v>35</v>
      </c>
      <c r="BL23" s="16"/>
      <c r="BM23" s="59"/>
      <c r="BN23" s="122"/>
      <c r="BO23" s="20">
        <v>16</v>
      </c>
      <c r="BP23" s="19">
        <v>962.6</v>
      </c>
      <c r="BQ23" s="404">
        <v>43138</v>
      </c>
      <c r="BR23" s="19">
        <v>962.6</v>
      </c>
      <c r="BS23" s="406" t="s">
        <v>346</v>
      </c>
      <c r="BT23" s="407">
        <v>34</v>
      </c>
      <c r="BU23" s="16"/>
      <c r="BV23" s="59"/>
      <c r="BW23" s="122"/>
      <c r="BX23" s="20">
        <v>16</v>
      </c>
      <c r="BY23" s="19">
        <v>968.41</v>
      </c>
      <c r="BZ23" s="404">
        <v>43139</v>
      </c>
      <c r="CA23" s="19">
        <v>968.41</v>
      </c>
      <c r="CB23" s="406" t="s">
        <v>347</v>
      </c>
      <c r="CC23" s="407">
        <v>34</v>
      </c>
      <c r="CD23" s="16"/>
      <c r="CE23" s="59"/>
      <c r="CF23" s="122"/>
      <c r="CG23" s="20">
        <v>16</v>
      </c>
      <c r="CH23" s="19">
        <v>950.27</v>
      </c>
      <c r="CI23" s="17">
        <v>43138</v>
      </c>
      <c r="CJ23" s="19">
        <v>950.27</v>
      </c>
      <c r="CK23" s="70" t="s">
        <v>341</v>
      </c>
      <c r="CL23" s="24">
        <v>34</v>
      </c>
      <c r="CM23" s="16"/>
      <c r="CN23" s="129"/>
      <c r="CO23" s="122"/>
      <c r="CP23" s="20">
        <v>16</v>
      </c>
      <c r="CQ23" s="19">
        <v>919.9</v>
      </c>
      <c r="CR23" s="17">
        <v>43140</v>
      </c>
      <c r="CS23" s="19">
        <v>919.9</v>
      </c>
      <c r="CT23" s="70" t="s">
        <v>353</v>
      </c>
      <c r="CU23" s="24">
        <v>34</v>
      </c>
      <c r="CV23" s="16"/>
      <c r="CW23" s="59"/>
      <c r="CX23" s="122"/>
      <c r="CY23" s="20">
        <v>16</v>
      </c>
      <c r="CZ23" s="19">
        <v>975.51</v>
      </c>
      <c r="DA23" s="404">
        <v>43140</v>
      </c>
      <c r="DB23" s="19">
        <v>975.51</v>
      </c>
      <c r="DC23" s="406" t="s">
        <v>357</v>
      </c>
      <c r="DD23" s="407">
        <v>34</v>
      </c>
      <c r="DE23" s="16"/>
      <c r="DF23" s="59"/>
      <c r="DG23" s="122"/>
      <c r="DH23" s="20">
        <v>16</v>
      </c>
      <c r="DI23" s="19">
        <v>922.6</v>
      </c>
      <c r="DJ23" s="404">
        <v>43141</v>
      </c>
      <c r="DK23" s="19">
        <v>922.6</v>
      </c>
      <c r="DL23" s="406" t="s">
        <v>362</v>
      </c>
      <c r="DM23" s="407">
        <v>34</v>
      </c>
      <c r="DN23" s="16"/>
      <c r="DO23" s="59"/>
      <c r="DP23" s="122"/>
      <c r="DQ23" s="20">
        <v>16</v>
      </c>
      <c r="DR23" s="30">
        <v>934.24</v>
      </c>
      <c r="DS23" s="58">
        <v>43144</v>
      </c>
      <c r="DT23" s="30">
        <v>934.24</v>
      </c>
      <c r="DU23" s="77" t="s">
        <v>369</v>
      </c>
      <c r="DV23" s="24">
        <v>32</v>
      </c>
      <c r="DW23" s="16"/>
      <c r="DX23" s="59"/>
      <c r="DY23" s="122"/>
      <c r="DZ23" s="20">
        <v>16</v>
      </c>
      <c r="EA23" s="30">
        <v>904</v>
      </c>
      <c r="EB23" s="58">
        <v>43144</v>
      </c>
      <c r="EC23" s="30">
        <v>904</v>
      </c>
      <c r="ED23" s="77" t="s">
        <v>371</v>
      </c>
      <c r="EE23" s="24">
        <v>32</v>
      </c>
      <c r="EF23" s="16"/>
      <c r="EG23" s="59"/>
      <c r="EH23" s="122"/>
      <c r="EI23" s="20">
        <v>16</v>
      </c>
      <c r="EJ23" s="19">
        <v>881.8</v>
      </c>
      <c r="EK23" s="17">
        <v>43145</v>
      </c>
      <c r="EL23" s="19">
        <v>881.8</v>
      </c>
      <c r="EM23" s="43" t="s">
        <v>373</v>
      </c>
      <c r="EN23" s="24">
        <v>32</v>
      </c>
      <c r="EO23" s="16"/>
      <c r="EP23" s="59"/>
      <c r="EQ23" s="122"/>
      <c r="ER23" s="20">
        <v>16</v>
      </c>
      <c r="ES23" s="19">
        <v>931.7</v>
      </c>
      <c r="ET23" s="17">
        <v>43147</v>
      </c>
      <c r="EU23" s="19">
        <v>931.7</v>
      </c>
      <c r="EV23" s="43" t="s">
        <v>377</v>
      </c>
      <c r="EW23" s="24">
        <v>32</v>
      </c>
      <c r="EX23" s="16"/>
      <c r="EY23" s="59"/>
      <c r="EZ23" s="122"/>
      <c r="FA23" s="20">
        <v>16</v>
      </c>
      <c r="FB23" s="168">
        <v>956.92</v>
      </c>
      <c r="FC23" s="151">
        <v>43148</v>
      </c>
      <c r="FD23" s="168">
        <v>956.92</v>
      </c>
      <c r="FE23" s="111" t="s">
        <v>382</v>
      </c>
      <c r="FF23" s="112">
        <v>32</v>
      </c>
      <c r="FG23" s="16"/>
      <c r="FH23" s="59"/>
      <c r="FI23" s="122"/>
      <c r="FJ23" s="20">
        <v>16</v>
      </c>
      <c r="FK23" s="30">
        <v>906.7</v>
      </c>
      <c r="FL23" s="58">
        <v>43148</v>
      </c>
      <c r="FM23" s="30">
        <v>906.7</v>
      </c>
      <c r="FN23" s="77" t="s">
        <v>384</v>
      </c>
      <c r="FO23" s="24">
        <v>32</v>
      </c>
      <c r="FP23" s="16"/>
      <c r="FQ23" s="59"/>
      <c r="FR23" s="122"/>
      <c r="FS23" s="20">
        <v>16</v>
      </c>
      <c r="FT23" s="19">
        <v>925.3</v>
      </c>
      <c r="FU23" s="151">
        <v>43148</v>
      </c>
      <c r="FV23" s="168">
        <v>925.3</v>
      </c>
      <c r="FW23" s="271" t="s">
        <v>386</v>
      </c>
      <c r="FX23" s="112">
        <v>32</v>
      </c>
      <c r="FY23" s="16"/>
      <c r="FZ23" s="59"/>
      <c r="GA23" s="122"/>
      <c r="GB23" s="20">
        <v>16</v>
      </c>
      <c r="GC23" s="19">
        <v>905.82</v>
      </c>
      <c r="GD23" s="17">
        <v>43151</v>
      </c>
      <c r="GE23" s="19">
        <v>905.82</v>
      </c>
      <c r="GF23" s="70" t="s">
        <v>396</v>
      </c>
      <c r="GG23" s="24">
        <v>32</v>
      </c>
      <c r="GH23" s="16"/>
      <c r="GI23" s="59"/>
      <c r="GJ23" s="122"/>
      <c r="GK23" s="20">
        <v>16</v>
      </c>
      <c r="GL23" s="19">
        <v>941.95</v>
      </c>
      <c r="GM23" s="17">
        <v>43152</v>
      </c>
      <c r="GN23" s="19">
        <v>941.95</v>
      </c>
      <c r="GO23" s="70" t="s">
        <v>398</v>
      </c>
      <c r="GP23" s="24">
        <v>33</v>
      </c>
      <c r="GQ23" s="16"/>
      <c r="GR23" s="59"/>
      <c r="GS23" s="122"/>
      <c r="GT23" s="20">
        <v>16</v>
      </c>
      <c r="GU23" s="19">
        <v>908.5</v>
      </c>
      <c r="GV23" s="17">
        <v>43153</v>
      </c>
      <c r="GW23" s="19">
        <v>908.5</v>
      </c>
      <c r="GX23" s="43" t="s">
        <v>400</v>
      </c>
      <c r="GY23" s="24">
        <v>33</v>
      </c>
      <c r="GZ23" s="16"/>
      <c r="HA23" s="59"/>
      <c r="HB23" s="122"/>
      <c r="HC23" s="20">
        <v>16</v>
      </c>
      <c r="HD23" s="30">
        <v>912.2</v>
      </c>
      <c r="HE23" s="58">
        <v>43154</v>
      </c>
      <c r="HF23" s="30">
        <v>912.2</v>
      </c>
      <c r="HG23" s="77" t="s">
        <v>404</v>
      </c>
      <c r="HH23" s="24">
        <v>33</v>
      </c>
      <c r="HI23" s="16"/>
      <c r="HJ23" s="59"/>
      <c r="HK23" s="122"/>
      <c r="HL23" s="20">
        <v>16</v>
      </c>
      <c r="HM23" s="19">
        <v>975.96</v>
      </c>
      <c r="HN23" s="17">
        <v>43155</v>
      </c>
      <c r="HO23" s="19">
        <v>975.96</v>
      </c>
      <c r="HP23" s="637" t="s">
        <v>411</v>
      </c>
      <c r="HQ23" s="24">
        <v>33</v>
      </c>
      <c r="HR23" s="16"/>
      <c r="HS23" s="59"/>
      <c r="HT23" s="122"/>
      <c r="HU23" s="20">
        <v>16</v>
      </c>
      <c r="HV23" s="30">
        <v>988.21</v>
      </c>
      <c r="HW23" s="58">
        <v>43158</v>
      </c>
      <c r="HX23" s="110">
        <v>988.21</v>
      </c>
      <c r="HY23" s="77" t="s">
        <v>419</v>
      </c>
      <c r="HZ23" s="24">
        <v>33.5</v>
      </c>
      <c r="IA23" s="16"/>
      <c r="IB23" s="59"/>
      <c r="IC23" s="122"/>
      <c r="ID23" s="20">
        <v>16</v>
      </c>
      <c r="IE23" s="19">
        <v>926.23</v>
      </c>
      <c r="IF23" s="17">
        <v>43158</v>
      </c>
      <c r="IG23" s="19">
        <v>926.23</v>
      </c>
      <c r="IH23" s="43" t="s">
        <v>417</v>
      </c>
      <c r="II23" s="24">
        <v>33.5</v>
      </c>
      <c r="IJ23" s="16"/>
      <c r="IK23" s="59"/>
      <c r="IL23" s="122"/>
      <c r="IM23" s="20">
        <v>16</v>
      </c>
      <c r="IN23" s="30"/>
      <c r="IO23" s="169"/>
      <c r="IP23" s="30"/>
      <c r="IQ23" s="77"/>
      <c r="IR23" s="24"/>
      <c r="IS23" s="16"/>
      <c r="IT23" s="59"/>
      <c r="IU23" s="122"/>
      <c r="IV23" s="20">
        <v>16</v>
      </c>
      <c r="IW23" s="19"/>
      <c r="IX23" s="17"/>
      <c r="IY23" s="168"/>
      <c r="IZ23" s="70"/>
      <c r="JA23" s="24"/>
      <c r="JB23" s="16"/>
      <c r="JC23" s="59"/>
      <c r="JD23" s="122"/>
      <c r="JE23" s="20">
        <v>16</v>
      </c>
      <c r="JF23" s="19"/>
      <c r="JG23" s="17"/>
      <c r="JH23" s="19"/>
      <c r="JI23" s="70"/>
      <c r="JJ23" s="24"/>
      <c r="JK23" s="16"/>
      <c r="JL23" s="59"/>
      <c r="JM23" s="122"/>
      <c r="JN23" s="20"/>
      <c r="JO23" s="19"/>
      <c r="JP23" s="17"/>
      <c r="JQ23" s="19"/>
      <c r="JR23" s="70"/>
      <c r="JS23" s="24"/>
      <c r="JT23" s="16"/>
      <c r="JU23" s="59"/>
      <c r="JV23" s="122"/>
      <c r="JW23" s="20"/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1"/>
      <c r="KQ23" s="106"/>
      <c r="KR23" s="191"/>
      <c r="KS23" s="125"/>
      <c r="KT23" s="104"/>
      <c r="KU23" s="16"/>
      <c r="KV23" s="59"/>
      <c r="KW23" s="122"/>
      <c r="KX23" s="20"/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90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8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4"/>
      <c r="RP23" s="405"/>
      <c r="RQ23" s="406"/>
      <c r="RR23" s="407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Smithfield</v>
      </c>
      <c r="D24" s="72" t="str">
        <f t="shared" si="20"/>
        <v>PED. 8000453</v>
      </c>
      <c r="E24" s="156">
        <f t="shared" si="20"/>
        <v>43152</v>
      </c>
      <c r="F24" s="75">
        <f t="shared" si="20"/>
        <v>17985.86</v>
      </c>
      <c r="G24" s="15">
        <f t="shared" si="20"/>
        <v>19</v>
      </c>
      <c r="H24" s="64">
        <f t="shared" si="20"/>
        <v>18051.25</v>
      </c>
      <c r="I24" s="18">
        <f t="shared" si="20"/>
        <v>-65.389999999999418</v>
      </c>
      <c r="K24" s="59"/>
      <c r="L24" s="122"/>
      <c r="M24" s="20">
        <v>17</v>
      </c>
      <c r="N24" s="19">
        <v>932.13</v>
      </c>
      <c r="O24" s="415">
        <v>43132</v>
      </c>
      <c r="P24" s="750">
        <v>932.13</v>
      </c>
      <c r="Q24" s="752" t="s">
        <v>310</v>
      </c>
      <c r="R24" s="416">
        <v>36</v>
      </c>
      <c r="S24" s="16"/>
      <c r="T24" s="59"/>
      <c r="U24" s="122"/>
      <c r="V24" s="20">
        <v>17</v>
      </c>
      <c r="W24" s="19">
        <v>920.79</v>
      </c>
      <c r="X24" s="415">
        <v>43134</v>
      </c>
      <c r="Y24" s="786">
        <v>920.79</v>
      </c>
      <c r="Z24" s="785" t="s">
        <v>322</v>
      </c>
      <c r="AA24" s="416">
        <v>35</v>
      </c>
      <c r="AB24" s="16"/>
      <c r="AC24" s="59"/>
      <c r="AD24" s="122"/>
      <c r="AE24" s="20">
        <v>17</v>
      </c>
      <c r="AF24" s="191">
        <v>965.08</v>
      </c>
      <c r="AG24" s="106">
        <v>43133</v>
      </c>
      <c r="AH24" s="191">
        <v>965.08</v>
      </c>
      <c r="AI24" s="125" t="s">
        <v>317</v>
      </c>
      <c r="AJ24" s="112">
        <v>35</v>
      </c>
      <c r="AK24" s="16"/>
      <c r="AL24" s="59"/>
      <c r="AM24" s="122"/>
      <c r="AN24" s="20">
        <v>17</v>
      </c>
      <c r="AO24" s="19">
        <v>917.2</v>
      </c>
      <c r="AP24" s="17">
        <v>43136</v>
      </c>
      <c r="AQ24" s="19">
        <v>917.2</v>
      </c>
      <c r="AR24" s="70" t="s">
        <v>331</v>
      </c>
      <c r="AS24" s="24">
        <v>35</v>
      </c>
      <c r="AT24" s="16"/>
      <c r="AU24" s="59"/>
      <c r="AV24" s="122"/>
      <c r="AW24" s="20">
        <v>17</v>
      </c>
      <c r="AX24" s="19">
        <v>882.7</v>
      </c>
      <c r="AY24" s="106">
        <v>43137</v>
      </c>
      <c r="AZ24" s="19">
        <v>882.7</v>
      </c>
      <c r="BA24" s="125" t="s">
        <v>332</v>
      </c>
      <c r="BB24" s="418">
        <v>35</v>
      </c>
      <c r="BC24" s="16"/>
      <c r="BD24" s="59"/>
      <c r="BE24" s="122"/>
      <c r="BF24" s="20">
        <v>17</v>
      </c>
      <c r="BG24" s="19">
        <v>907.03</v>
      </c>
      <c r="BH24" s="404">
        <v>43136</v>
      </c>
      <c r="BI24" s="19">
        <v>907.03</v>
      </c>
      <c r="BJ24" s="406" t="s">
        <v>330</v>
      </c>
      <c r="BK24" s="407">
        <v>35</v>
      </c>
      <c r="BL24" s="16"/>
      <c r="BM24" s="59"/>
      <c r="BN24" s="122"/>
      <c r="BO24" s="20">
        <v>17</v>
      </c>
      <c r="BP24" s="19">
        <v>918.07</v>
      </c>
      <c r="BQ24" s="404">
        <v>43138</v>
      </c>
      <c r="BR24" s="19">
        <v>918.07</v>
      </c>
      <c r="BS24" s="406" t="s">
        <v>346</v>
      </c>
      <c r="BT24" s="407">
        <v>34</v>
      </c>
      <c r="BU24" s="16"/>
      <c r="BV24" s="59"/>
      <c r="BW24" s="122"/>
      <c r="BX24" s="20">
        <v>17</v>
      </c>
      <c r="BY24" s="19">
        <v>957.07</v>
      </c>
      <c r="BZ24" s="404">
        <v>43140</v>
      </c>
      <c r="CA24" s="19">
        <v>957.07</v>
      </c>
      <c r="CB24" s="406" t="s">
        <v>351</v>
      </c>
      <c r="CC24" s="407">
        <v>34</v>
      </c>
      <c r="CD24" s="16"/>
      <c r="CE24" s="59"/>
      <c r="CF24" s="122"/>
      <c r="CG24" s="20">
        <v>17</v>
      </c>
      <c r="CH24" s="19">
        <v>959.34</v>
      </c>
      <c r="CI24" s="17">
        <v>43138</v>
      </c>
      <c r="CJ24" s="19">
        <v>959.34</v>
      </c>
      <c r="CK24" s="70" t="s">
        <v>341</v>
      </c>
      <c r="CL24" s="24">
        <v>34</v>
      </c>
      <c r="CM24" s="16"/>
      <c r="CN24" s="129"/>
      <c r="CO24" s="122"/>
      <c r="CP24" s="20">
        <v>17</v>
      </c>
      <c r="CQ24" s="19">
        <v>921.2</v>
      </c>
      <c r="CR24" s="17">
        <v>43140</v>
      </c>
      <c r="CS24" s="19">
        <v>921.2</v>
      </c>
      <c r="CT24" s="70" t="s">
        <v>353</v>
      </c>
      <c r="CU24" s="24">
        <v>34</v>
      </c>
      <c r="CV24" s="16"/>
      <c r="CW24" s="59"/>
      <c r="CX24" s="122"/>
      <c r="CY24" s="20">
        <v>17</v>
      </c>
      <c r="CZ24" s="19">
        <v>962.81</v>
      </c>
      <c r="DA24" s="404">
        <v>43140</v>
      </c>
      <c r="DB24" s="19">
        <v>962.81</v>
      </c>
      <c r="DC24" s="406" t="s">
        <v>357</v>
      </c>
      <c r="DD24" s="407">
        <v>34</v>
      </c>
      <c r="DE24" s="16"/>
      <c r="DF24" s="59"/>
      <c r="DG24" s="122"/>
      <c r="DH24" s="20">
        <v>17</v>
      </c>
      <c r="DI24" s="19">
        <v>891.3</v>
      </c>
      <c r="DJ24" s="404">
        <v>43141</v>
      </c>
      <c r="DK24" s="19">
        <v>891.3</v>
      </c>
      <c r="DL24" s="406" t="s">
        <v>362</v>
      </c>
      <c r="DM24" s="407">
        <v>34</v>
      </c>
      <c r="DN24" s="16"/>
      <c r="DO24" s="59"/>
      <c r="DP24" s="122"/>
      <c r="DQ24" s="20">
        <v>17</v>
      </c>
      <c r="DR24" s="30">
        <v>978.23</v>
      </c>
      <c r="DS24" s="58">
        <v>43144</v>
      </c>
      <c r="DT24" s="30">
        <v>978.23</v>
      </c>
      <c r="DU24" s="77" t="s">
        <v>369</v>
      </c>
      <c r="DV24" s="24">
        <v>32</v>
      </c>
      <c r="DW24" s="16"/>
      <c r="DX24" s="59"/>
      <c r="DY24" s="122"/>
      <c r="DZ24" s="20">
        <v>17</v>
      </c>
      <c r="EA24" s="30">
        <v>914.4</v>
      </c>
      <c r="EB24" s="58">
        <v>43144</v>
      </c>
      <c r="EC24" s="30">
        <v>914.4</v>
      </c>
      <c r="ED24" s="77" t="s">
        <v>371</v>
      </c>
      <c r="EE24" s="24">
        <v>32</v>
      </c>
      <c r="EF24" s="16"/>
      <c r="EG24" s="59"/>
      <c r="EH24" s="122"/>
      <c r="EI24" s="20">
        <v>17</v>
      </c>
      <c r="EJ24" s="19">
        <v>897.7</v>
      </c>
      <c r="EK24" s="17">
        <v>43145</v>
      </c>
      <c r="EL24" s="19">
        <v>897.7</v>
      </c>
      <c r="EM24" s="43" t="s">
        <v>373</v>
      </c>
      <c r="EN24" s="24">
        <v>32</v>
      </c>
      <c r="EO24" s="16"/>
      <c r="EP24" s="59"/>
      <c r="EQ24" s="122"/>
      <c r="ER24" s="20">
        <v>17</v>
      </c>
      <c r="ES24" s="19">
        <v>930.8</v>
      </c>
      <c r="ET24" s="17">
        <v>43147</v>
      </c>
      <c r="EU24" s="19">
        <v>930.8</v>
      </c>
      <c r="EV24" s="43" t="s">
        <v>377</v>
      </c>
      <c r="EW24" s="24">
        <v>32</v>
      </c>
      <c r="EX24" s="16"/>
      <c r="EY24" s="59"/>
      <c r="EZ24" s="122"/>
      <c r="FA24" s="20">
        <v>17</v>
      </c>
      <c r="FB24" s="168">
        <v>971.43</v>
      </c>
      <c r="FC24" s="151">
        <v>43148</v>
      </c>
      <c r="FD24" s="168">
        <v>971.43</v>
      </c>
      <c r="FE24" s="111" t="s">
        <v>382</v>
      </c>
      <c r="FF24" s="112">
        <v>32</v>
      </c>
      <c r="FG24" s="16"/>
      <c r="FH24" s="59"/>
      <c r="FI24" s="122"/>
      <c r="FJ24" s="20">
        <v>17</v>
      </c>
      <c r="FK24" s="30">
        <v>942.1</v>
      </c>
      <c r="FL24" s="58">
        <v>43148</v>
      </c>
      <c r="FM24" s="30">
        <v>942.1</v>
      </c>
      <c r="FN24" s="77" t="s">
        <v>384</v>
      </c>
      <c r="FO24" s="24">
        <v>32</v>
      </c>
      <c r="FP24" s="16"/>
      <c r="FQ24" s="59"/>
      <c r="FR24" s="122"/>
      <c r="FS24" s="20">
        <v>17</v>
      </c>
      <c r="FT24" s="19">
        <v>938</v>
      </c>
      <c r="FU24" s="151">
        <v>43148</v>
      </c>
      <c r="FV24" s="168">
        <v>938</v>
      </c>
      <c r="FW24" s="271" t="s">
        <v>386</v>
      </c>
      <c r="FX24" s="112">
        <v>32</v>
      </c>
      <c r="FY24" s="16"/>
      <c r="FZ24" s="59"/>
      <c r="GA24" s="122"/>
      <c r="GB24" s="20">
        <v>17</v>
      </c>
      <c r="GC24" s="19">
        <v>930.77</v>
      </c>
      <c r="GD24" s="17">
        <v>43151</v>
      </c>
      <c r="GE24" s="19">
        <v>930.77</v>
      </c>
      <c r="GF24" s="70" t="s">
        <v>396</v>
      </c>
      <c r="GG24" s="24">
        <v>32</v>
      </c>
      <c r="GH24" s="16"/>
      <c r="GI24" s="59"/>
      <c r="GJ24" s="122"/>
      <c r="GK24" s="20">
        <v>17</v>
      </c>
      <c r="GL24" s="19">
        <v>949.21</v>
      </c>
      <c r="GM24" s="17">
        <v>43152</v>
      </c>
      <c r="GN24" s="19">
        <v>949.21</v>
      </c>
      <c r="GO24" s="70" t="s">
        <v>398</v>
      </c>
      <c r="GP24" s="24">
        <v>33</v>
      </c>
      <c r="GQ24" s="16"/>
      <c r="GR24" s="59"/>
      <c r="GS24" s="122"/>
      <c r="GT24" s="20">
        <v>17</v>
      </c>
      <c r="GU24" s="19">
        <v>920.36</v>
      </c>
      <c r="GV24" s="17">
        <v>43153</v>
      </c>
      <c r="GW24" s="19">
        <v>920.36</v>
      </c>
      <c r="GX24" s="43" t="s">
        <v>400</v>
      </c>
      <c r="GY24" s="24">
        <v>33</v>
      </c>
      <c r="GZ24" s="16"/>
      <c r="HA24" s="59"/>
      <c r="HB24" s="122"/>
      <c r="HC24" s="20">
        <v>17</v>
      </c>
      <c r="HD24" s="30">
        <v>909.9</v>
      </c>
      <c r="HE24" s="58">
        <v>43154</v>
      </c>
      <c r="HF24" s="30">
        <v>909.9</v>
      </c>
      <c r="HG24" s="77" t="s">
        <v>404</v>
      </c>
      <c r="HH24" s="24">
        <v>33</v>
      </c>
      <c r="HI24" s="16"/>
      <c r="HJ24" s="59"/>
      <c r="HK24" s="122"/>
      <c r="HL24" s="20">
        <v>17</v>
      </c>
      <c r="HM24" s="19">
        <v>907.48</v>
      </c>
      <c r="HN24" s="17">
        <v>43155</v>
      </c>
      <c r="HO24" s="19">
        <v>907.48</v>
      </c>
      <c r="HP24" s="637" t="s">
        <v>411</v>
      </c>
      <c r="HQ24" s="24">
        <v>33</v>
      </c>
      <c r="HR24" s="16"/>
      <c r="HS24" s="59"/>
      <c r="HT24" s="122"/>
      <c r="HU24" s="20">
        <v>17</v>
      </c>
      <c r="HV24" s="30">
        <v>907.48</v>
      </c>
      <c r="HW24" s="58">
        <v>43158</v>
      </c>
      <c r="HX24" s="110">
        <v>907.48</v>
      </c>
      <c r="HY24" s="77" t="s">
        <v>419</v>
      </c>
      <c r="HZ24" s="24">
        <v>33.5</v>
      </c>
      <c r="IA24" s="16"/>
      <c r="IB24" s="59"/>
      <c r="IC24" s="122"/>
      <c r="ID24" s="20">
        <v>17</v>
      </c>
      <c r="IE24" s="19">
        <v>881.78</v>
      </c>
      <c r="IF24" s="17">
        <v>43158</v>
      </c>
      <c r="IG24" s="19">
        <v>881.78</v>
      </c>
      <c r="IH24" s="43" t="s">
        <v>417</v>
      </c>
      <c r="II24" s="24">
        <v>33.5</v>
      </c>
      <c r="IJ24" s="16"/>
      <c r="IK24" s="59"/>
      <c r="IL24" s="122"/>
      <c r="IM24" s="20">
        <v>17</v>
      </c>
      <c r="IN24" s="30"/>
      <c r="IO24" s="169"/>
      <c r="IP24" s="30"/>
      <c r="IQ24" s="77"/>
      <c r="IR24" s="24"/>
      <c r="IS24" s="16"/>
      <c r="IT24" s="59"/>
      <c r="IU24" s="122"/>
      <c r="IV24" s="20">
        <v>17</v>
      </c>
      <c r="IW24" s="19"/>
      <c r="IX24" s="17"/>
      <c r="IY24" s="168"/>
      <c r="IZ24" s="70"/>
      <c r="JA24" s="24"/>
      <c r="JB24" s="16"/>
      <c r="JC24" s="59"/>
      <c r="JD24" s="122"/>
      <c r="JE24" s="20">
        <v>17</v>
      </c>
      <c r="JF24" s="19"/>
      <c r="JG24" s="17"/>
      <c r="JH24" s="19"/>
      <c r="JI24" s="70"/>
      <c r="JJ24" s="24"/>
      <c r="JK24" s="16"/>
      <c r="JL24" s="59"/>
      <c r="JM24" s="122"/>
      <c r="JN24" s="20"/>
      <c r="JO24" s="19"/>
      <c r="JP24" s="17"/>
      <c r="JQ24" s="19"/>
      <c r="JR24" s="70"/>
      <c r="JS24" s="24"/>
      <c r="JT24" s="16"/>
      <c r="JU24" s="59"/>
      <c r="JV24" s="122"/>
      <c r="JW24" s="20"/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1"/>
      <c r="KQ24" s="106"/>
      <c r="KR24" s="191"/>
      <c r="KS24" s="125"/>
      <c r="KT24" s="104"/>
      <c r="KU24" s="16"/>
      <c r="KV24" s="59"/>
      <c r="KW24" s="122"/>
      <c r="KX24" s="20"/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90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8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4"/>
      <c r="RP24" s="405"/>
      <c r="RQ24" s="406"/>
      <c r="RR24" s="407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8000461</v>
      </c>
      <c r="E25" s="156">
        <f t="shared" si="21"/>
        <v>43152</v>
      </c>
      <c r="F25" s="75">
        <f t="shared" si="21"/>
        <v>19343.13</v>
      </c>
      <c r="G25" s="15">
        <f t="shared" si="21"/>
        <v>21</v>
      </c>
      <c r="H25" s="64">
        <f t="shared" si="21"/>
        <v>19381.7</v>
      </c>
      <c r="I25" s="18">
        <f t="shared" si="21"/>
        <v>-38.569999999999709</v>
      </c>
      <c r="K25" s="59"/>
      <c r="L25" s="172"/>
      <c r="M25" s="20">
        <v>18</v>
      </c>
      <c r="N25" s="19">
        <v>968.41</v>
      </c>
      <c r="O25" s="415">
        <v>43133</v>
      </c>
      <c r="P25" s="750">
        <v>968.41</v>
      </c>
      <c r="Q25" s="752" t="s">
        <v>312</v>
      </c>
      <c r="R25" s="416">
        <v>36</v>
      </c>
      <c r="S25" s="16"/>
      <c r="T25" s="59"/>
      <c r="U25" s="172"/>
      <c r="V25" s="20">
        <v>18</v>
      </c>
      <c r="W25" s="19">
        <v>916.25</v>
      </c>
      <c r="X25" s="415">
        <v>43134</v>
      </c>
      <c r="Y25" s="786">
        <v>916.25</v>
      </c>
      <c r="Z25" s="785" t="s">
        <v>322</v>
      </c>
      <c r="AA25" s="416">
        <v>35</v>
      </c>
      <c r="AB25" s="16"/>
      <c r="AC25" s="59"/>
      <c r="AD25" s="172"/>
      <c r="AE25" s="20">
        <v>18</v>
      </c>
      <c r="AF25" s="191">
        <v>964.63</v>
      </c>
      <c r="AG25" s="106">
        <v>43133</v>
      </c>
      <c r="AH25" s="191">
        <v>964.63</v>
      </c>
      <c r="AI25" s="125" t="s">
        <v>317</v>
      </c>
      <c r="AJ25" s="112">
        <v>35</v>
      </c>
      <c r="AK25" s="16"/>
      <c r="AL25" s="59"/>
      <c r="AM25" s="172"/>
      <c r="AN25" s="20">
        <v>18</v>
      </c>
      <c r="AO25" s="19">
        <v>881.3</v>
      </c>
      <c r="AP25" s="17">
        <v>43134</v>
      </c>
      <c r="AQ25" s="19">
        <v>881.3</v>
      </c>
      <c r="AR25" s="70" t="s">
        <v>320</v>
      </c>
      <c r="AS25" s="24">
        <v>35</v>
      </c>
      <c r="AT25" s="16"/>
      <c r="AU25" s="59"/>
      <c r="AV25" s="172"/>
      <c r="AW25" s="20">
        <v>18</v>
      </c>
      <c r="AX25" s="19">
        <v>939.8</v>
      </c>
      <c r="AY25" s="106">
        <v>43137</v>
      </c>
      <c r="AZ25" s="19">
        <v>939.8</v>
      </c>
      <c r="BA25" s="125" t="s">
        <v>337</v>
      </c>
      <c r="BB25" s="418">
        <v>35</v>
      </c>
      <c r="BC25" s="16"/>
      <c r="BD25" s="59"/>
      <c r="BE25" s="172"/>
      <c r="BF25" s="20">
        <v>18</v>
      </c>
      <c r="BG25" s="19">
        <v>972.34</v>
      </c>
      <c r="BH25" s="404">
        <v>43136</v>
      </c>
      <c r="BI25" s="19">
        <v>972.34</v>
      </c>
      <c r="BJ25" s="406" t="s">
        <v>330</v>
      </c>
      <c r="BK25" s="407">
        <v>35</v>
      </c>
      <c r="BL25" s="16"/>
      <c r="BM25" s="59"/>
      <c r="BN25" s="172"/>
      <c r="BO25" s="20">
        <v>18</v>
      </c>
      <c r="BP25" s="19">
        <v>943.47</v>
      </c>
      <c r="BQ25" s="404">
        <v>43138</v>
      </c>
      <c r="BR25" s="19">
        <v>943.47</v>
      </c>
      <c r="BS25" s="406" t="s">
        <v>346</v>
      </c>
      <c r="BT25" s="407">
        <v>34</v>
      </c>
      <c r="BU25" s="16"/>
      <c r="BV25" s="59"/>
      <c r="BW25" s="172"/>
      <c r="BX25" s="20">
        <v>18</v>
      </c>
      <c r="BY25" s="19">
        <v>925.32</v>
      </c>
      <c r="BZ25" s="404">
        <v>43139</v>
      </c>
      <c r="CA25" s="19">
        <v>925.32</v>
      </c>
      <c r="CB25" s="406" t="s">
        <v>349</v>
      </c>
      <c r="CC25" s="407">
        <v>34</v>
      </c>
      <c r="CD25" s="16"/>
      <c r="CE25" s="59"/>
      <c r="CF25" s="172"/>
      <c r="CG25" s="20">
        <v>18</v>
      </c>
      <c r="CH25" s="19">
        <v>936.66</v>
      </c>
      <c r="CI25" s="17">
        <v>43138</v>
      </c>
      <c r="CJ25" s="19">
        <v>936.66</v>
      </c>
      <c r="CK25" s="70" t="s">
        <v>341</v>
      </c>
      <c r="CL25" s="24">
        <v>34</v>
      </c>
      <c r="CM25" s="16"/>
      <c r="CN25" s="129"/>
      <c r="CO25" s="172"/>
      <c r="CP25" s="20">
        <v>18</v>
      </c>
      <c r="CQ25" s="19">
        <v>968</v>
      </c>
      <c r="CR25" s="17">
        <v>43140</v>
      </c>
      <c r="CS25" s="19">
        <v>968</v>
      </c>
      <c r="CT25" s="70" t="s">
        <v>353</v>
      </c>
      <c r="CU25" s="24">
        <v>34</v>
      </c>
      <c r="CV25" s="16"/>
      <c r="CW25" s="59"/>
      <c r="CX25" s="172"/>
      <c r="CY25" s="20">
        <v>18</v>
      </c>
      <c r="CZ25" s="19">
        <v>923.81</v>
      </c>
      <c r="DA25" s="404">
        <v>43140</v>
      </c>
      <c r="DB25" s="19">
        <v>923.81</v>
      </c>
      <c r="DC25" s="406" t="s">
        <v>357</v>
      </c>
      <c r="DD25" s="407">
        <v>34</v>
      </c>
      <c r="DE25" s="16"/>
      <c r="DF25" s="59"/>
      <c r="DG25" s="172"/>
      <c r="DH25" s="20">
        <v>18</v>
      </c>
      <c r="DI25" s="19">
        <v>913.1</v>
      </c>
      <c r="DJ25" s="404">
        <v>43141</v>
      </c>
      <c r="DK25" s="19">
        <v>913.1</v>
      </c>
      <c r="DL25" s="406" t="s">
        <v>362</v>
      </c>
      <c r="DM25" s="407">
        <v>34</v>
      </c>
      <c r="DN25" s="16"/>
      <c r="DO25" s="59"/>
      <c r="DP25" s="172"/>
      <c r="DQ25" s="20">
        <v>18</v>
      </c>
      <c r="DR25" s="30">
        <v>941.04</v>
      </c>
      <c r="DS25" s="58">
        <v>43144</v>
      </c>
      <c r="DT25" s="30">
        <v>941.04</v>
      </c>
      <c r="DU25" s="77" t="s">
        <v>369</v>
      </c>
      <c r="DV25" s="24">
        <v>32</v>
      </c>
      <c r="DW25" s="16"/>
      <c r="DX25" s="59"/>
      <c r="DY25" s="172"/>
      <c r="DZ25" s="20">
        <v>18</v>
      </c>
      <c r="EA25" s="30">
        <v>940.3</v>
      </c>
      <c r="EB25" s="58">
        <v>43144</v>
      </c>
      <c r="EC25" s="30">
        <v>940.3</v>
      </c>
      <c r="ED25" s="77" t="s">
        <v>371</v>
      </c>
      <c r="EE25" s="24">
        <v>32</v>
      </c>
      <c r="EF25" s="16"/>
      <c r="EG25" s="59"/>
      <c r="EH25" s="172"/>
      <c r="EI25" s="20">
        <v>18</v>
      </c>
      <c r="EJ25" s="19">
        <v>894</v>
      </c>
      <c r="EK25" s="17">
        <v>43145</v>
      </c>
      <c r="EL25" s="19">
        <v>894</v>
      </c>
      <c r="EM25" s="43" t="s">
        <v>373</v>
      </c>
      <c r="EN25" s="24">
        <v>32</v>
      </c>
      <c r="EO25" s="16"/>
      <c r="EP25" s="59"/>
      <c r="EQ25" s="172"/>
      <c r="ER25" s="20">
        <v>18</v>
      </c>
      <c r="ES25" s="19">
        <v>876.8</v>
      </c>
      <c r="ET25" s="17">
        <v>43147</v>
      </c>
      <c r="EU25" s="19">
        <v>876.8</v>
      </c>
      <c r="EV25" s="43" t="s">
        <v>377</v>
      </c>
      <c r="EW25" s="24">
        <v>32</v>
      </c>
      <c r="EX25" s="16"/>
      <c r="EY25" s="59"/>
      <c r="EZ25" s="172"/>
      <c r="FA25" s="20">
        <v>18</v>
      </c>
      <c r="FB25" s="168">
        <v>933.33</v>
      </c>
      <c r="FC25" s="151">
        <v>43148</v>
      </c>
      <c r="FD25" s="168">
        <v>933.33</v>
      </c>
      <c r="FE25" s="111" t="s">
        <v>382</v>
      </c>
      <c r="FF25" s="112">
        <v>32</v>
      </c>
      <c r="FG25" s="16"/>
      <c r="FH25" s="59"/>
      <c r="FI25" s="172"/>
      <c r="FJ25" s="20">
        <v>18</v>
      </c>
      <c r="FK25" s="30">
        <v>898.6</v>
      </c>
      <c r="FL25" s="58">
        <v>43148</v>
      </c>
      <c r="FM25" s="30">
        <v>898.6</v>
      </c>
      <c r="FN25" s="77" t="s">
        <v>384</v>
      </c>
      <c r="FO25" s="24">
        <v>32</v>
      </c>
      <c r="FP25" s="16"/>
      <c r="FQ25" s="59"/>
      <c r="FR25" s="172"/>
      <c r="FS25" s="20">
        <v>18</v>
      </c>
      <c r="FT25" s="19">
        <v>959.8</v>
      </c>
      <c r="FU25" s="151">
        <v>43148</v>
      </c>
      <c r="FV25" s="168">
        <v>959.8</v>
      </c>
      <c r="FW25" s="271" t="s">
        <v>386</v>
      </c>
      <c r="FX25" s="112">
        <v>32</v>
      </c>
      <c r="FY25" s="16"/>
      <c r="FZ25" s="59"/>
      <c r="GA25" s="172"/>
      <c r="GB25" s="20">
        <v>18</v>
      </c>
      <c r="GC25" s="19">
        <v>925.32</v>
      </c>
      <c r="GD25" s="17">
        <v>43151</v>
      </c>
      <c r="GE25" s="19">
        <v>925.32</v>
      </c>
      <c r="GF25" s="70" t="s">
        <v>396</v>
      </c>
      <c r="GG25" s="24">
        <v>32</v>
      </c>
      <c r="GH25" s="16"/>
      <c r="GI25" s="59"/>
      <c r="GJ25" s="172"/>
      <c r="GK25" s="20">
        <v>18</v>
      </c>
      <c r="GL25" s="19">
        <v>960.09</v>
      </c>
      <c r="GM25" s="17">
        <v>43152</v>
      </c>
      <c r="GN25" s="19">
        <v>960.09</v>
      </c>
      <c r="GO25" s="70" t="s">
        <v>398</v>
      </c>
      <c r="GP25" s="24">
        <v>33</v>
      </c>
      <c r="GQ25" s="16"/>
      <c r="GR25" s="59"/>
      <c r="GS25" s="172"/>
      <c r="GT25" s="20">
        <v>18</v>
      </c>
      <c r="GU25" s="19">
        <v>886.3</v>
      </c>
      <c r="GV25" s="17">
        <v>43153</v>
      </c>
      <c r="GW25" s="19">
        <v>886.3</v>
      </c>
      <c r="GX25" s="43" t="s">
        <v>400</v>
      </c>
      <c r="GY25" s="24">
        <v>33</v>
      </c>
      <c r="GZ25" s="16"/>
      <c r="HA25" s="59"/>
      <c r="HB25" s="172"/>
      <c r="HC25" s="20">
        <v>18</v>
      </c>
      <c r="HD25" s="30">
        <v>951.6</v>
      </c>
      <c r="HE25" s="58">
        <v>43154</v>
      </c>
      <c r="HF25" s="30">
        <v>951.6</v>
      </c>
      <c r="HG25" s="77" t="s">
        <v>403</v>
      </c>
      <c r="HH25" s="24">
        <v>33</v>
      </c>
      <c r="HI25" s="16"/>
      <c r="HJ25" s="59"/>
      <c r="HK25" s="172"/>
      <c r="HL25" s="20">
        <v>18</v>
      </c>
      <c r="HM25" s="19">
        <v>919.73</v>
      </c>
      <c r="HN25" s="17">
        <v>43155</v>
      </c>
      <c r="HO25" s="19">
        <v>919.73</v>
      </c>
      <c r="HP25" s="637" t="s">
        <v>411</v>
      </c>
      <c r="HQ25" s="24">
        <v>33</v>
      </c>
      <c r="HR25" s="16"/>
      <c r="HS25" s="59"/>
      <c r="HT25" s="172"/>
      <c r="HU25" s="20">
        <v>18</v>
      </c>
      <c r="HV25" s="30">
        <v>972.34</v>
      </c>
      <c r="HW25" s="58">
        <v>43158</v>
      </c>
      <c r="HX25" s="110">
        <v>972.34</v>
      </c>
      <c r="HY25" s="77" t="s">
        <v>419</v>
      </c>
      <c r="HZ25" s="24">
        <v>33.5</v>
      </c>
      <c r="IA25" s="16"/>
      <c r="IB25" s="59"/>
      <c r="IC25" s="172"/>
      <c r="ID25" s="20">
        <v>18</v>
      </c>
      <c r="IE25" s="19">
        <v>922.15</v>
      </c>
      <c r="IF25" s="17">
        <v>43158</v>
      </c>
      <c r="IG25" s="19">
        <v>922.15</v>
      </c>
      <c r="IH25" s="43" t="s">
        <v>417</v>
      </c>
      <c r="II25" s="24">
        <v>33.5</v>
      </c>
      <c r="IJ25" s="16"/>
      <c r="IK25" s="59"/>
      <c r="IL25" s="172"/>
      <c r="IM25" s="20">
        <v>18</v>
      </c>
      <c r="IN25" s="30"/>
      <c r="IO25" s="169"/>
      <c r="IP25" s="30"/>
      <c r="IQ25" s="77"/>
      <c r="IR25" s="24"/>
      <c r="IS25" s="16"/>
      <c r="IT25" s="59"/>
      <c r="IU25" s="172"/>
      <c r="IV25" s="20">
        <v>18</v>
      </c>
      <c r="IW25" s="19"/>
      <c r="IX25" s="17"/>
      <c r="IY25" s="168"/>
      <c r="IZ25" s="70"/>
      <c r="JA25" s="24"/>
      <c r="JB25" s="16"/>
      <c r="JC25" s="59"/>
      <c r="JD25" s="172"/>
      <c r="JE25" s="20">
        <v>18</v>
      </c>
      <c r="JF25" s="19"/>
      <c r="JG25" s="17"/>
      <c r="JH25" s="19"/>
      <c r="JI25" s="70"/>
      <c r="JJ25" s="24"/>
      <c r="JK25" s="16"/>
      <c r="JL25" s="59"/>
      <c r="JM25" s="172"/>
      <c r="JN25" s="20"/>
      <c r="JO25" s="19"/>
      <c r="JP25" s="17"/>
      <c r="JQ25" s="19"/>
      <c r="JR25" s="70"/>
      <c r="JS25" s="24"/>
      <c r="JT25" s="16"/>
      <c r="JU25" s="59"/>
      <c r="JV25" s="172"/>
      <c r="JW25" s="20"/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1"/>
      <c r="KQ25" s="106"/>
      <c r="KR25" s="191"/>
      <c r="KS25" s="125"/>
      <c r="KT25" s="104"/>
      <c r="KU25" s="16"/>
      <c r="KV25" s="59"/>
      <c r="KW25" s="172"/>
      <c r="KX25" s="20"/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90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8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4"/>
      <c r="RP25" s="405"/>
      <c r="RQ25" s="406"/>
      <c r="RR25" s="407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8000467</v>
      </c>
      <c r="E26" s="156">
        <f t="shared" si="22"/>
        <v>43153</v>
      </c>
      <c r="F26" s="75">
        <f t="shared" si="22"/>
        <v>19492.47</v>
      </c>
      <c r="G26" s="15">
        <f t="shared" si="22"/>
        <v>21</v>
      </c>
      <c r="H26" s="64">
        <f t="shared" si="22"/>
        <v>19610.5</v>
      </c>
      <c r="I26" s="18">
        <f t="shared" si="22"/>
        <v>-118.02999999999884</v>
      </c>
      <c r="K26" s="59"/>
      <c r="L26" s="122"/>
      <c r="M26" s="20">
        <v>19</v>
      </c>
      <c r="N26" s="19">
        <v>938.93</v>
      </c>
      <c r="O26" s="415">
        <v>43133</v>
      </c>
      <c r="P26" s="750">
        <v>938.93</v>
      </c>
      <c r="Q26" s="752" t="s">
        <v>312</v>
      </c>
      <c r="R26" s="416">
        <v>36</v>
      </c>
      <c r="S26" s="16"/>
      <c r="T26" s="59"/>
      <c r="U26" s="122"/>
      <c r="V26" s="20">
        <v>19</v>
      </c>
      <c r="W26" s="19">
        <v>886.77</v>
      </c>
      <c r="X26" s="415">
        <v>43134</v>
      </c>
      <c r="Y26" s="786">
        <v>886.77</v>
      </c>
      <c r="Z26" s="785" t="s">
        <v>318</v>
      </c>
      <c r="AA26" s="416">
        <v>35</v>
      </c>
      <c r="AB26" s="16"/>
      <c r="AC26" s="59"/>
      <c r="AD26" s="122"/>
      <c r="AE26" s="20">
        <v>19</v>
      </c>
      <c r="AF26" s="191">
        <v>938.32</v>
      </c>
      <c r="AG26" s="106">
        <v>43133</v>
      </c>
      <c r="AH26" s="191">
        <v>938.32</v>
      </c>
      <c r="AI26" s="125" t="s">
        <v>317</v>
      </c>
      <c r="AJ26" s="112">
        <v>35</v>
      </c>
      <c r="AK26" s="16"/>
      <c r="AL26" s="59"/>
      <c r="AM26" s="122"/>
      <c r="AN26" s="20">
        <v>19</v>
      </c>
      <c r="AO26" s="19">
        <v>963.9</v>
      </c>
      <c r="AP26" s="17">
        <v>43136</v>
      </c>
      <c r="AQ26" s="19">
        <v>963.9</v>
      </c>
      <c r="AR26" s="70" t="s">
        <v>331</v>
      </c>
      <c r="AS26" s="24">
        <v>35</v>
      </c>
      <c r="AT26" s="16"/>
      <c r="AU26" s="59"/>
      <c r="AV26" s="122"/>
      <c r="AW26" s="20">
        <v>19</v>
      </c>
      <c r="AX26" s="19">
        <v>894.9</v>
      </c>
      <c r="AY26" s="106">
        <v>43137</v>
      </c>
      <c r="AZ26" s="19">
        <v>894.9</v>
      </c>
      <c r="BA26" s="125" t="s">
        <v>335</v>
      </c>
      <c r="BB26" s="418">
        <v>35</v>
      </c>
      <c r="BC26" s="16"/>
      <c r="BD26" s="59"/>
      <c r="BE26" s="122"/>
      <c r="BF26" s="20">
        <v>19</v>
      </c>
      <c r="BG26" s="19">
        <v>972.79</v>
      </c>
      <c r="BH26" s="404">
        <v>43136</v>
      </c>
      <c r="BI26" s="19">
        <v>972.79</v>
      </c>
      <c r="BJ26" s="406" t="s">
        <v>330</v>
      </c>
      <c r="BK26" s="407">
        <v>35</v>
      </c>
      <c r="BL26" s="16"/>
      <c r="BM26" s="59"/>
      <c r="BN26" s="122"/>
      <c r="BO26" s="20">
        <v>19</v>
      </c>
      <c r="BP26" s="19">
        <v>947.55</v>
      </c>
      <c r="BQ26" s="404">
        <v>43138</v>
      </c>
      <c r="BR26" s="19">
        <v>947.55</v>
      </c>
      <c r="BS26" s="406" t="s">
        <v>346</v>
      </c>
      <c r="BT26" s="407">
        <v>34</v>
      </c>
      <c r="BU26" s="16"/>
      <c r="BV26" s="59"/>
      <c r="BW26" s="122"/>
      <c r="BX26" s="20">
        <v>19</v>
      </c>
      <c r="BY26" s="19">
        <v>920.79</v>
      </c>
      <c r="BZ26" s="404">
        <v>43140</v>
      </c>
      <c r="CA26" s="19">
        <v>920.79</v>
      </c>
      <c r="CB26" s="406" t="s">
        <v>351</v>
      </c>
      <c r="CC26" s="407">
        <v>34</v>
      </c>
      <c r="CD26" s="16"/>
      <c r="CE26" s="59"/>
      <c r="CF26" s="122"/>
      <c r="CG26" s="20">
        <v>19</v>
      </c>
      <c r="CH26" s="19">
        <v>961.61</v>
      </c>
      <c r="CI26" s="17">
        <v>43138</v>
      </c>
      <c r="CJ26" s="19">
        <v>961.61</v>
      </c>
      <c r="CK26" s="70" t="s">
        <v>341</v>
      </c>
      <c r="CL26" s="24">
        <v>34</v>
      </c>
      <c r="CM26" s="16"/>
      <c r="CN26" s="129"/>
      <c r="CO26" s="122"/>
      <c r="CP26" s="20">
        <v>19</v>
      </c>
      <c r="CQ26" s="19">
        <v>885.4</v>
      </c>
      <c r="CR26" s="17">
        <v>43140</v>
      </c>
      <c r="CS26" s="19">
        <v>885.4</v>
      </c>
      <c r="CT26" s="70" t="s">
        <v>353</v>
      </c>
      <c r="CU26" s="24">
        <v>34</v>
      </c>
      <c r="CV26" s="16"/>
      <c r="CW26" s="59"/>
      <c r="CX26" s="122"/>
      <c r="CY26" s="20">
        <v>19</v>
      </c>
      <c r="CZ26" s="19">
        <v>997.73</v>
      </c>
      <c r="DA26" s="404">
        <v>43140</v>
      </c>
      <c r="DB26" s="19">
        <v>997.73</v>
      </c>
      <c r="DC26" s="406" t="s">
        <v>357</v>
      </c>
      <c r="DD26" s="407">
        <v>34</v>
      </c>
      <c r="DE26" s="16"/>
      <c r="DF26" s="59"/>
      <c r="DG26" s="122"/>
      <c r="DH26" s="20">
        <v>19</v>
      </c>
      <c r="DI26" s="19">
        <v>924</v>
      </c>
      <c r="DJ26" s="404">
        <v>43141</v>
      </c>
      <c r="DK26" s="19">
        <v>924</v>
      </c>
      <c r="DL26" s="406" t="s">
        <v>362</v>
      </c>
      <c r="DM26" s="407">
        <v>34</v>
      </c>
      <c r="DN26" s="16"/>
      <c r="DO26" s="59"/>
      <c r="DP26" s="122"/>
      <c r="DQ26" s="20">
        <v>19</v>
      </c>
      <c r="DR26" s="30">
        <v>942.86</v>
      </c>
      <c r="DS26" s="58">
        <v>43144</v>
      </c>
      <c r="DT26" s="30">
        <v>942.86</v>
      </c>
      <c r="DU26" s="77" t="s">
        <v>369</v>
      </c>
      <c r="DV26" s="24">
        <v>32</v>
      </c>
      <c r="DW26" s="16"/>
      <c r="DX26" s="59"/>
      <c r="DY26" s="122"/>
      <c r="DZ26" s="20">
        <v>19</v>
      </c>
      <c r="EA26" s="30">
        <v>914.9</v>
      </c>
      <c r="EB26" s="58">
        <v>43144</v>
      </c>
      <c r="EC26" s="30">
        <v>914.9</v>
      </c>
      <c r="ED26" s="77" t="s">
        <v>371</v>
      </c>
      <c r="EE26" s="24">
        <v>32</v>
      </c>
      <c r="EF26" s="16"/>
      <c r="EG26" s="59"/>
      <c r="EH26" s="122"/>
      <c r="EI26" s="20">
        <v>19</v>
      </c>
      <c r="EJ26" s="19">
        <v>906.3</v>
      </c>
      <c r="EK26" s="17">
        <v>43145</v>
      </c>
      <c r="EL26" s="19">
        <v>906.3</v>
      </c>
      <c r="EM26" s="43" t="s">
        <v>373</v>
      </c>
      <c r="EN26" s="24">
        <v>32</v>
      </c>
      <c r="EO26" s="16"/>
      <c r="EP26" s="59"/>
      <c r="EQ26" s="122"/>
      <c r="ER26" s="20">
        <v>19</v>
      </c>
      <c r="ES26" s="19">
        <v>956.6</v>
      </c>
      <c r="ET26" s="17">
        <v>43147</v>
      </c>
      <c r="EU26" s="19">
        <v>956.6</v>
      </c>
      <c r="EV26" s="43" t="s">
        <v>377</v>
      </c>
      <c r="EW26" s="24">
        <v>32</v>
      </c>
      <c r="EX26" s="16"/>
      <c r="EY26" s="59"/>
      <c r="EZ26" s="122"/>
      <c r="FA26" s="20">
        <v>19</v>
      </c>
      <c r="FB26" s="168">
        <v>925.17</v>
      </c>
      <c r="FC26" s="151">
        <v>43148</v>
      </c>
      <c r="FD26" s="168">
        <v>925.17</v>
      </c>
      <c r="FE26" s="111" t="s">
        <v>382</v>
      </c>
      <c r="FF26" s="112">
        <v>32</v>
      </c>
      <c r="FG26" s="16"/>
      <c r="FH26" s="59"/>
      <c r="FI26" s="122"/>
      <c r="FJ26" s="20">
        <v>19</v>
      </c>
      <c r="FK26" s="30">
        <v>876.3</v>
      </c>
      <c r="FL26" s="58">
        <v>43148</v>
      </c>
      <c r="FM26" s="30">
        <v>876.3</v>
      </c>
      <c r="FN26" s="77" t="s">
        <v>384</v>
      </c>
      <c r="FO26" s="24">
        <v>32</v>
      </c>
      <c r="FP26" s="16"/>
      <c r="FQ26" s="59"/>
      <c r="FR26" s="122"/>
      <c r="FS26" s="20">
        <v>19</v>
      </c>
      <c r="FT26" s="19">
        <v>873.6</v>
      </c>
      <c r="FU26" s="151">
        <v>43148</v>
      </c>
      <c r="FV26" s="168">
        <v>873.6</v>
      </c>
      <c r="FW26" s="271" t="s">
        <v>386</v>
      </c>
      <c r="FX26" s="112">
        <v>32</v>
      </c>
      <c r="FY26" s="16"/>
      <c r="FZ26" s="59"/>
      <c r="GA26" s="122"/>
      <c r="GB26" s="20">
        <v>19</v>
      </c>
      <c r="GC26" s="19">
        <v>921.24</v>
      </c>
      <c r="GD26" s="17">
        <v>43151</v>
      </c>
      <c r="GE26" s="19">
        <v>921.24</v>
      </c>
      <c r="GF26" s="70" t="s">
        <v>396</v>
      </c>
      <c r="GG26" s="24">
        <v>32</v>
      </c>
      <c r="GH26" s="16"/>
      <c r="GI26" s="59"/>
      <c r="GJ26" s="122" t="s">
        <v>41</v>
      </c>
      <c r="GK26" s="20">
        <v>19</v>
      </c>
      <c r="GL26" s="19">
        <v>975.51</v>
      </c>
      <c r="GM26" s="17">
        <v>43152</v>
      </c>
      <c r="GN26" s="19">
        <v>975.51</v>
      </c>
      <c r="GO26" s="70" t="s">
        <v>398</v>
      </c>
      <c r="GP26" s="24">
        <v>33</v>
      </c>
      <c r="GQ26" s="16"/>
      <c r="GR26" s="59"/>
      <c r="GS26" s="122"/>
      <c r="GT26" s="20">
        <v>19</v>
      </c>
      <c r="GU26" s="19">
        <v>914</v>
      </c>
      <c r="GV26" s="17">
        <v>43153</v>
      </c>
      <c r="GW26" s="19">
        <v>914</v>
      </c>
      <c r="GX26" s="43" t="s">
        <v>400</v>
      </c>
      <c r="GY26" s="24">
        <v>33</v>
      </c>
      <c r="GZ26" s="16"/>
      <c r="HA26" s="59"/>
      <c r="HB26" s="122"/>
      <c r="HC26" s="20">
        <v>19</v>
      </c>
      <c r="HD26" s="30">
        <v>894</v>
      </c>
      <c r="HE26" s="58">
        <v>43154</v>
      </c>
      <c r="HF26" s="30">
        <v>894</v>
      </c>
      <c r="HG26" s="77" t="s">
        <v>403</v>
      </c>
      <c r="HH26" s="24">
        <v>33</v>
      </c>
      <c r="HI26" s="16"/>
      <c r="HJ26" s="59"/>
      <c r="HK26" s="122"/>
      <c r="HL26" s="20">
        <v>19</v>
      </c>
      <c r="HM26" s="19">
        <v>954.2</v>
      </c>
      <c r="HN26" s="17">
        <v>43155</v>
      </c>
      <c r="HO26" s="19">
        <v>954.2</v>
      </c>
      <c r="HP26" s="637" t="s">
        <v>411</v>
      </c>
      <c r="HQ26" s="24">
        <v>33</v>
      </c>
      <c r="HR26" s="16"/>
      <c r="HS26" s="59"/>
      <c r="HT26" s="122"/>
      <c r="HU26" s="20">
        <v>19</v>
      </c>
      <c r="HV26" s="30">
        <v>925.17</v>
      </c>
      <c r="HW26" s="58">
        <v>43158</v>
      </c>
      <c r="HX26" s="110">
        <v>925.17</v>
      </c>
      <c r="HY26" s="77" t="s">
        <v>419</v>
      </c>
      <c r="HZ26" s="24">
        <v>33.5</v>
      </c>
      <c r="IA26" s="16"/>
      <c r="IB26" s="59"/>
      <c r="IC26" s="122"/>
      <c r="ID26" s="20">
        <v>19</v>
      </c>
      <c r="IE26" s="19">
        <v>947.1</v>
      </c>
      <c r="IF26" s="17">
        <v>43158</v>
      </c>
      <c r="IG26" s="19">
        <v>947.1</v>
      </c>
      <c r="IH26" s="43" t="s">
        <v>417</v>
      </c>
      <c r="II26" s="24">
        <v>33.5</v>
      </c>
      <c r="IJ26" s="16"/>
      <c r="IK26" s="59"/>
      <c r="IL26" s="122"/>
      <c r="IM26" s="20">
        <v>19</v>
      </c>
      <c r="IN26" s="30"/>
      <c r="IO26" s="169"/>
      <c r="IP26" s="30"/>
      <c r="IQ26" s="77"/>
      <c r="IR26" s="24"/>
      <c r="IS26" s="16"/>
      <c r="IT26" s="59"/>
      <c r="IU26" s="122"/>
      <c r="IV26" s="20">
        <v>19</v>
      </c>
      <c r="IW26" s="19"/>
      <c r="IX26" s="17"/>
      <c r="IY26" s="168"/>
      <c r="IZ26" s="70"/>
      <c r="JA26" s="24"/>
      <c r="JB26" s="16"/>
      <c r="JC26" s="59"/>
      <c r="JD26" s="122"/>
      <c r="JE26" s="20">
        <v>19</v>
      </c>
      <c r="JF26" s="19"/>
      <c r="JG26" s="17"/>
      <c r="JH26" s="19"/>
      <c r="JI26" s="70"/>
      <c r="JJ26" s="24"/>
      <c r="JK26" s="16"/>
      <c r="JL26" s="59"/>
      <c r="JM26" s="122"/>
      <c r="JN26" s="20"/>
      <c r="JO26" s="19"/>
      <c r="JP26" s="17"/>
      <c r="JQ26" s="19"/>
      <c r="JR26" s="70"/>
      <c r="JS26" s="24"/>
      <c r="JT26" s="16"/>
      <c r="JU26" s="59"/>
      <c r="JV26" s="122"/>
      <c r="JW26" s="20"/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1"/>
      <c r="KQ26" s="106"/>
      <c r="KR26" s="191"/>
      <c r="KS26" s="125"/>
      <c r="KT26" s="104"/>
      <c r="KU26" s="16"/>
      <c r="KV26" s="59"/>
      <c r="KW26" s="122"/>
      <c r="KX26" s="20"/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90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8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4"/>
      <c r="RP26" s="405"/>
      <c r="RQ26" s="406"/>
      <c r="RR26" s="407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2" t="str">
        <f t="shared" si="23"/>
        <v>PED. 8000478</v>
      </c>
      <c r="E27" s="156">
        <f t="shared" si="23"/>
        <v>43155</v>
      </c>
      <c r="F27" s="75">
        <f t="shared" si="23"/>
        <v>18789.490000000002</v>
      </c>
      <c r="G27" s="15">
        <f t="shared" si="23"/>
        <v>20</v>
      </c>
      <c r="H27" s="64">
        <f t="shared" si="23"/>
        <v>18894.330000000002</v>
      </c>
      <c r="I27" s="18">
        <f t="shared" si="23"/>
        <v>-104.84000000000015</v>
      </c>
      <c r="K27" s="59"/>
      <c r="L27" s="122"/>
      <c r="M27" s="20">
        <v>20</v>
      </c>
      <c r="N27" s="19">
        <v>954.81</v>
      </c>
      <c r="O27" s="415">
        <v>43133</v>
      </c>
      <c r="P27" s="750">
        <v>954.81</v>
      </c>
      <c r="Q27" s="752" t="s">
        <v>312</v>
      </c>
      <c r="R27" s="416">
        <v>36</v>
      </c>
      <c r="S27" s="16"/>
      <c r="T27" s="59"/>
      <c r="U27" s="122"/>
      <c r="V27" s="20">
        <v>20</v>
      </c>
      <c r="W27" s="19">
        <v>918.52</v>
      </c>
      <c r="X27" s="415">
        <v>43134</v>
      </c>
      <c r="Y27" s="786">
        <v>918.52</v>
      </c>
      <c r="Z27" s="785" t="s">
        <v>319</v>
      </c>
      <c r="AA27" s="416">
        <v>35</v>
      </c>
      <c r="AB27" s="16"/>
      <c r="AC27" s="59"/>
      <c r="AD27" s="122"/>
      <c r="AE27" s="20">
        <v>20</v>
      </c>
      <c r="AF27" s="191">
        <v>950.11</v>
      </c>
      <c r="AG27" s="106">
        <v>43133</v>
      </c>
      <c r="AH27" s="191">
        <v>950.11</v>
      </c>
      <c r="AI27" s="125" t="s">
        <v>317</v>
      </c>
      <c r="AJ27" s="112">
        <v>35</v>
      </c>
      <c r="AK27" s="16"/>
      <c r="AL27" s="59"/>
      <c r="AM27" s="122"/>
      <c r="AN27" s="20">
        <v>20</v>
      </c>
      <c r="AO27" s="19">
        <v>904</v>
      </c>
      <c r="AP27" s="17">
        <v>43136</v>
      </c>
      <c r="AQ27" s="19">
        <v>904</v>
      </c>
      <c r="AR27" s="70" t="s">
        <v>331</v>
      </c>
      <c r="AS27" s="24">
        <v>35</v>
      </c>
      <c r="AT27" s="16"/>
      <c r="AU27" s="59"/>
      <c r="AV27" s="122"/>
      <c r="AW27" s="20">
        <v>20</v>
      </c>
      <c r="AX27" s="19">
        <v>935.3</v>
      </c>
      <c r="AY27" s="106">
        <v>43137</v>
      </c>
      <c r="AZ27" s="19">
        <v>935.3</v>
      </c>
      <c r="BA27" s="125" t="s">
        <v>337</v>
      </c>
      <c r="BB27" s="418">
        <v>35</v>
      </c>
      <c r="BC27" s="16"/>
      <c r="BD27" s="59"/>
      <c r="BE27" s="122"/>
      <c r="BF27" s="20">
        <v>20</v>
      </c>
      <c r="BG27" s="19">
        <v>947.85</v>
      </c>
      <c r="BH27" s="404">
        <v>43136</v>
      </c>
      <c r="BI27" s="19">
        <v>947.85</v>
      </c>
      <c r="BJ27" s="406" t="s">
        <v>330</v>
      </c>
      <c r="BK27" s="407">
        <v>35</v>
      </c>
      <c r="BL27" s="16"/>
      <c r="BM27" s="59"/>
      <c r="BN27" s="122"/>
      <c r="BO27" s="20">
        <v>20</v>
      </c>
      <c r="BP27" s="19">
        <v>938.48</v>
      </c>
      <c r="BQ27" s="404">
        <v>43138</v>
      </c>
      <c r="BR27" s="19">
        <v>938.48</v>
      </c>
      <c r="BS27" s="406" t="s">
        <v>346</v>
      </c>
      <c r="BT27" s="407">
        <v>34</v>
      </c>
      <c r="BU27" s="16"/>
      <c r="BV27" s="59"/>
      <c r="BW27" s="122"/>
      <c r="BX27" s="20">
        <v>20</v>
      </c>
      <c r="BY27" s="19">
        <v>904.91</v>
      </c>
      <c r="BZ27" s="404">
        <v>92</v>
      </c>
      <c r="CA27" s="19">
        <v>904.91</v>
      </c>
      <c r="CB27" s="406" t="s">
        <v>351</v>
      </c>
      <c r="CC27" s="407">
        <v>34</v>
      </c>
      <c r="CD27" s="16"/>
      <c r="CE27" s="59"/>
      <c r="CF27" s="122"/>
      <c r="CG27" s="20">
        <v>20</v>
      </c>
      <c r="CH27" s="19">
        <v>934.4</v>
      </c>
      <c r="CI27" s="17">
        <v>43138</v>
      </c>
      <c r="CJ27" s="19">
        <v>934.4</v>
      </c>
      <c r="CK27" s="70" t="s">
        <v>341</v>
      </c>
      <c r="CL27" s="24">
        <v>34</v>
      </c>
      <c r="CM27" s="16"/>
      <c r="CN27" s="129"/>
      <c r="CO27" s="122"/>
      <c r="CP27" s="20">
        <v>20</v>
      </c>
      <c r="CQ27" s="19">
        <v>910.4</v>
      </c>
      <c r="CR27" s="17">
        <v>43140</v>
      </c>
      <c r="CS27" s="19">
        <v>910.4</v>
      </c>
      <c r="CT27" s="70" t="s">
        <v>353</v>
      </c>
      <c r="CU27" s="24">
        <v>34</v>
      </c>
      <c r="CV27" s="16"/>
      <c r="CW27" s="59"/>
      <c r="CX27" s="122"/>
      <c r="CY27" s="20">
        <v>20</v>
      </c>
      <c r="CZ27" s="19">
        <v>945.12</v>
      </c>
      <c r="DA27" s="404">
        <v>43140</v>
      </c>
      <c r="DB27" s="19">
        <v>945.12</v>
      </c>
      <c r="DC27" s="406" t="s">
        <v>357</v>
      </c>
      <c r="DD27" s="407">
        <v>34</v>
      </c>
      <c r="DE27" s="16"/>
      <c r="DF27" s="59"/>
      <c r="DG27" s="122"/>
      <c r="DH27" s="20">
        <v>20</v>
      </c>
      <c r="DI27" s="19">
        <v>895.4</v>
      </c>
      <c r="DJ27" s="404">
        <v>43141</v>
      </c>
      <c r="DK27" s="19">
        <v>895.4</v>
      </c>
      <c r="DL27" s="406" t="s">
        <v>362</v>
      </c>
      <c r="DM27" s="407">
        <v>34</v>
      </c>
      <c r="DN27" s="16"/>
      <c r="DO27" s="59"/>
      <c r="DP27" s="122"/>
      <c r="DQ27" s="20">
        <v>20</v>
      </c>
      <c r="DR27" s="30">
        <v>966.44</v>
      </c>
      <c r="DS27" s="58">
        <v>43144</v>
      </c>
      <c r="DT27" s="30">
        <v>966.44</v>
      </c>
      <c r="DU27" s="77" t="s">
        <v>369</v>
      </c>
      <c r="DV27" s="24">
        <v>32</v>
      </c>
      <c r="DW27" s="16"/>
      <c r="DX27" s="59"/>
      <c r="DY27" s="122"/>
      <c r="DZ27" s="20">
        <v>20</v>
      </c>
      <c r="EA27" s="30">
        <v>945.7</v>
      </c>
      <c r="EB27" s="58">
        <v>43144</v>
      </c>
      <c r="EC27" s="30">
        <v>945.7</v>
      </c>
      <c r="ED27" s="77" t="s">
        <v>371</v>
      </c>
      <c r="EE27" s="24">
        <v>32</v>
      </c>
      <c r="EF27" s="16"/>
      <c r="EG27" s="59"/>
      <c r="EH27" s="122"/>
      <c r="EI27" s="20">
        <v>20</v>
      </c>
      <c r="EJ27" s="19">
        <v>910.8</v>
      </c>
      <c r="EK27" s="17">
        <v>43145</v>
      </c>
      <c r="EL27" s="19">
        <v>910.8</v>
      </c>
      <c r="EM27" s="43" t="s">
        <v>373</v>
      </c>
      <c r="EN27" s="24">
        <v>32</v>
      </c>
      <c r="EO27" s="16"/>
      <c r="EP27" s="59"/>
      <c r="EQ27" s="122"/>
      <c r="ER27" s="20">
        <v>20</v>
      </c>
      <c r="ES27" s="19">
        <v>865.4</v>
      </c>
      <c r="ET27" s="17">
        <v>43147</v>
      </c>
      <c r="EU27" s="19">
        <v>865.4</v>
      </c>
      <c r="EV27" s="43" t="s">
        <v>377</v>
      </c>
      <c r="EW27" s="24">
        <v>32</v>
      </c>
      <c r="EX27" s="16"/>
      <c r="EY27" s="59"/>
      <c r="EZ27" s="122"/>
      <c r="FA27" s="20">
        <v>20</v>
      </c>
      <c r="FB27" s="168">
        <v>915.65</v>
      </c>
      <c r="FC27" s="151">
        <v>43148</v>
      </c>
      <c r="FD27" s="168">
        <v>915.65</v>
      </c>
      <c r="FE27" s="111" t="s">
        <v>382</v>
      </c>
      <c r="FF27" s="112">
        <v>32</v>
      </c>
      <c r="FG27" s="16"/>
      <c r="FH27" s="59"/>
      <c r="FI27" s="122"/>
      <c r="FJ27" s="20">
        <v>20</v>
      </c>
      <c r="FK27" s="30">
        <v>905.8</v>
      </c>
      <c r="FL27" s="58">
        <v>43148</v>
      </c>
      <c r="FM27" s="30">
        <v>905.8</v>
      </c>
      <c r="FN27" s="77" t="s">
        <v>384</v>
      </c>
      <c r="FO27" s="24">
        <v>32</v>
      </c>
      <c r="FP27" s="16"/>
      <c r="FQ27" s="59"/>
      <c r="FR27" s="122"/>
      <c r="FS27" s="20">
        <v>20</v>
      </c>
      <c r="FT27" s="19">
        <v>873.6</v>
      </c>
      <c r="FU27" s="151">
        <v>43148</v>
      </c>
      <c r="FV27" s="168">
        <v>873.6</v>
      </c>
      <c r="FW27" s="271" t="s">
        <v>386</v>
      </c>
      <c r="FX27" s="112">
        <v>32</v>
      </c>
      <c r="FY27" s="16"/>
      <c r="FZ27" s="59"/>
      <c r="GA27" s="122"/>
      <c r="GB27" s="20">
        <v>20</v>
      </c>
      <c r="GC27" s="19">
        <v>925.78</v>
      </c>
      <c r="GD27" s="17">
        <v>43151</v>
      </c>
      <c r="GE27" s="19">
        <v>925.78</v>
      </c>
      <c r="GF27" s="70" t="s">
        <v>396</v>
      </c>
      <c r="GG27" s="24">
        <v>32</v>
      </c>
      <c r="GH27" s="16"/>
      <c r="GI27" s="59"/>
      <c r="GJ27" s="122"/>
      <c r="GK27" s="20">
        <v>20</v>
      </c>
      <c r="GL27" s="19"/>
      <c r="GM27" s="17"/>
      <c r="GN27" s="19"/>
      <c r="GO27" s="70"/>
      <c r="GP27" s="24"/>
      <c r="GQ27" s="16"/>
      <c r="GR27" s="59"/>
      <c r="GS27" s="122"/>
      <c r="GT27" s="20">
        <v>20</v>
      </c>
      <c r="GU27" s="19">
        <v>948.9</v>
      </c>
      <c r="GV27" s="17">
        <v>43153</v>
      </c>
      <c r="GW27" s="19">
        <v>948.9</v>
      </c>
      <c r="GX27" s="43" t="s">
        <v>400</v>
      </c>
      <c r="GY27" s="24">
        <v>33</v>
      </c>
      <c r="GZ27" s="16"/>
      <c r="HA27" s="59"/>
      <c r="HB27" s="122"/>
      <c r="HC27" s="20">
        <v>20</v>
      </c>
      <c r="HD27" s="30">
        <v>970.2</v>
      </c>
      <c r="HE27" s="58">
        <v>43154</v>
      </c>
      <c r="HF27" s="30">
        <v>970.2</v>
      </c>
      <c r="HG27" s="77" t="s">
        <v>404</v>
      </c>
      <c r="HH27" s="24">
        <v>33</v>
      </c>
      <c r="HI27" s="16"/>
      <c r="HJ27" s="59"/>
      <c r="HK27" s="122"/>
      <c r="HL27" s="20">
        <v>20</v>
      </c>
      <c r="HM27" s="19">
        <v>951.47</v>
      </c>
      <c r="HN27" s="17">
        <v>43155</v>
      </c>
      <c r="HO27" s="19">
        <v>951.47</v>
      </c>
      <c r="HP27" s="637" t="s">
        <v>411</v>
      </c>
      <c r="HQ27" s="24">
        <v>33</v>
      </c>
      <c r="HR27" s="16"/>
      <c r="HS27" s="59"/>
      <c r="HT27" s="122"/>
      <c r="HU27" s="20">
        <v>20</v>
      </c>
      <c r="HV27" s="30">
        <v>911.11</v>
      </c>
      <c r="HW27" s="58">
        <v>43158</v>
      </c>
      <c r="HX27" s="110">
        <v>911.11</v>
      </c>
      <c r="HY27" s="77" t="s">
        <v>419</v>
      </c>
      <c r="HZ27" s="24">
        <v>33.5</v>
      </c>
      <c r="IA27" s="16"/>
      <c r="IB27" s="59"/>
      <c r="IC27" s="122"/>
      <c r="ID27" s="20">
        <v>20</v>
      </c>
      <c r="IE27" s="19">
        <v>914.44</v>
      </c>
      <c r="IF27" s="17">
        <v>43158</v>
      </c>
      <c r="IG27" s="19">
        <v>914.44</v>
      </c>
      <c r="IH27" s="43" t="s">
        <v>417</v>
      </c>
      <c r="II27" s="24">
        <v>33.5</v>
      </c>
      <c r="IJ27" s="16"/>
      <c r="IK27" s="59"/>
      <c r="IL27" s="122"/>
      <c r="IM27" s="20">
        <v>20</v>
      </c>
      <c r="IN27" s="30"/>
      <c r="IO27" s="169"/>
      <c r="IP27" s="30"/>
      <c r="IQ27" s="77"/>
      <c r="IR27" s="24"/>
      <c r="IS27" s="16"/>
      <c r="IT27" s="59"/>
      <c r="IU27" s="122"/>
      <c r="IV27" s="20">
        <v>20</v>
      </c>
      <c r="IW27" s="19"/>
      <c r="IX27" s="17"/>
      <c r="IY27" s="168"/>
      <c r="IZ27" s="70"/>
      <c r="JA27" s="24"/>
      <c r="JB27" s="16"/>
      <c r="JC27" s="59"/>
      <c r="JD27" s="122"/>
      <c r="JE27" s="20">
        <v>20</v>
      </c>
      <c r="JF27" s="19"/>
      <c r="JG27" s="17"/>
      <c r="JH27" s="19"/>
      <c r="JI27" s="70"/>
      <c r="JJ27" s="24"/>
      <c r="JK27" s="16"/>
      <c r="JL27" s="59"/>
      <c r="JM27" s="122"/>
      <c r="JN27" s="20"/>
      <c r="JO27" s="19"/>
      <c r="JP27" s="17"/>
      <c r="JQ27" s="19"/>
      <c r="JR27" s="70"/>
      <c r="JS27" s="24"/>
      <c r="JT27" s="16"/>
      <c r="JU27" s="59"/>
      <c r="JV27" s="122"/>
      <c r="JW27" s="20"/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1"/>
      <c r="KQ27" s="106"/>
      <c r="KR27" s="191"/>
      <c r="KS27" s="125"/>
      <c r="KT27" s="104"/>
      <c r="KU27" s="16"/>
      <c r="KV27" s="59"/>
      <c r="KW27" s="122"/>
      <c r="KX27" s="20"/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90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8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4"/>
      <c r="RP27" s="405"/>
      <c r="RQ27" s="406"/>
      <c r="RR27" s="407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2" t="str">
        <f t="shared" si="24"/>
        <v>PED. 8000490</v>
      </c>
      <c r="E28" s="156">
        <f t="shared" si="24"/>
        <v>43158</v>
      </c>
      <c r="F28" s="75">
        <f t="shared" si="24"/>
        <v>18961.509999999998</v>
      </c>
      <c r="G28" s="15">
        <f t="shared" si="24"/>
        <v>20</v>
      </c>
      <c r="H28" s="64">
        <f t="shared" si="24"/>
        <v>18982.77</v>
      </c>
      <c r="I28" s="18">
        <f t="shared" si="24"/>
        <v>-21.260000000002037</v>
      </c>
      <c r="K28" s="59"/>
      <c r="L28" s="122"/>
      <c r="M28" s="20"/>
      <c r="N28" s="19"/>
      <c r="O28" s="17"/>
      <c r="P28" s="19"/>
      <c r="Q28" s="43"/>
      <c r="R28" s="24"/>
      <c r="S28" s="16"/>
      <c r="T28" s="59"/>
      <c r="U28" s="122"/>
      <c r="V28" s="20"/>
      <c r="W28" s="19"/>
      <c r="X28" s="17"/>
      <c r="Y28" s="168"/>
      <c r="Z28" s="70"/>
      <c r="AA28" s="24"/>
      <c r="AB28" s="16"/>
      <c r="AC28" s="59"/>
      <c r="AD28" s="122"/>
      <c r="AE28" s="20"/>
      <c r="AF28" s="191"/>
      <c r="AG28" s="151"/>
      <c r="AH28" s="191"/>
      <c r="AI28" s="271"/>
      <c r="AJ28" s="112"/>
      <c r="AK28" s="16"/>
      <c r="AL28" s="59"/>
      <c r="AM28" s="122"/>
      <c r="AN28" s="20">
        <v>21</v>
      </c>
      <c r="AO28" s="19">
        <v>961.2</v>
      </c>
      <c r="AP28" s="17">
        <v>43136</v>
      </c>
      <c r="AQ28" s="19">
        <v>961.2</v>
      </c>
      <c r="AR28" s="70" t="s">
        <v>331</v>
      </c>
      <c r="AS28" s="24">
        <v>35</v>
      </c>
      <c r="AT28" s="16"/>
      <c r="AU28" s="59"/>
      <c r="AV28" s="122"/>
      <c r="AW28" s="20">
        <v>21</v>
      </c>
      <c r="AX28" s="19">
        <v>973</v>
      </c>
      <c r="AY28" s="106">
        <v>43137</v>
      </c>
      <c r="AZ28" s="19">
        <v>973</v>
      </c>
      <c r="BA28" s="125" t="s">
        <v>335</v>
      </c>
      <c r="BB28" s="418">
        <v>35</v>
      </c>
      <c r="BC28" s="16"/>
      <c r="BD28" s="59"/>
      <c r="BE28" s="122"/>
      <c r="BF28" s="20">
        <v>21</v>
      </c>
      <c r="BG28" s="19"/>
      <c r="BH28" s="404"/>
      <c r="BI28" s="19"/>
      <c r="BJ28" s="406"/>
      <c r="BK28" s="407"/>
      <c r="BL28" s="16"/>
      <c r="BM28" s="59"/>
      <c r="BN28" s="122"/>
      <c r="BO28" s="20"/>
      <c r="BP28" s="19"/>
      <c r="BQ28" s="404"/>
      <c r="BR28" s="19"/>
      <c r="BS28" s="406"/>
      <c r="BT28" s="407"/>
      <c r="BU28" s="16"/>
      <c r="BV28" s="59"/>
      <c r="BW28" s="122"/>
      <c r="BX28" s="20"/>
      <c r="BY28" s="19"/>
      <c r="BZ28" s="404"/>
      <c r="CA28" s="19"/>
      <c r="CB28" s="406"/>
      <c r="CC28" s="407"/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920.3</v>
      </c>
      <c r="CR28" s="17">
        <v>43140</v>
      </c>
      <c r="CS28" s="19">
        <v>920.3</v>
      </c>
      <c r="CT28" s="70" t="s">
        <v>355</v>
      </c>
      <c r="CU28" s="24">
        <v>34</v>
      </c>
      <c r="CV28" s="16"/>
      <c r="CW28" s="59"/>
      <c r="CX28" s="122"/>
      <c r="CY28" s="20"/>
      <c r="CZ28" s="19"/>
      <c r="DA28" s="404"/>
      <c r="DB28" s="19"/>
      <c r="DC28" s="406"/>
      <c r="DD28" s="407"/>
      <c r="DE28" s="16"/>
      <c r="DF28" s="59"/>
      <c r="DG28" s="122"/>
      <c r="DH28" s="20">
        <v>21</v>
      </c>
      <c r="DI28" s="19">
        <v>924</v>
      </c>
      <c r="DJ28" s="404">
        <v>43141</v>
      </c>
      <c r="DK28" s="19">
        <v>924</v>
      </c>
      <c r="DL28" s="406" t="s">
        <v>362</v>
      </c>
      <c r="DM28" s="407">
        <v>34</v>
      </c>
      <c r="DN28" s="16"/>
      <c r="DO28" s="59"/>
      <c r="DP28" s="122"/>
      <c r="DQ28" s="20">
        <v>21</v>
      </c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>
        <v>953.4</v>
      </c>
      <c r="EB28" s="58">
        <v>43144</v>
      </c>
      <c r="EC28" s="30">
        <v>953.4</v>
      </c>
      <c r="ED28" s="77" t="s">
        <v>371</v>
      </c>
      <c r="EE28" s="24">
        <v>32</v>
      </c>
      <c r="EF28" s="16"/>
      <c r="EG28" s="59"/>
      <c r="EH28" s="122"/>
      <c r="EI28" s="20">
        <v>21</v>
      </c>
      <c r="EJ28" s="19">
        <v>875.4</v>
      </c>
      <c r="EK28" s="17">
        <v>43145</v>
      </c>
      <c r="EL28" s="19">
        <v>875.4</v>
      </c>
      <c r="EM28" s="43" t="s">
        <v>373</v>
      </c>
      <c r="EN28" s="24">
        <v>32</v>
      </c>
      <c r="EO28" s="16"/>
      <c r="EP28" s="59"/>
      <c r="EQ28" s="122"/>
      <c r="ER28" s="20">
        <v>21</v>
      </c>
      <c r="ES28" s="19">
        <v>909.9</v>
      </c>
      <c r="ET28" s="17">
        <v>43147</v>
      </c>
      <c r="EU28" s="19">
        <v>909.9</v>
      </c>
      <c r="EV28" s="43" t="s">
        <v>377</v>
      </c>
      <c r="EW28" s="24">
        <v>32</v>
      </c>
      <c r="EX28" s="16"/>
      <c r="EY28" s="59"/>
      <c r="EZ28" s="122"/>
      <c r="FA28" s="20"/>
      <c r="FB28" s="168"/>
      <c r="FC28" s="151"/>
      <c r="FD28" s="168"/>
      <c r="FE28" s="111"/>
      <c r="FF28" s="112"/>
      <c r="FG28" s="129"/>
      <c r="FH28" s="59"/>
      <c r="FI28" s="122"/>
      <c r="FJ28" s="20">
        <v>21</v>
      </c>
      <c r="FK28" s="30">
        <v>925.8</v>
      </c>
      <c r="FL28" s="58">
        <v>43148</v>
      </c>
      <c r="FM28" s="30">
        <v>925.8</v>
      </c>
      <c r="FN28" s="77" t="s">
        <v>384</v>
      </c>
      <c r="FO28" s="24">
        <v>32</v>
      </c>
      <c r="FP28" s="16"/>
      <c r="FQ28" s="59"/>
      <c r="FR28" s="122"/>
      <c r="FS28" s="20">
        <v>21</v>
      </c>
      <c r="FT28" s="19">
        <v>933.9</v>
      </c>
      <c r="FU28" s="151">
        <v>43148</v>
      </c>
      <c r="FV28" s="168">
        <v>933.9</v>
      </c>
      <c r="FW28" s="271" t="s">
        <v>386</v>
      </c>
      <c r="FX28" s="112">
        <v>32</v>
      </c>
      <c r="FY28" s="16"/>
      <c r="FZ28" s="59"/>
      <c r="GA28" s="122"/>
      <c r="GB28" s="20">
        <v>21</v>
      </c>
      <c r="GC28" s="19"/>
      <c r="GD28" s="17"/>
      <c r="GE28" s="19"/>
      <c r="GF28" s="70"/>
      <c r="GG28" s="24"/>
      <c r="GH28" s="16"/>
      <c r="GI28" s="59"/>
      <c r="GJ28" s="122"/>
      <c r="GK28" s="20"/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>
        <v>920.8</v>
      </c>
      <c r="GV28" s="17">
        <v>43153</v>
      </c>
      <c r="GW28" s="19">
        <v>920.8</v>
      </c>
      <c r="GX28" s="43" t="s">
        <v>400</v>
      </c>
      <c r="GY28" s="24">
        <v>33</v>
      </c>
      <c r="GZ28" s="16"/>
      <c r="HA28" s="59"/>
      <c r="HB28" s="122"/>
      <c r="HC28" s="20">
        <v>21</v>
      </c>
      <c r="HD28" s="30">
        <v>944.8</v>
      </c>
      <c r="HE28" s="58">
        <v>43154</v>
      </c>
      <c r="HF28" s="30">
        <v>944.8</v>
      </c>
      <c r="HG28" s="77" t="s">
        <v>403</v>
      </c>
      <c r="HH28" s="24">
        <v>33</v>
      </c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/>
      <c r="HW28" s="58"/>
      <c r="HX28" s="110"/>
      <c r="HY28" s="77"/>
      <c r="HZ28" s="24"/>
      <c r="IA28" s="16"/>
      <c r="IB28" s="59"/>
      <c r="IC28" s="122"/>
      <c r="ID28" s="20"/>
      <c r="IE28" s="19"/>
      <c r="IF28" s="17"/>
      <c r="IG28" s="19"/>
      <c r="IH28" s="43"/>
      <c r="II28" s="24"/>
      <c r="IJ28" s="16"/>
      <c r="IK28" s="59"/>
      <c r="IL28" s="122"/>
      <c r="IM28" s="20"/>
      <c r="IN28" s="30"/>
      <c r="IO28" s="169"/>
      <c r="IP28" s="30"/>
      <c r="IQ28" s="77"/>
      <c r="IR28" s="24"/>
      <c r="IS28" s="16"/>
      <c r="IT28" s="59"/>
      <c r="IU28" s="122"/>
      <c r="IV28" s="20"/>
      <c r="IW28" s="19"/>
      <c r="IX28" s="17"/>
      <c r="IY28" s="168"/>
      <c r="IZ28" s="70"/>
      <c r="JA28" s="24"/>
      <c r="JB28" s="16"/>
      <c r="JC28" s="59"/>
      <c r="JD28" s="122"/>
      <c r="JE28" s="20"/>
      <c r="JF28" s="420"/>
      <c r="JG28" s="17"/>
      <c r="JH28" s="420"/>
      <c r="JI28" s="70"/>
      <c r="JJ28" s="24"/>
      <c r="JK28" s="16"/>
      <c r="JL28" s="59"/>
      <c r="JM28" s="122"/>
      <c r="JN28" s="20"/>
      <c r="JO28" s="19"/>
      <c r="JP28" s="17"/>
      <c r="JQ28" s="19"/>
      <c r="JR28" s="70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/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20"/>
      <c r="NB28" s="106"/>
      <c r="NC28" s="420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90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8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TYSON FRESH MEATS</v>
      </c>
      <c r="C29" s="16" t="str">
        <f t="shared" si="25"/>
        <v xml:space="preserve">I B P </v>
      </c>
      <c r="D29" s="72" t="str">
        <f t="shared" si="25"/>
        <v>PED. 8000489</v>
      </c>
      <c r="E29" s="156">
        <f t="shared" si="25"/>
        <v>43158</v>
      </c>
      <c r="F29" s="75">
        <f t="shared" si="25"/>
        <v>18633.169999999998</v>
      </c>
      <c r="G29" s="15">
        <f t="shared" si="25"/>
        <v>20</v>
      </c>
      <c r="H29" s="64">
        <f t="shared" si="25"/>
        <v>18659.34</v>
      </c>
      <c r="I29" s="18">
        <f t="shared" si="25"/>
        <v>-26.170000000001892</v>
      </c>
      <c r="K29" s="59"/>
      <c r="L29" s="122"/>
      <c r="M29" s="20"/>
      <c r="N29" s="19"/>
      <c r="O29" s="17"/>
      <c r="P29" s="19"/>
      <c r="Q29" s="43"/>
      <c r="R29" s="24"/>
      <c r="S29" s="16"/>
      <c r="T29" s="59"/>
      <c r="U29" s="122"/>
      <c r="V29" s="20"/>
      <c r="W29" s="19"/>
      <c r="X29" s="106"/>
      <c r="Y29" s="19"/>
      <c r="Z29" s="125"/>
      <c r="AA29" s="10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7"/>
      <c r="AZ29" s="438"/>
      <c r="BA29" s="440"/>
      <c r="BB29" s="439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>
        <v>22</v>
      </c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 t="s">
        <v>36</v>
      </c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8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>
        <f t="shared" ref="B30:H30" si="26">IK5</f>
        <v>0</v>
      </c>
      <c r="C30" s="16">
        <f t="shared" si="26"/>
        <v>0</v>
      </c>
      <c r="D30" s="72">
        <f t="shared" si="26"/>
        <v>0</v>
      </c>
      <c r="E30" s="156">
        <f t="shared" si="26"/>
        <v>0</v>
      </c>
      <c r="F30" s="75">
        <f t="shared" si="26"/>
        <v>0</v>
      </c>
      <c r="G30" s="15">
        <f t="shared" si="26"/>
        <v>0</v>
      </c>
      <c r="H30" s="64">
        <f t="shared" si="26"/>
        <v>0</v>
      </c>
      <c r="I30" s="18">
        <f>F30-H30</f>
        <v>0</v>
      </c>
      <c r="K30" s="59"/>
      <c r="L30" s="122"/>
      <c r="M30" s="20"/>
      <c r="N30" s="19"/>
      <c r="O30" s="17"/>
      <c r="P30" s="18"/>
      <c r="Q30" s="43"/>
      <c r="R30" s="24"/>
      <c r="S30" s="16"/>
      <c r="T30" s="59"/>
      <c r="U30" s="122"/>
      <c r="V30" s="20"/>
      <c r="W30" s="19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8"/>
      <c r="Q31" s="43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>
        <f t="shared" ref="B32:H32" si="27">IT5</f>
        <v>0</v>
      </c>
      <c r="C32" s="16">
        <f t="shared" si="27"/>
        <v>0</v>
      </c>
      <c r="D32" s="72">
        <f t="shared" si="27"/>
        <v>0</v>
      </c>
      <c r="E32" s="156">
        <f t="shared" si="27"/>
        <v>0</v>
      </c>
      <c r="F32" s="75">
        <f t="shared" si="27"/>
        <v>0</v>
      </c>
      <c r="G32" s="15">
        <f t="shared" si="27"/>
        <v>0</v>
      </c>
      <c r="H32" s="64">
        <f t="shared" si="27"/>
        <v>0</v>
      </c>
      <c r="I32" s="18">
        <f t="shared" ref="I32:I93" si="28">F32-H32</f>
        <v>0</v>
      </c>
      <c r="J32" s="16"/>
      <c r="K32" s="59"/>
      <c r="L32" s="124"/>
      <c r="M32" s="48"/>
      <c r="N32" s="138"/>
      <c r="O32" s="113"/>
      <c r="P32" s="137"/>
      <c r="Q32" s="76"/>
      <c r="R32" s="140"/>
      <c r="S32" s="16"/>
      <c r="T32" s="59"/>
      <c r="U32" s="124"/>
      <c r="V32" s="163"/>
      <c r="W32" s="136"/>
      <c r="X32" s="119"/>
      <c r="Y32" s="136"/>
      <c r="Z32" s="133"/>
      <c r="AA32" s="140"/>
      <c r="AB32" s="16"/>
      <c r="AC32" s="59"/>
      <c r="AD32" s="141"/>
      <c r="AE32" s="48"/>
      <c r="AF32" s="242"/>
      <c r="AG32" s="119"/>
      <c r="AH32" s="132"/>
      <c r="AI32" s="133"/>
      <c r="AJ32" s="114"/>
      <c r="AK32" s="16"/>
      <c r="AL32" s="59"/>
      <c r="AM32" s="124"/>
      <c r="AN32" s="163"/>
      <c r="AO32" s="220"/>
      <c r="AP32" s="222"/>
      <c r="AQ32" s="220"/>
      <c r="AR32" s="221"/>
      <c r="AS32" s="102"/>
      <c r="AT32" s="126"/>
      <c r="AU32" s="59"/>
      <c r="AV32" s="124"/>
      <c r="AW32" s="163"/>
      <c r="AX32" s="136"/>
      <c r="AY32" s="291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2"/>
      <c r="DV32" s="140"/>
      <c r="DW32" s="16"/>
      <c r="DX32" s="59"/>
      <c r="DY32" s="124"/>
      <c r="DZ32" s="48"/>
      <c r="EA32" s="136"/>
      <c r="EB32" s="113"/>
      <c r="EC32" s="137"/>
      <c r="ED32" s="232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2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2"/>
      <c r="FO32" s="140"/>
      <c r="FP32" s="16"/>
      <c r="FQ32" s="59"/>
      <c r="FR32" s="124"/>
      <c r="FS32" s="163"/>
      <c r="FT32" s="136"/>
      <c r="FU32" s="291"/>
      <c r="FV32" s="136"/>
      <c r="FW32" s="132"/>
      <c r="FX32" s="16"/>
      <c r="FY32" s="16"/>
      <c r="FZ32" s="130"/>
      <c r="GA32" s="123"/>
      <c r="GB32" s="78"/>
      <c r="GC32" s="135"/>
      <c r="GD32" s="298"/>
      <c r="GE32" s="299"/>
      <c r="GF32" s="300"/>
      <c r="GG32" s="301"/>
      <c r="GH32" s="16"/>
      <c r="GI32" s="130"/>
      <c r="GJ32" s="123"/>
      <c r="GK32" s="78"/>
      <c r="GL32" s="135"/>
      <c r="GM32" s="298"/>
      <c r="GN32" s="299"/>
      <c r="GO32" s="300"/>
      <c r="GP32" s="301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2"/>
      <c r="HH32" s="140"/>
      <c r="HI32" s="16"/>
      <c r="HJ32" s="59"/>
      <c r="HK32" s="124"/>
      <c r="HL32" s="163"/>
      <c r="HM32" s="136"/>
      <c r="HN32" s="291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2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2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298"/>
      <c r="JH32" s="299"/>
      <c r="JI32" s="300"/>
      <c r="JJ32" s="301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2"/>
      <c r="KQ32" s="119"/>
      <c r="KR32" s="132"/>
      <c r="KS32" s="133"/>
      <c r="KT32" s="114"/>
      <c r="KU32" s="16"/>
      <c r="KV32" s="59"/>
      <c r="KW32" s="124"/>
      <c r="KX32" s="48"/>
      <c r="KY32" s="192"/>
      <c r="KZ32" s="119"/>
      <c r="LA32" s="136"/>
      <c r="LB32" s="70"/>
      <c r="LC32" s="24"/>
      <c r="LD32" s="16"/>
      <c r="LE32" s="59"/>
      <c r="LF32" s="124"/>
      <c r="LG32" s="48"/>
      <c r="LH32" s="136"/>
      <c r="LI32" s="219"/>
      <c r="LJ32" s="253"/>
      <c r="LK32" s="254"/>
      <c r="LL32" s="297"/>
      <c r="LM32" s="16"/>
      <c r="LN32" s="59"/>
      <c r="LO32" s="124"/>
      <c r="LP32" s="48"/>
      <c r="LQ32" s="192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19"/>
      <c r="MK32" s="253"/>
      <c r="ML32" s="254"/>
      <c r="MM32" s="29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0"/>
      <c r="NK32" s="222"/>
      <c r="NL32" s="220"/>
      <c r="NM32" s="221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1"/>
      <c r="OD32" s="136"/>
      <c r="OE32" s="132"/>
      <c r="OF32" s="16"/>
      <c r="OG32" s="16"/>
      <c r="OH32" s="59"/>
      <c r="OI32" s="124"/>
      <c r="OJ32" s="163"/>
      <c r="OK32" s="136"/>
      <c r="OL32" s="291"/>
      <c r="OM32" s="136"/>
      <c r="ON32" s="132"/>
      <c r="OO32" s="16"/>
      <c r="OP32" s="16"/>
      <c r="OQ32" s="59"/>
      <c r="OR32" s="124"/>
      <c r="OS32" s="163"/>
      <c r="OT32" s="220"/>
      <c r="OU32" s="222"/>
      <c r="OV32" s="220"/>
      <c r="OW32" s="221"/>
      <c r="OX32" s="102"/>
      <c r="OY32" s="126"/>
      <c r="OZ32" s="59"/>
      <c r="PA32" s="124"/>
      <c r="PB32" s="163"/>
      <c r="PC32" s="220"/>
      <c r="PD32" s="222"/>
      <c r="PE32" s="220"/>
      <c r="PF32" s="221"/>
      <c r="PG32" s="102"/>
      <c r="PH32" s="126"/>
      <c r="PI32" s="59"/>
      <c r="PJ32" s="124"/>
      <c r="PK32" s="163"/>
      <c r="PL32" s="136"/>
      <c r="PM32" s="291"/>
      <c r="PN32" s="136"/>
      <c r="PO32" s="132"/>
      <c r="PP32" s="16"/>
      <c r="PQ32" s="16"/>
      <c r="PR32" s="59"/>
      <c r="PS32" s="124"/>
      <c r="PT32" s="163"/>
      <c r="PU32" s="136"/>
      <c r="PV32" s="29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18"/>
      <c r="QM32" s="143"/>
      <c r="QN32" s="223"/>
      <c r="QO32" s="143"/>
      <c r="QP32" s="32"/>
      <c r="QS32" s="7"/>
      <c r="QT32" s="144"/>
      <c r="QU32" s="218"/>
      <c r="QV32" s="143"/>
      <c r="QW32" s="223"/>
      <c r="QX32" s="143"/>
      <c r="QY32" s="32"/>
      <c r="RB32" s="7"/>
      <c r="RC32" s="144"/>
      <c r="RD32" s="218"/>
      <c r="RE32" s="143"/>
      <c r="RF32" s="223"/>
      <c r="RG32" s="143"/>
      <c r="RH32" s="32"/>
      <c r="RK32" s="7"/>
      <c r="RL32" s="144"/>
      <c r="RM32" s="218"/>
      <c r="RN32" s="143"/>
      <c r="RO32" s="223"/>
      <c r="RP32" s="143"/>
      <c r="RQ32" s="32"/>
      <c r="RT32" s="7"/>
      <c r="RU32" s="144"/>
      <c r="RV32" s="218"/>
      <c r="RW32" s="143"/>
      <c r="RX32" s="223"/>
      <c r="RY32" s="143"/>
      <c r="RZ32" s="32"/>
      <c r="SC32" s="7"/>
      <c r="SD32" s="144"/>
      <c r="SE32" s="218"/>
      <c r="SF32" s="143"/>
      <c r="SG32" s="223"/>
      <c r="SH32" s="143"/>
      <c r="SI32" s="32"/>
      <c r="SL32" s="7"/>
      <c r="SM32" s="144"/>
      <c r="SN32" s="218"/>
      <c r="SO32" s="143"/>
      <c r="SP32" s="223"/>
      <c r="SQ32" s="143"/>
      <c r="SR32" s="32"/>
      <c r="SU32" s="7"/>
      <c r="SV32" s="144"/>
      <c r="SW32" s="265">
        <v>24</v>
      </c>
      <c r="SX32" s="143"/>
      <c r="SY32" s="223"/>
      <c r="SZ32" s="143"/>
      <c r="TA32" s="32"/>
      <c r="TD32" s="7"/>
      <c r="TE32" s="144"/>
      <c r="TF32" s="265">
        <v>24</v>
      </c>
      <c r="TG32" s="143"/>
      <c r="TH32" s="17"/>
      <c r="TI32" s="143"/>
      <c r="TJ32" s="32"/>
      <c r="TK32" s="24"/>
      <c r="TM32" s="7"/>
      <c r="TN32" s="144"/>
      <c r="TO32" s="265"/>
      <c r="TP32" s="143"/>
      <c r="TQ32" s="17"/>
      <c r="TR32" s="143"/>
      <c r="TS32" s="32"/>
      <c r="TT32" s="24"/>
      <c r="TV32" s="7"/>
      <c r="TW32" s="144"/>
      <c r="TX32" s="265">
        <v>24</v>
      </c>
      <c r="TY32" s="143"/>
      <c r="TZ32" s="17"/>
      <c r="UA32" s="143"/>
      <c r="UB32" s="32"/>
      <c r="UC32" s="24"/>
      <c r="UE32" s="7"/>
      <c r="UF32" s="144"/>
      <c r="UG32" s="265">
        <v>24</v>
      </c>
      <c r="UH32" s="143"/>
      <c r="UI32" s="17"/>
      <c r="UJ32" s="143"/>
      <c r="UK32" s="32"/>
      <c r="UL32" s="24"/>
      <c r="UN32" s="7"/>
      <c r="UO32" s="144"/>
      <c r="UP32" s="265">
        <v>24</v>
      </c>
      <c r="UQ32" s="143"/>
      <c r="UR32" s="17"/>
      <c r="US32" s="143"/>
      <c r="UT32" s="32"/>
      <c r="UU32" s="24"/>
      <c r="UW32" s="7"/>
      <c r="UX32" s="144"/>
      <c r="UY32" s="265">
        <v>24</v>
      </c>
      <c r="UZ32" s="143"/>
      <c r="VA32" s="17"/>
      <c r="VB32" s="143"/>
      <c r="VC32" s="32"/>
      <c r="VD32" s="24"/>
      <c r="VF32" s="7"/>
      <c r="VG32" s="144"/>
      <c r="VH32" s="265">
        <v>24</v>
      </c>
      <c r="VI32" s="143"/>
      <c r="VJ32" s="17"/>
      <c r="VK32" s="143"/>
      <c r="VL32" s="32"/>
      <c r="VM32" s="24"/>
      <c r="VO32" s="7"/>
      <c r="VP32" s="144"/>
      <c r="VQ32" s="265">
        <v>24</v>
      </c>
      <c r="VR32" s="143"/>
      <c r="VS32" s="17"/>
      <c r="VT32" s="143"/>
      <c r="VU32" s="32"/>
      <c r="VV32" s="24"/>
      <c r="VX32" s="7"/>
      <c r="VY32" s="144"/>
      <c r="VZ32" s="265">
        <v>24</v>
      </c>
      <c r="WA32" s="143"/>
      <c r="WB32" s="17"/>
      <c r="WC32" s="143"/>
      <c r="WD32" s="32"/>
      <c r="WE32" s="24"/>
      <c r="WG32" s="7"/>
      <c r="WH32" s="144"/>
      <c r="WI32" s="265">
        <v>24</v>
      </c>
      <c r="WJ32" s="143"/>
      <c r="WK32" s="17"/>
      <c r="WL32" s="143"/>
      <c r="WM32" s="32"/>
      <c r="WN32" s="24"/>
      <c r="WP32" s="7"/>
      <c r="WQ32" s="144"/>
      <c r="WR32" s="265">
        <v>24</v>
      </c>
      <c r="WS32" s="143"/>
      <c r="WT32" s="17"/>
      <c r="WU32" s="143"/>
      <c r="WV32" s="32"/>
      <c r="WW32" s="24"/>
      <c r="WY32" s="7"/>
      <c r="WZ32" s="144"/>
      <c r="XA32" s="265"/>
      <c r="XB32" s="143"/>
      <c r="XC32" s="17"/>
      <c r="XD32" s="143"/>
      <c r="XE32" s="32"/>
      <c r="XF32" s="24"/>
      <c r="XH32" s="7"/>
      <c r="XI32" s="144"/>
      <c r="XJ32" s="265">
        <v>24</v>
      </c>
      <c r="XK32" s="143"/>
      <c r="XL32" s="17"/>
      <c r="XM32" s="143"/>
      <c r="XN32" s="32"/>
      <c r="XO32" s="24"/>
      <c r="XQ32" s="7"/>
      <c r="XR32" s="144"/>
      <c r="XS32" s="265">
        <v>24</v>
      </c>
      <c r="XT32" s="143"/>
      <c r="XU32" s="17"/>
      <c r="XV32" s="143"/>
      <c r="XW32" s="32"/>
      <c r="XX32" s="24"/>
      <c r="XZ32" s="7"/>
      <c r="YA32" s="144"/>
      <c r="YB32" s="265">
        <v>24</v>
      </c>
      <c r="YC32" s="143"/>
      <c r="YD32" s="17"/>
      <c r="YE32" s="143"/>
      <c r="YF32" s="32"/>
      <c r="YG32" s="24"/>
      <c r="YI32" s="7"/>
      <c r="YJ32" s="144"/>
      <c r="YK32" s="265">
        <v>24</v>
      </c>
      <c r="YL32" s="143"/>
      <c r="YM32" s="17"/>
      <c r="YN32" s="143"/>
      <c r="YO32" s="32"/>
      <c r="YP32" s="24"/>
      <c r="YR32" s="7"/>
      <c r="YS32" s="144"/>
      <c r="YT32" s="265">
        <v>24</v>
      </c>
      <c r="YU32" s="143"/>
      <c r="YV32" s="17"/>
      <c r="YW32" s="143"/>
      <c r="YX32" s="32"/>
      <c r="YY32" s="24"/>
      <c r="ZA32" s="7"/>
      <c r="ZB32" s="144"/>
      <c r="ZC32" s="265">
        <v>24</v>
      </c>
      <c r="ZD32" s="143"/>
      <c r="ZE32" s="17"/>
      <c r="ZF32" s="143"/>
      <c r="ZG32" s="32"/>
      <c r="ZH32" s="24"/>
      <c r="ZJ32" s="7"/>
      <c r="ZK32" s="144"/>
      <c r="ZL32" s="265">
        <v>24</v>
      </c>
      <c r="ZM32" s="143"/>
      <c r="ZN32" s="17"/>
      <c r="ZO32" s="143"/>
      <c r="ZP32" s="32"/>
      <c r="ZQ32" s="24"/>
      <c r="ZS32" s="7"/>
      <c r="ZT32" s="144"/>
      <c r="ZU32" s="265">
        <v>24</v>
      </c>
      <c r="ZV32" s="143"/>
      <c r="ZW32" s="17"/>
      <c r="ZX32" s="143"/>
      <c r="ZY32" s="32"/>
      <c r="ZZ32" s="24"/>
      <c r="AAB32" s="7"/>
      <c r="AAC32" s="144"/>
      <c r="AAD32" s="265">
        <v>24</v>
      </c>
      <c r="AAE32" s="143"/>
      <c r="AAF32" s="17"/>
      <c r="AAG32" s="143"/>
      <c r="AAH32" s="32"/>
      <c r="AAI32" s="24"/>
      <c r="AAK32" s="7"/>
      <c r="AAL32" s="144"/>
      <c r="AAM32" s="265">
        <v>24</v>
      </c>
      <c r="AAN32" s="143"/>
      <c r="AAO32" s="17"/>
      <c r="AAP32" s="143"/>
      <c r="AAQ32" s="32"/>
      <c r="AAR32" s="24"/>
      <c r="AAT32" s="7"/>
      <c r="AAU32" s="144"/>
      <c r="AAV32" s="265">
        <v>24</v>
      </c>
      <c r="AAW32" s="143"/>
      <c r="AAX32" s="17"/>
      <c r="AAY32" s="143"/>
      <c r="AAZ32" s="32"/>
      <c r="ABA32" s="24"/>
      <c r="ABC32" s="7"/>
      <c r="ABD32" s="144"/>
      <c r="ABE32" s="265">
        <v>24</v>
      </c>
      <c r="ABF32" s="143"/>
      <c r="ABG32" s="17"/>
      <c r="ABH32" s="143"/>
      <c r="ABI32" s="32"/>
      <c r="ABJ32" s="24"/>
      <c r="ABL32" s="7"/>
      <c r="ABM32" s="144"/>
      <c r="ABN32" s="265">
        <v>24</v>
      </c>
      <c r="ABO32" s="143"/>
      <c r="ABP32" s="17"/>
      <c r="ABQ32" s="143"/>
      <c r="ABR32" s="32"/>
      <c r="ABS32" s="24"/>
      <c r="ABU32" s="7"/>
      <c r="ABV32" s="144"/>
      <c r="ABW32" s="265">
        <v>24</v>
      </c>
      <c r="ABX32" s="143"/>
      <c r="ABY32" s="17"/>
      <c r="ABZ32" s="143"/>
      <c r="ACA32" s="32"/>
      <c r="ACB32" s="24"/>
      <c r="ACD32" s="7"/>
      <c r="ACE32" s="144"/>
      <c r="ACF32" s="265">
        <v>24</v>
      </c>
      <c r="ACG32" s="143"/>
      <c r="ACH32" s="17"/>
      <c r="ACI32" s="143"/>
      <c r="ACJ32" s="32"/>
      <c r="ACK32" s="24"/>
      <c r="ACM32" s="7"/>
      <c r="ACN32" s="144"/>
      <c r="ACO32" s="265">
        <v>24</v>
      </c>
      <c r="ACP32" s="143"/>
      <c r="ACQ32" s="17"/>
      <c r="ACR32" s="143"/>
      <c r="ACS32" s="32"/>
      <c r="ACT32" s="24"/>
      <c r="ACV32" s="7"/>
      <c r="ACW32" s="144"/>
      <c r="ACX32" s="265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68">
        <v>29</v>
      </c>
      <c r="B33" s="311">
        <f t="shared" ref="B33:H33" si="29">JC5</f>
        <v>0</v>
      </c>
      <c r="C33" s="311">
        <f t="shared" si="29"/>
        <v>0</v>
      </c>
      <c r="D33" s="186">
        <f t="shared" si="29"/>
        <v>0</v>
      </c>
      <c r="E33" s="264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3">
        <f t="shared" si="28"/>
        <v>0</v>
      </c>
      <c r="K33" s="129"/>
      <c r="L33" s="129"/>
      <c r="M33" s="129"/>
      <c r="N33" s="193">
        <f>SUM(N8:N32)</f>
        <v>18717.370000000003</v>
      </c>
      <c r="O33" s="129"/>
      <c r="P33" s="193">
        <f>SUM(P8:P32)</f>
        <v>18717.370000000003</v>
      </c>
      <c r="Q33" s="129"/>
      <c r="R33" s="129"/>
      <c r="S33" s="129"/>
      <c r="W33" s="260">
        <f>SUM(W8:W32)</f>
        <v>18585.510000000002</v>
      </c>
      <c r="Y33" s="260">
        <f>SUM(Y8:Y32)</f>
        <v>18585.41</v>
      </c>
      <c r="AF33" s="260">
        <f>SUM(AF8:AF32)</f>
        <v>19114.75</v>
      </c>
      <c r="AH33" s="260">
        <f>SUM(AH8:AH32)</f>
        <v>19114.75</v>
      </c>
      <c r="AO33" s="260">
        <f>SUM(AO8:AO32)</f>
        <v>19196.7</v>
      </c>
      <c r="AQ33" s="260">
        <f>SUM(AQ8:AQ32)</f>
        <v>19196.7</v>
      </c>
      <c r="AX33" s="260">
        <f>SUM(AX8:AX32)</f>
        <v>19347.400000000001</v>
      </c>
      <c r="AZ33" s="260">
        <f>SUM(AZ8:AZ32)</f>
        <v>19347.400000000001</v>
      </c>
      <c r="BG33" s="260">
        <f>SUM(BG8:BG32)</f>
        <v>19052.18</v>
      </c>
      <c r="BI33" s="260">
        <f>SUM(BI8:BI32)</f>
        <v>19052.18</v>
      </c>
      <c r="BP33" s="260">
        <f>SUM(BP8:BP32)</f>
        <v>18796.879999999997</v>
      </c>
      <c r="BR33" s="260">
        <f>SUM(BR8:BR32)</f>
        <v>18796.879999999997</v>
      </c>
      <c r="BY33" s="260">
        <f>SUM(BY8:BY32)</f>
        <v>18609.430000000004</v>
      </c>
      <c r="CA33" s="260">
        <f>SUM(CA8:CA32)</f>
        <v>18609.430000000004</v>
      </c>
      <c r="CD33" s="129"/>
      <c r="CH33" s="260">
        <f>SUM(CH8:CH32)</f>
        <v>18935.560000000005</v>
      </c>
      <c r="CJ33" s="260">
        <f>SUM(CJ8:CJ32)</f>
        <v>18935.560000000005</v>
      </c>
      <c r="CM33" s="129"/>
      <c r="CQ33" s="260">
        <f>SUM(CQ8:CQ32)</f>
        <v>19159.2</v>
      </c>
      <c r="CS33" s="260">
        <f>SUM(CS8:CS32)</f>
        <v>19159.2</v>
      </c>
      <c r="CV33" s="129"/>
      <c r="CZ33" s="260">
        <f>SUM(CZ8:CZ32)</f>
        <v>19315.170000000002</v>
      </c>
      <c r="DB33" s="260">
        <f>SUM(DB8:DB32)</f>
        <v>19315.170000000002</v>
      </c>
      <c r="DE33" s="129"/>
      <c r="DI33" s="260">
        <f>SUM(DI8:DI32)</f>
        <v>19131.300000000003</v>
      </c>
      <c r="DK33" s="260">
        <f>SUM(DK8:DK32)</f>
        <v>19131.300000000003</v>
      </c>
      <c r="DN33" s="129"/>
      <c r="DO33" s="129"/>
      <c r="DP33" s="129"/>
      <c r="DQ33" s="129"/>
      <c r="DR33" s="193">
        <f>SUM(DR8:DR32)</f>
        <v>19287.52</v>
      </c>
      <c r="DS33" s="129"/>
      <c r="DT33" s="193">
        <f>SUM(DT8:DT32)</f>
        <v>19287.52</v>
      </c>
      <c r="DU33" s="129"/>
      <c r="DV33" s="129"/>
      <c r="DW33" s="129"/>
      <c r="DX33" s="129"/>
      <c r="DY33" s="129"/>
      <c r="DZ33" s="129"/>
      <c r="EA33" s="193">
        <f>SUM(EA8:EA32)</f>
        <v>19129.599999999999</v>
      </c>
      <c r="EB33" s="129"/>
      <c r="EC33" s="193">
        <f>SUM(EC8:EC32)</f>
        <v>19129.599999999999</v>
      </c>
      <c r="ED33" s="129"/>
      <c r="EE33" s="129"/>
      <c r="EF33" s="129"/>
      <c r="EG33" s="129"/>
      <c r="EH33" s="129"/>
      <c r="EI33" s="129"/>
      <c r="EJ33" s="193">
        <f>SUM(EJ8:EJ32)</f>
        <v>19047.3</v>
      </c>
      <c r="EK33" s="129"/>
      <c r="EL33" s="193">
        <f>SUM(EL8:EL32)</f>
        <v>19047.3</v>
      </c>
      <c r="EM33" s="129"/>
      <c r="EN33" s="129"/>
      <c r="EO33" s="129"/>
      <c r="EP33" s="129"/>
      <c r="EQ33" s="129"/>
      <c r="ER33" s="129"/>
      <c r="ES33" s="247">
        <f>SUM(ES8:ES32)</f>
        <v>19132.800000000003</v>
      </c>
      <c r="ET33" s="129"/>
      <c r="EU33" s="193">
        <f>SUM(EU8:EU32)</f>
        <v>19132.800000000003</v>
      </c>
      <c r="EV33" s="129"/>
      <c r="EW33" s="129"/>
      <c r="EX33" s="129"/>
      <c r="EY33" s="129"/>
      <c r="EZ33" s="129"/>
      <c r="FA33" s="129"/>
      <c r="FB33" s="193">
        <f>SUM(FB8:FB32)</f>
        <v>18922.45</v>
      </c>
      <c r="FC33" s="193"/>
      <c r="FD33" s="193">
        <f>SUM(FD8:FD32)</f>
        <v>18922.45</v>
      </c>
      <c r="FE33" s="129" t="s">
        <v>36</v>
      </c>
      <c r="FF33" s="129"/>
      <c r="FG33" s="129"/>
      <c r="FH33" s="129"/>
      <c r="FI33" s="129"/>
      <c r="FJ33" s="129"/>
      <c r="FK33" s="193">
        <f>SUM(FK8:FK32)</f>
        <v>19299.399999999998</v>
      </c>
      <c r="FL33" s="129"/>
      <c r="FM33" s="193">
        <f>SUM(FM8:FM32)</f>
        <v>19299.399999999998</v>
      </c>
      <c r="FN33" s="129"/>
      <c r="FO33" s="129"/>
      <c r="FP33" s="129"/>
      <c r="FQ33" s="129"/>
      <c r="FR33" s="129"/>
      <c r="FS33" s="129"/>
      <c r="FT33" s="193">
        <f>SUM(FT8:FT32)</f>
        <v>19320.999999999996</v>
      </c>
      <c r="FU33" s="129"/>
      <c r="FV33" s="193">
        <f>SUM(FV8:FV32)</f>
        <v>19320.999999999996</v>
      </c>
      <c r="FW33" s="129"/>
      <c r="FX33" s="129"/>
      <c r="FY33" s="129"/>
      <c r="GC33" s="260">
        <f>SUM(GC8:GC32)</f>
        <v>18614.434000000005</v>
      </c>
      <c r="GE33" s="260">
        <f>SUM(GE8:GE32)</f>
        <v>18614.430000000004</v>
      </c>
      <c r="GH33" s="129"/>
      <c r="GL33" s="260">
        <f>SUM(GL8:GL32)</f>
        <v>18051.250000000004</v>
      </c>
      <c r="GN33" s="260">
        <f>SUM(GN8:GN32)</f>
        <v>18051.250000000004</v>
      </c>
      <c r="GQ33" s="129"/>
      <c r="GR33" s="129"/>
      <c r="GS33" s="129"/>
      <c r="GT33" s="129"/>
      <c r="GU33" s="193">
        <f>SUM(GU8:GU32)</f>
        <v>19381.760000000002</v>
      </c>
      <c r="GV33" s="129"/>
      <c r="GW33" s="193">
        <f>SUM(GW8:GW32)</f>
        <v>19381.760000000002</v>
      </c>
      <c r="GX33" s="129"/>
      <c r="GY33" s="129"/>
      <c r="GZ33" s="129"/>
      <c r="HA33" s="129"/>
      <c r="HB33" s="129"/>
      <c r="HC33" s="129"/>
      <c r="HD33" s="193">
        <f>SUM(HD8:HD32)</f>
        <v>19610.5</v>
      </c>
      <c r="HE33" s="129"/>
      <c r="HF33" s="193">
        <f>SUM(HF8:HF32)</f>
        <v>19610.5</v>
      </c>
      <c r="HG33" s="129"/>
      <c r="HH33" s="129"/>
      <c r="HI33" s="129"/>
      <c r="HJ33" s="129"/>
      <c r="HK33" s="129"/>
      <c r="HL33" s="129"/>
      <c r="HM33" s="193">
        <f>SUM(HM8:HM32)</f>
        <v>18894.330000000002</v>
      </c>
      <c r="HN33" s="129"/>
      <c r="HO33" s="193">
        <f>SUM(HO8:HO32)</f>
        <v>18894.330000000002</v>
      </c>
      <c r="HP33" s="129"/>
      <c r="HQ33" s="129"/>
      <c r="HR33" s="129"/>
      <c r="HS33" s="129"/>
      <c r="HT33" s="129"/>
      <c r="HU33" s="129"/>
      <c r="HV33" s="193">
        <f>SUM(HV8:HV32)</f>
        <v>18982.77</v>
      </c>
      <c r="HW33" s="129"/>
      <c r="HX33" s="193">
        <f>SUM(HX8:HX32)</f>
        <v>18982.77</v>
      </c>
      <c r="HY33" s="129"/>
      <c r="HZ33" s="129"/>
      <c r="IA33" s="129"/>
      <c r="IB33" s="129"/>
      <c r="IC33" s="129"/>
      <c r="ID33" s="129"/>
      <c r="IE33" s="193">
        <f>SUM(IE8:IE32)</f>
        <v>18659.34</v>
      </c>
      <c r="IF33" s="129"/>
      <c r="IG33" s="193">
        <f>SUM(IG8:IG32)</f>
        <v>18659.34</v>
      </c>
      <c r="IH33" s="129"/>
      <c r="II33" s="129"/>
      <c r="IJ33" s="129"/>
      <c r="IK33" s="129"/>
      <c r="IL33" s="129"/>
      <c r="IM33" s="129"/>
      <c r="IN33" s="193">
        <f>SUM(IN8:IN32)</f>
        <v>0</v>
      </c>
      <c r="IO33" s="129"/>
      <c r="IP33" s="193">
        <f>SUM(IP8:IP32)</f>
        <v>0</v>
      </c>
      <c r="IQ33" s="129"/>
      <c r="IR33" s="129"/>
      <c r="IW33" s="260">
        <f>SUM(IW8:IW32)</f>
        <v>0</v>
      </c>
      <c r="IY33" s="260">
        <f>SUM(IY8:IY32)</f>
        <v>0</v>
      </c>
      <c r="JF33" s="260">
        <f>SUM(JF8:JF32)</f>
        <v>0</v>
      </c>
      <c r="JH33" s="260">
        <f>SUM(JH8:JH32)</f>
        <v>0</v>
      </c>
      <c r="JO33" s="260">
        <f>SUM(JO8:JO32)</f>
        <v>0</v>
      </c>
      <c r="JQ33" s="260">
        <f>SUM(JQ8:JQ32)</f>
        <v>0</v>
      </c>
      <c r="JX33" s="261">
        <f>SUM(JX8:JX32)</f>
        <v>0</v>
      </c>
      <c r="JZ33" s="260">
        <f>SUM(JZ8:JZ32)</f>
        <v>0</v>
      </c>
      <c r="KF33" s="272"/>
      <c r="KG33" s="261">
        <f>SUM(KG8:KG32)</f>
        <v>0</v>
      </c>
      <c r="KH33" s="261"/>
      <c r="KI33" s="261">
        <f>SUM(KI8:KI32)</f>
        <v>0</v>
      </c>
      <c r="KP33" s="260">
        <f>SUM(KP8:KP32)</f>
        <v>0</v>
      </c>
      <c r="KR33" s="260">
        <f>SUM(KR8:KR32)</f>
        <v>0</v>
      </c>
      <c r="KY33" s="260">
        <f>SUM(KY8:KY32)</f>
        <v>0</v>
      </c>
      <c r="LA33" s="260">
        <f>SUM(LA8:LA32)</f>
        <v>0</v>
      </c>
      <c r="LH33" s="261">
        <f>SUM(LH8:LH32)</f>
        <v>0</v>
      </c>
      <c r="LJ33" s="261">
        <f>SUM(LJ8:LJ32)</f>
        <v>0</v>
      </c>
      <c r="LQ33" s="260">
        <f>SUM(LQ8:LQ32)</f>
        <v>0</v>
      </c>
      <c r="LS33" s="260">
        <f>SUM(LS8:LS32)</f>
        <v>0</v>
      </c>
      <c r="LZ33" s="260">
        <f>SUM(LZ8:LZ32)</f>
        <v>0</v>
      </c>
      <c r="MB33" s="260">
        <f>SUM(MB8:MB32)</f>
        <v>0</v>
      </c>
      <c r="MI33" s="261">
        <f>SUM(MI8:MI32)</f>
        <v>0</v>
      </c>
      <c r="MK33" s="261">
        <f>SUM(MK8:MK32)</f>
        <v>0</v>
      </c>
      <c r="MR33" s="260">
        <f>SUM(MR8:MR32)</f>
        <v>0</v>
      </c>
      <c r="MT33" s="260">
        <f>SUM(MT8:MT32)</f>
        <v>0</v>
      </c>
      <c r="NA33" s="260">
        <f>SUM(NA8:NA32)</f>
        <v>0</v>
      </c>
      <c r="NB33" s="260"/>
      <c r="NC33" s="260">
        <f>SUM(NC8:NC32)</f>
        <v>0</v>
      </c>
      <c r="NJ33" s="260">
        <f>SUM(NJ8:NJ32)</f>
        <v>0</v>
      </c>
      <c r="NL33" s="260">
        <f>SUM(NL8:NL32)</f>
        <v>0</v>
      </c>
      <c r="NS33" s="260">
        <f>SUM(NS8:NS32)</f>
        <v>0</v>
      </c>
      <c r="NU33" s="260">
        <f>SUM(NU8:NU32)</f>
        <v>0</v>
      </c>
      <c r="OB33" s="260">
        <f>SUM(OB8:OB32)</f>
        <v>0</v>
      </c>
      <c r="OC33" s="260"/>
      <c r="OD33" s="260">
        <f>SUM(OD8:OD32)</f>
        <v>0</v>
      </c>
      <c r="OK33" s="260">
        <f>SUM(OK8:OK32)</f>
        <v>0</v>
      </c>
      <c r="OM33" s="260">
        <f>SUM(OM8:OM32)</f>
        <v>0</v>
      </c>
      <c r="OT33" s="260">
        <f>SUM(OT8:OT32)</f>
        <v>0</v>
      </c>
      <c r="OV33" s="260">
        <f>SUM(OV8:OV32)</f>
        <v>0</v>
      </c>
      <c r="PC33" s="260">
        <f>SUM(PC8:PC32)</f>
        <v>0</v>
      </c>
      <c r="PE33" s="260">
        <f>SUM(PE8:PE32)</f>
        <v>0</v>
      </c>
      <c r="PL33" s="260">
        <f>SUM(PL8:PL32)</f>
        <v>0</v>
      </c>
      <c r="PN33" s="260">
        <f>SUM(PN8:PN32)</f>
        <v>0</v>
      </c>
      <c r="PU33" s="260">
        <f>SUM(PU8:PU32)</f>
        <v>0</v>
      </c>
      <c r="PW33" s="260">
        <f>SUM(PW8:PW32)</f>
        <v>0</v>
      </c>
      <c r="QD33" s="260">
        <f>SUM(QD8:QD32)</f>
        <v>0</v>
      </c>
      <c r="QF33" s="260">
        <f>SUM(QF8:QF32)</f>
        <v>0</v>
      </c>
      <c r="QM33" s="260">
        <f>SUM(QM8:QM32)</f>
        <v>0</v>
      </c>
      <c r="QO33" s="260">
        <f>SUM(QO8:QO32)</f>
        <v>0</v>
      </c>
      <c r="QV33" s="260">
        <f>SUM(QV8:QV32)</f>
        <v>0</v>
      </c>
      <c r="QX33" s="260">
        <f>SUM(QX8:QX32)</f>
        <v>0</v>
      </c>
      <c r="RE33" s="260">
        <f>SUM(RE8:RE32)</f>
        <v>0</v>
      </c>
      <c r="RG33" s="260">
        <f>SUM(RG8:RG32)</f>
        <v>0</v>
      </c>
      <c r="RN33" s="260">
        <f>SUM(RN8:RN32)</f>
        <v>0</v>
      </c>
      <c r="RP33" s="260">
        <f>SUM(RP8:RP32)</f>
        <v>0</v>
      </c>
      <c r="RW33" s="260">
        <f>SUM(RW8:RW32)</f>
        <v>0</v>
      </c>
      <c r="RY33" s="260">
        <f>SUM(RY8:RY32)</f>
        <v>0</v>
      </c>
      <c r="SF33" s="260">
        <f>SUM(SF8:SF32)</f>
        <v>0</v>
      </c>
      <c r="SH33" s="260">
        <f>SUM(SH8:SH32)</f>
        <v>0</v>
      </c>
      <c r="SO33" s="260">
        <f>SUM(SO8:SO32)</f>
        <v>910.4</v>
      </c>
      <c r="SQ33" s="260">
        <f>SUM(SQ8:SQ32)</f>
        <v>0</v>
      </c>
      <c r="SX33" s="260">
        <f>SUM(SX8:SX32)</f>
        <v>0</v>
      </c>
      <c r="SZ33" s="260">
        <f>SUM(SZ8:SZ32)</f>
        <v>0</v>
      </c>
      <c r="TG33" s="260">
        <f>SUM(TG8:TG32)</f>
        <v>0</v>
      </c>
      <c r="TI33" s="260">
        <f>SUM(TI8:TI32)</f>
        <v>0</v>
      </c>
      <c r="TP33" s="260">
        <f>SUM(TP8:TP32)</f>
        <v>0</v>
      </c>
      <c r="TR33" s="260">
        <f>SUM(TR8:TR32)</f>
        <v>0</v>
      </c>
      <c r="TY33" s="260">
        <f>SUM(TY8:TY32)</f>
        <v>0</v>
      </c>
      <c r="UA33" s="260">
        <f>SUM(UA8:UA32)</f>
        <v>0</v>
      </c>
      <c r="UH33" s="260">
        <f>SUM(UH8:UH32)</f>
        <v>0</v>
      </c>
      <c r="UJ33" s="260">
        <f>SUM(UJ8:UJ32)</f>
        <v>0</v>
      </c>
      <c r="UQ33" s="260">
        <f>SUM(UQ8:UQ32)</f>
        <v>0</v>
      </c>
      <c r="US33" s="260">
        <f>SUM(US8:US32)</f>
        <v>0</v>
      </c>
      <c r="UZ33" s="260">
        <f>SUM(UZ8:UZ32)</f>
        <v>0</v>
      </c>
      <c r="VB33" s="260">
        <f>SUM(VB8:VB32)</f>
        <v>0</v>
      </c>
      <c r="VI33" s="260">
        <f>SUM(VI8:VI32)</f>
        <v>0</v>
      </c>
      <c r="VK33" s="260">
        <f>SUM(VK8:VK32)</f>
        <v>0</v>
      </c>
      <c r="VR33" s="260">
        <f>SUM(VR8:VR32)</f>
        <v>0</v>
      </c>
      <c r="VT33" s="260">
        <f>SUM(VT8:VT32)</f>
        <v>0</v>
      </c>
      <c r="WA33" s="260">
        <f>SUM(WA8:WA32)</f>
        <v>0</v>
      </c>
      <c r="WC33" s="260">
        <f>SUM(WC8:WC32)</f>
        <v>0</v>
      </c>
      <c r="WJ33" s="260">
        <f>SUM(WJ8:WJ32)</f>
        <v>0</v>
      </c>
      <c r="WL33" s="260">
        <f>SUM(WL8:WL32)</f>
        <v>0</v>
      </c>
      <c r="WS33" s="260">
        <f>SUM(WS8:WS32)</f>
        <v>0</v>
      </c>
      <c r="WU33" s="260">
        <f>SUM(WU8:WU32)</f>
        <v>0</v>
      </c>
      <c r="XB33" s="260">
        <f>SUM(XB8:XB32)</f>
        <v>0</v>
      </c>
      <c r="XD33" s="260">
        <f>SUM(XD8:XD32)</f>
        <v>0</v>
      </c>
      <c r="XK33" s="260">
        <f>SUM(XK8:XK32)</f>
        <v>0</v>
      </c>
      <c r="XM33" s="260">
        <f>SUM(XM8:XM32)</f>
        <v>0</v>
      </c>
      <c r="XT33" s="260">
        <f>SUM(XT8:XT32)</f>
        <v>0</v>
      </c>
      <c r="XV33" s="260">
        <f>SUM(XV8:XV32)</f>
        <v>0</v>
      </c>
      <c r="YC33" s="260">
        <f>SUM(YC8:YC32)</f>
        <v>0</v>
      </c>
      <c r="YE33" s="260">
        <f>SUM(YE8:YE32)</f>
        <v>0</v>
      </c>
      <c r="YL33" s="260">
        <f>SUM(YL8:YL32)</f>
        <v>0</v>
      </c>
      <c r="YN33" s="260">
        <f>SUM(YN8:YN32)</f>
        <v>0</v>
      </c>
      <c r="YU33" s="260">
        <f>SUM(YU8:YU32)</f>
        <v>0</v>
      </c>
      <c r="YW33" s="260">
        <f>SUM(YW8:YW32)</f>
        <v>0</v>
      </c>
      <c r="ZD33" s="260">
        <f>SUM(ZD8:ZD32)</f>
        <v>0</v>
      </c>
      <c r="ZF33" s="260">
        <f>SUM(ZF8:ZF32)</f>
        <v>0</v>
      </c>
      <c r="ZM33" s="260">
        <f>SUM(ZM8:ZM32)</f>
        <v>0</v>
      </c>
      <c r="ZO33" s="260">
        <f>SUM(ZO8:ZO32)</f>
        <v>0</v>
      </c>
      <c r="ZV33" s="260">
        <f>SUM(ZV8:ZV32)</f>
        <v>0</v>
      </c>
      <c r="ZX33" s="260">
        <f>SUM(ZX8:ZX32)</f>
        <v>0</v>
      </c>
      <c r="AAE33" s="260">
        <f>SUM(AAE8:AAE32)</f>
        <v>0</v>
      </c>
      <c r="AAG33" s="260">
        <f>SUM(AAG8:AAG32)</f>
        <v>0</v>
      </c>
      <c r="AAN33" s="260">
        <f>SUM(AAN8:AAN32)</f>
        <v>0</v>
      </c>
      <c r="AAP33" s="260">
        <f>SUM(AAP8:AAP32)</f>
        <v>0</v>
      </c>
      <c r="AAW33" s="260">
        <f>SUM(AAW8:AAW32)</f>
        <v>0</v>
      </c>
      <c r="AAY33" s="260">
        <f>SUM(AAY8:AAY32)</f>
        <v>0</v>
      </c>
      <c r="ABF33" s="260">
        <f>SUM(ABF8:ABF32)</f>
        <v>0</v>
      </c>
      <c r="ABH33" s="260">
        <f>SUM(ABH8:ABH32)</f>
        <v>0</v>
      </c>
      <c r="ABO33" s="260">
        <f>SUM(ABO8:ABO32)</f>
        <v>0</v>
      </c>
      <c r="ABQ33" s="260">
        <f>SUM(ABQ8:ABQ32)</f>
        <v>0</v>
      </c>
      <c r="ABX33" s="260">
        <f>SUM(ABX8:ABX32)</f>
        <v>0</v>
      </c>
      <c r="ABZ33" s="260">
        <f>SUM(ABZ8:ABZ32)</f>
        <v>0</v>
      </c>
      <c r="ACG33" s="260">
        <f>SUM(ACG8:ACG32)</f>
        <v>0</v>
      </c>
      <c r="ACI33" s="260">
        <f>SUM(ACI8:ACI32)</f>
        <v>0</v>
      </c>
      <c r="ACP33" s="260">
        <f>SUM(ACP8:ACP32)</f>
        <v>0</v>
      </c>
      <c r="ACR33" s="260">
        <f>SUM(ACR8:ACR32)</f>
        <v>0</v>
      </c>
      <c r="ACY33" s="260">
        <f>SUM(ACY8:ACY32)</f>
        <v>0</v>
      </c>
      <c r="ADA33" s="260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6">
        <f t="shared" si="30"/>
        <v>0</v>
      </c>
      <c r="E34" s="264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3">
        <f t="shared" si="28"/>
        <v>0</v>
      </c>
      <c r="N34" s="715" t="s">
        <v>21</v>
      </c>
      <c r="O34" s="716"/>
      <c r="P34" s="273">
        <f>N33-P33</f>
        <v>0</v>
      </c>
      <c r="W34" s="715" t="s">
        <v>21</v>
      </c>
      <c r="X34" s="716"/>
      <c r="Y34" s="273">
        <f>Z5-Y33</f>
        <v>0</v>
      </c>
      <c r="AF34" s="598" t="s">
        <v>21</v>
      </c>
      <c r="AG34" s="599"/>
      <c r="AH34" s="273">
        <f>AI5-AH33</f>
        <v>0</v>
      </c>
      <c r="AO34" s="499" t="s">
        <v>21</v>
      </c>
      <c r="AP34" s="500"/>
      <c r="AQ34" s="273">
        <f>AR5-AQ33</f>
        <v>0</v>
      </c>
      <c r="AX34" s="421" t="s">
        <v>21</v>
      </c>
      <c r="AY34" s="422"/>
      <c r="AZ34" s="273">
        <f>AX33-AZ33</f>
        <v>0</v>
      </c>
      <c r="BG34" s="421" t="s">
        <v>21</v>
      </c>
      <c r="BH34" s="422"/>
      <c r="BI34" s="273">
        <f>BG33-BI33</f>
        <v>0</v>
      </c>
      <c r="BP34" s="428" t="s">
        <v>21</v>
      </c>
      <c r="BQ34" s="429"/>
      <c r="BR34" s="273">
        <f>BP33-BR33</f>
        <v>0</v>
      </c>
      <c r="BY34" s="428" t="s">
        <v>21</v>
      </c>
      <c r="BZ34" s="429"/>
      <c r="CA34" s="273">
        <f>BY33-CA33</f>
        <v>0</v>
      </c>
      <c r="CH34" s="428" t="s">
        <v>21</v>
      </c>
      <c r="CI34" s="429"/>
      <c r="CJ34" s="273">
        <f>CJ33-CJ33</f>
        <v>0</v>
      </c>
      <c r="CQ34" s="428" t="s">
        <v>21</v>
      </c>
      <c r="CR34" s="429"/>
      <c r="CS34" s="273">
        <f>CQ33-CS33</f>
        <v>0</v>
      </c>
      <c r="CZ34" s="610" t="s">
        <v>21</v>
      </c>
      <c r="DA34" s="611"/>
      <c r="DB34" s="273">
        <f>CZ33-DB33</f>
        <v>0</v>
      </c>
      <c r="DI34" s="610" t="s">
        <v>21</v>
      </c>
      <c r="DJ34" s="611"/>
      <c r="DK34" s="273">
        <f>DI33-DK33</f>
        <v>0</v>
      </c>
      <c r="DR34" s="610" t="s">
        <v>21</v>
      </c>
      <c r="DS34" s="611"/>
      <c r="DT34" s="273">
        <f>DR33-DT33</f>
        <v>0</v>
      </c>
      <c r="EA34" s="610" t="s">
        <v>21</v>
      </c>
      <c r="EB34" s="611"/>
      <c r="EC34" s="273">
        <f>EA33-EC33</f>
        <v>0</v>
      </c>
      <c r="EJ34" s="610" t="s">
        <v>21</v>
      </c>
      <c r="EK34" s="611"/>
      <c r="EL34" s="273">
        <f>EJ33-EL33</f>
        <v>0</v>
      </c>
      <c r="ES34" s="610" t="s">
        <v>21</v>
      </c>
      <c r="ET34" s="611"/>
      <c r="EU34" s="273">
        <f>ES33-EU33</f>
        <v>0</v>
      </c>
      <c r="FB34" s="610" t="s">
        <v>21</v>
      </c>
      <c r="FC34" s="611"/>
      <c r="FD34" s="273">
        <f>FB33-FD33</f>
        <v>0</v>
      </c>
      <c r="FK34" s="610" t="s">
        <v>21</v>
      </c>
      <c r="FL34" s="611"/>
      <c r="FM34" s="273">
        <f>FN5-FM33</f>
        <v>0</v>
      </c>
      <c r="FQ34" s="129"/>
      <c r="FR34" s="129"/>
      <c r="FS34" s="129"/>
      <c r="FT34" s="432" t="s">
        <v>21</v>
      </c>
      <c r="FU34" s="433"/>
      <c r="FV34" s="274">
        <f>FT33-FV33</f>
        <v>0</v>
      </c>
      <c r="FW34" s="129"/>
      <c r="FX34" s="129"/>
      <c r="GC34" s="610" t="s">
        <v>21</v>
      </c>
      <c r="GD34" s="611"/>
      <c r="GE34" s="273">
        <f>GC33-GE33</f>
        <v>4.0000000008149073E-3</v>
      </c>
      <c r="GL34" s="610" t="s">
        <v>21</v>
      </c>
      <c r="GM34" s="611"/>
      <c r="GN34" s="273">
        <f>GL33-GN33</f>
        <v>0</v>
      </c>
      <c r="GU34" s="652" t="s">
        <v>21</v>
      </c>
      <c r="GV34" s="653"/>
      <c r="GW34" s="273">
        <f>GU33-GW33</f>
        <v>0</v>
      </c>
      <c r="HD34" s="652" t="s">
        <v>21</v>
      </c>
      <c r="HE34" s="653"/>
      <c r="HF34" s="273">
        <f>HD33-HF33</f>
        <v>0</v>
      </c>
      <c r="HJ34" s="129"/>
      <c r="HK34" s="129"/>
      <c r="HL34" s="129"/>
      <c r="HM34" s="432" t="s">
        <v>21</v>
      </c>
      <c r="HN34" s="433"/>
      <c r="HO34" s="274">
        <f>HM33-HO33</f>
        <v>0</v>
      </c>
      <c r="HP34" s="129"/>
      <c r="HQ34" s="129"/>
      <c r="HV34" s="652" t="s">
        <v>21</v>
      </c>
      <c r="HW34" s="653"/>
      <c r="HX34" s="273">
        <f>HV33-HX33</f>
        <v>0</v>
      </c>
      <c r="IE34" s="652" t="s">
        <v>21</v>
      </c>
      <c r="IF34" s="653"/>
      <c r="IG34" s="273">
        <f>IE33-IG33</f>
        <v>0</v>
      </c>
      <c r="IN34" s="565" t="s">
        <v>21</v>
      </c>
      <c r="IO34" s="566"/>
      <c r="IP34" s="273">
        <f>IQ5-IP33</f>
        <v>0</v>
      </c>
      <c r="IW34" s="591" t="s">
        <v>21</v>
      </c>
      <c r="IX34" s="592"/>
      <c r="IY34" s="273">
        <f>IZ5-IY33</f>
        <v>0</v>
      </c>
      <c r="JF34" s="591" t="s">
        <v>21</v>
      </c>
      <c r="JG34" s="592"/>
      <c r="JH34" s="273">
        <f>JF33-JH33</f>
        <v>0</v>
      </c>
      <c r="JO34" s="591" t="s">
        <v>21</v>
      </c>
      <c r="JP34" s="592"/>
      <c r="JQ34" s="273">
        <f>JR5-JQ33</f>
        <v>0</v>
      </c>
      <c r="JX34" s="428" t="s">
        <v>21</v>
      </c>
      <c r="JY34" s="429"/>
      <c r="JZ34" s="273">
        <f>KA5-JZ33</f>
        <v>0</v>
      </c>
      <c r="KP34" s="428" t="s">
        <v>21</v>
      </c>
      <c r="KQ34" s="429"/>
      <c r="KR34" s="273">
        <f>KS5-KR33</f>
        <v>0</v>
      </c>
      <c r="KY34" s="428" t="s">
        <v>21</v>
      </c>
      <c r="KZ34" s="429"/>
      <c r="LA34" s="273">
        <f>LB5-LA33</f>
        <v>0</v>
      </c>
      <c r="LH34" s="428" t="s">
        <v>21</v>
      </c>
      <c r="LI34" s="429"/>
      <c r="LJ34" s="273">
        <f>LK5-LJ33</f>
        <v>0</v>
      </c>
      <c r="LQ34" s="428" t="s">
        <v>21</v>
      </c>
      <c r="LR34" s="429"/>
      <c r="LS34" s="273">
        <f>LT5-LS33</f>
        <v>0</v>
      </c>
      <c r="LZ34" s="428" t="s">
        <v>21</v>
      </c>
      <c r="MA34" s="429"/>
      <c r="MB34" s="273">
        <f>MC5-MB33</f>
        <v>0</v>
      </c>
      <c r="MI34" s="428" t="s">
        <v>21</v>
      </c>
      <c r="MJ34" s="429"/>
      <c r="MK34" s="273">
        <f>ML5-MK33</f>
        <v>0</v>
      </c>
      <c r="MR34" s="428" t="s">
        <v>21</v>
      </c>
      <c r="MS34" s="429"/>
      <c r="MT34" s="273">
        <f>MU5-MT33</f>
        <v>0</v>
      </c>
      <c r="NA34" s="428" t="s">
        <v>21</v>
      </c>
      <c r="NB34" s="429"/>
      <c r="NC34" s="273">
        <f>ND5-NC33</f>
        <v>0</v>
      </c>
      <c r="NJ34" s="428" t="s">
        <v>21</v>
      </c>
      <c r="NK34" s="429"/>
      <c r="NL34" s="273">
        <f>NM5-NL33</f>
        <v>0</v>
      </c>
      <c r="NS34" s="428" t="s">
        <v>21</v>
      </c>
      <c r="NT34" s="429"/>
      <c r="NU34" s="273">
        <f>NU33-NS33</f>
        <v>0</v>
      </c>
      <c r="OB34" s="428" t="s">
        <v>21</v>
      </c>
      <c r="OC34" s="429"/>
      <c r="OD34" s="273">
        <f>OE5-OD33</f>
        <v>0</v>
      </c>
      <c r="OK34" s="428" t="s">
        <v>21</v>
      </c>
      <c r="OL34" s="429"/>
      <c r="OM34" s="273">
        <f>ON5-OM33</f>
        <v>0</v>
      </c>
      <c r="ON34" s="384"/>
      <c r="OO34" s="129"/>
      <c r="OP34" s="129"/>
      <c r="OT34" s="428" t="s">
        <v>21</v>
      </c>
      <c r="OU34" s="429"/>
      <c r="OV34" s="273">
        <f>OW5-OV33</f>
        <v>0</v>
      </c>
      <c r="PC34" s="428" t="s">
        <v>21</v>
      </c>
      <c r="PD34" s="429"/>
      <c r="PE34" s="273">
        <f>PF5-PE33</f>
        <v>0</v>
      </c>
      <c r="PL34" s="428" t="s">
        <v>21</v>
      </c>
      <c r="PM34" s="429"/>
      <c r="PN34" s="273">
        <f>PO5-PN33</f>
        <v>0</v>
      </c>
      <c r="PU34" s="428" t="s">
        <v>21</v>
      </c>
      <c r="PV34" s="429"/>
      <c r="PW34" s="273">
        <f>SUM(PX5-PW33)</f>
        <v>0</v>
      </c>
      <c r="QD34" s="832" t="s">
        <v>21</v>
      </c>
      <c r="QE34" s="833"/>
      <c r="QF34" s="273">
        <f>SUM(QG5-QF33)</f>
        <v>0</v>
      </c>
      <c r="QM34" s="832" t="s">
        <v>21</v>
      </c>
      <c r="QN34" s="833"/>
      <c r="QO34" s="273">
        <f>SUM(QP5-QO33)</f>
        <v>0</v>
      </c>
      <c r="QV34" s="832" t="s">
        <v>21</v>
      </c>
      <c r="QW34" s="833"/>
      <c r="QX34" s="273">
        <f>SUM(QY5-QX33)</f>
        <v>0</v>
      </c>
      <c r="RE34" s="832" t="s">
        <v>21</v>
      </c>
      <c r="RF34" s="833"/>
      <c r="RG34" s="273">
        <f>SUM(RH5-RG33)</f>
        <v>0</v>
      </c>
      <c r="RN34" s="832" t="s">
        <v>21</v>
      </c>
      <c r="RO34" s="833"/>
      <c r="RP34" s="273">
        <f>SUM(RQ5-RP33)</f>
        <v>0</v>
      </c>
      <c r="RW34" s="832" t="s">
        <v>21</v>
      </c>
      <c r="RX34" s="833"/>
      <c r="RY34" s="273">
        <f>SUM(RZ5-RY33)</f>
        <v>0</v>
      </c>
      <c r="SF34" s="832" t="s">
        <v>21</v>
      </c>
      <c r="SG34" s="833"/>
      <c r="SH34" s="273">
        <f>SUM(SI5-SH33)</f>
        <v>0</v>
      </c>
      <c r="SO34" s="832" t="s">
        <v>21</v>
      </c>
      <c r="SP34" s="833"/>
      <c r="SQ34" s="273">
        <f>SUM(SR5-SQ33)</f>
        <v>0</v>
      </c>
      <c r="SX34" s="832" t="s">
        <v>21</v>
      </c>
      <c r="SY34" s="833"/>
      <c r="SZ34" s="273">
        <f>SUM(TA5-SZ33)</f>
        <v>0</v>
      </c>
      <c r="TG34" s="832" t="s">
        <v>21</v>
      </c>
      <c r="TH34" s="833"/>
      <c r="TI34" s="273">
        <f>TJ5-TI33</f>
        <v>0</v>
      </c>
      <c r="TP34" s="832" t="s">
        <v>21</v>
      </c>
      <c r="TQ34" s="833"/>
      <c r="TR34" s="273">
        <f>TS5-TR33</f>
        <v>0</v>
      </c>
      <c r="TY34" s="832" t="s">
        <v>21</v>
      </c>
      <c r="TZ34" s="833"/>
      <c r="UA34" s="273">
        <f>UB5-UA33</f>
        <v>0</v>
      </c>
      <c r="UH34" s="832" t="s">
        <v>21</v>
      </c>
      <c r="UI34" s="833"/>
      <c r="UJ34" s="273">
        <f>UK5-UJ33</f>
        <v>0</v>
      </c>
      <c r="UQ34" s="832" t="s">
        <v>21</v>
      </c>
      <c r="UR34" s="833"/>
      <c r="US34" s="273">
        <f>UT5-US33</f>
        <v>0</v>
      </c>
      <c r="UZ34" s="832" t="s">
        <v>21</v>
      </c>
      <c r="VA34" s="833"/>
      <c r="VB34" s="273">
        <f>VC5-VB33</f>
        <v>0</v>
      </c>
      <c r="VI34" s="832" t="s">
        <v>21</v>
      </c>
      <c r="VJ34" s="833"/>
      <c r="VK34" s="273">
        <f>VL5-VK33</f>
        <v>0</v>
      </c>
      <c r="VR34" s="832" t="s">
        <v>21</v>
      </c>
      <c r="VS34" s="833"/>
      <c r="VT34" s="273">
        <f>VU5-VT33</f>
        <v>0</v>
      </c>
      <c r="WA34" s="832" t="s">
        <v>21</v>
      </c>
      <c r="WB34" s="833"/>
      <c r="WC34" s="273">
        <f>WD5-WC33</f>
        <v>0</v>
      </c>
      <c r="WJ34" s="832" t="s">
        <v>21</v>
      </c>
      <c r="WK34" s="833"/>
      <c r="WL34" s="273">
        <f>WM5-WL33</f>
        <v>0</v>
      </c>
      <c r="WS34" s="832" t="s">
        <v>21</v>
      </c>
      <c r="WT34" s="833"/>
      <c r="WU34" s="273">
        <f>WV5-WU33</f>
        <v>0</v>
      </c>
      <c r="XB34" s="832" t="s">
        <v>21</v>
      </c>
      <c r="XC34" s="833"/>
      <c r="XD34" s="273">
        <f>XE5-XD33</f>
        <v>0</v>
      </c>
      <c r="XK34" s="832" t="s">
        <v>21</v>
      </c>
      <c r="XL34" s="833"/>
      <c r="XM34" s="273">
        <f>XN5-XM33</f>
        <v>0</v>
      </c>
      <c r="XT34" s="832" t="s">
        <v>21</v>
      </c>
      <c r="XU34" s="833"/>
      <c r="XV34" s="273">
        <f>XW5-XV33</f>
        <v>0</v>
      </c>
      <c r="YC34" s="832" t="s">
        <v>21</v>
      </c>
      <c r="YD34" s="833"/>
      <c r="YE34" s="273">
        <f>YF5-YE33</f>
        <v>0</v>
      </c>
      <c r="YL34" s="832" t="s">
        <v>21</v>
      </c>
      <c r="YM34" s="833"/>
      <c r="YN34" s="273">
        <f>YO5-YN33</f>
        <v>0</v>
      </c>
      <c r="YU34" s="832" t="s">
        <v>21</v>
      </c>
      <c r="YV34" s="833"/>
      <c r="YW34" s="273">
        <f>YX5-YW33</f>
        <v>0</v>
      </c>
      <c r="ZD34" s="832" t="s">
        <v>21</v>
      </c>
      <c r="ZE34" s="833"/>
      <c r="ZF34" s="273">
        <f>ZF33-ZD33</f>
        <v>0</v>
      </c>
      <c r="ZM34" s="832" t="s">
        <v>21</v>
      </c>
      <c r="ZN34" s="833"/>
      <c r="ZO34" s="273">
        <f>ZP5-ZO33</f>
        <v>0</v>
      </c>
      <c r="ZV34" s="832" t="s">
        <v>21</v>
      </c>
      <c r="ZW34" s="833"/>
      <c r="ZX34" s="273">
        <f>ZY5-ZX33</f>
        <v>0</v>
      </c>
      <c r="AAE34" s="832" t="s">
        <v>21</v>
      </c>
      <c r="AAF34" s="833"/>
      <c r="AAG34" s="273">
        <f>AAH5-AAG33</f>
        <v>0</v>
      </c>
      <c r="AAN34" s="832" t="s">
        <v>21</v>
      </c>
      <c r="AAO34" s="833"/>
      <c r="AAP34" s="273">
        <f>AAQ5-AAP33</f>
        <v>0</v>
      </c>
      <c r="AAW34" s="832" t="s">
        <v>21</v>
      </c>
      <c r="AAX34" s="833"/>
      <c r="AAY34" s="273">
        <f>AAZ5-AAY33</f>
        <v>0</v>
      </c>
      <c r="ABF34" s="832" t="s">
        <v>21</v>
      </c>
      <c r="ABG34" s="833"/>
      <c r="ABH34" s="273">
        <f>ABI5-ABH33</f>
        <v>0</v>
      </c>
      <c r="ABO34" s="832" t="s">
        <v>21</v>
      </c>
      <c r="ABP34" s="833"/>
      <c r="ABQ34" s="273">
        <f>ABR5-ABQ33</f>
        <v>0</v>
      </c>
      <c r="ABX34" s="832" t="s">
        <v>21</v>
      </c>
      <c r="ABY34" s="833"/>
      <c r="ABZ34" s="273">
        <f>ACA5-ABZ33</f>
        <v>0</v>
      </c>
      <c r="ACG34" s="832" t="s">
        <v>21</v>
      </c>
      <c r="ACH34" s="833"/>
      <c r="ACI34" s="273">
        <f>ACJ5-ACI33</f>
        <v>0</v>
      </c>
      <c r="ACP34" s="832" t="s">
        <v>21</v>
      </c>
      <c r="ACQ34" s="833"/>
      <c r="ACR34" s="273">
        <f>ACS5-ACR33</f>
        <v>0</v>
      </c>
      <c r="ACY34" s="832" t="s">
        <v>21</v>
      </c>
      <c r="ACZ34" s="833"/>
      <c r="ADA34" s="273">
        <f>ADB5-ADA33</f>
        <v>0</v>
      </c>
    </row>
    <row r="35" spans="1:781" s="127" customFormat="1" ht="16.5" thickBot="1" x14ac:dyDescent="0.3">
      <c r="A35" s="268">
        <v>31</v>
      </c>
      <c r="B35" s="129">
        <f t="shared" ref="B35:H35" si="31">JU5</f>
        <v>0</v>
      </c>
      <c r="C35" s="129">
        <f t="shared" si="31"/>
        <v>0</v>
      </c>
      <c r="D35" s="186">
        <f t="shared" si="31"/>
        <v>0</v>
      </c>
      <c r="E35" s="264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3">
        <f t="shared" si="28"/>
        <v>0</v>
      </c>
      <c r="N35" s="717" t="s">
        <v>4</v>
      </c>
      <c r="O35" s="718"/>
      <c r="P35" s="66">
        <v>0</v>
      </c>
      <c r="W35" s="717" t="s">
        <v>4</v>
      </c>
      <c r="X35" s="718"/>
      <c r="Y35" s="66"/>
      <c r="AF35" s="600" t="s">
        <v>4</v>
      </c>
      <c r="AG35" s="601"/>
      <c r="AH35" s="66"/>
      <c r="AO35" s="501" t="s">
        <v>4</v>
      </c>
      <c r="AP35" s="502"/>
      <c r="AQ35" s="66"/>
      <c r="AX35" s="423" t="s">
        <v>4</v>
      </c>
      <c r="AY35" s="424"/>
      <c r="AZ35" s="66"/>
      <c r="BG35" s="423" t="s">
        <v>4</v>
      </c>
      <c r="BH35" s="424"/>
      <c r="BI35" s="66"/>
      <c r="BP35" s="430" t="s">
        <v>4</v>
      </c>
      <c r="BQ35" s="431"/>
      <c r="BR35" s="66"/>
      <c r="BY35" s="430" t="s">
        <v>4</v>
      </c>
      <c r="BZ35" s="431"/>
      <c r="CA35" s="66"/>
      <c r="CH35" s="430" t="s">
        <v>4</v>
      </c>
      <c r="CI35" s="431"/>
      <c r="CJ35" s="66"/>
      <c r="CQ35" s="430" t="s">
        <v>4</v>
      </c>
      <c r="CR35" s="431"/>
      <c r="CS35" s="66"/>
      <c r="CZ35" s="612" t="s">
        <v>4</v>
      </c>
      <c r="DA35" s="613"/>
      <c r="DB35" s="66"/>
      <c r="DI35" s="612" t="s">
        <v>4</v>
      </c>
      <c r="DJ35" s="613"/>
      <c r="DK35" s="66"/>
      <c r="DR35" s="612" t="s">
        <v>4</v>
      </c>
      <c r="DS35" s="613"/>
      <c r="DT35" s="66"/>
      <c r="EA35" s="612" t="s">
        <v>4</v>
      </c>
      <c r="EB35" s="613"/>
      <c r="EC35" s="66"/>
      <c r="EJ35" s="612" t="s">
        <v>4</v>
      </c>
      <c r="EK35" s="613"/>
      <c r="EL35" s="66">
        <v>0</v>
      </c>
      <c r="ES35" s="612" t="s">
        <v>4</v>
      </c>
      <c r="ET35" s="613"/>
      <c r="EU35" s="66"/>
      <c r="FB35" s="612" t="s">
        <v>4</v>
      </c>
      <c r="FC35" s="613"/>
      <c r="FD35" s="66"/>
      <c r="FK35" s="612" t="s">
        <v>4</v>
      </c>
      <c r="FL35" s="613"/>
      <c r="FM35" s="66"/>
      <c r="FQ35" s="129"/>
      <c r="FR35" s="129"/>
      <c r="FS35" s="129"/>
      <c r="FT35" s="434" t="s">
        <v>4</v>
      </c>
      <c r="FU35" s="435"/>
      <c r="FV35" s="292"/>
      <c r="FW35" s="129"/>
      <c r="FX35" s="129"/>
      <c r="GC35" s="612" t="s">
        <v>4</v>
      </c>
      <c r="GD35" s="613"/>
      <c r="GE35" s="66"/>
      <c r="GL35" s="612" t="s">
        <v>4</v>
      </c>
      <c r="GM35" s="613"/>
      <c r="GN35" s="66"/>
      <c r="GU35" s="650" t="s">
        <v>4</v>
      </c>
      <c r="GV35" s="651"/>
      <c r="GW35" s="66">
        <v>0</v>
      </c>
      <c r="HD35" s="650" t="s">
        <v>4</v>
      </c>
      <c r="HE35" s="651"/>
      <c r="HF35" s="66"/>
      <c r="HJ35" s="129"/>
      <c r="HK35" s="129"/>
      <c r="HL35" s="129"/>
      <c r="HM35" s="434" t="s">
        <v>4</v>
      </c>
      <c r="HN35" s="435"/>
      <c r="HO35" s="292"/>
      <c r="HP35" s="129"/>
      <c r="HQ35" s="129"/>
      <c r="HV35" s="650" t="s">
        <v>4</v>
      </c>
      <c r="HW35" s="651"/>
      <c r="HX35" s="66"/>
      <c r="IE35" s="650" t="s">
        <v>4</v>
      </c>
      <c r="IF35" s="651"/>
      <c r="IG35" s="66">
        <v>0</v>
      </c>
      <c r="IN35" s="567" t="s">
        <v>4</v>
      </c>
      <c r="IO35" s="568"/>
      <c r="IP35" s="66"/>
      <c r="IW35" s="593" t="s">
        <v>4</v>
      </c>
      <c r="IX35" s="594"/>
      <c r="IY35" s="66"/>
      <c r="JF35" s="593" t="s">
        <v>4</v>
      </c>
      <c r="JG35" s="594"/>
      <c r="JH35" s="66"/>
      <c r="JO35" s="593" t="s">
        <v>4</v>
      </c>
      <c r="JP35" s="594"/>
      <c r="JQ35" s="66"/>
      <c r="JX35" s="430" t="s">
        <v>4</v>
      </c>
      <c r="JY35" s="431"/>
      <c r="JZ35" s="66"/>
      <c r="KG35" s="428" t="s">
        <v>21</v>
      </c>
      <c r="KH35" s="429"/>
      <c r="KI35" s="273">
        <f>KJ5-KI33</f>
        <v>0</v>
      </c>
      <c r="KP35" s="430" t="s">
        <v>4</v>
      </c>
      <c r="KQ35" s="431"/>
      <c r="KR35" s="66"/>
      <c r="KY35" s="430" t="s">
        <v>4</v>
      </c>
      <c r="KZ35" s="431"/>
      <c r="LA35" s="66"/>
      <c r="LH35" s="430" t="s">
        <v>4</v>
      </c>
      <c r="LI35" s="431"/>
      <c r="LJ35" s="66"/>
      <c r="LQ35" s="430" t="s">
        <v>4</v>
      </c>
      <c r="LR35" s="431"/>
      <c r="LS35" s="66"/>
      <c r="LZ35" s="430" t="s">
        <v>4</v>
      </c>
      <c r="MA35" s="431"/>
      <c r="MB35" s="66"/>
      <c r="MI35" s="430" t="s">
        <v>4</v>
      </c>
      <c r="MJ35" s="431"/>
      <c r="MK35" s="66"/>
      <c r="MR35" s="430" t="s">
        <v>4</v>
      </c>
      <c r="MS35" s="431"/>
      <c r="MT35" s="66"/>
      <c r="NA35" s="430" t="s">
        <v>4</v>
      </c>
      <c r="NB35" s="431"/>
      <c r="NC35" s="66"/>
      <c r="NJ35" s="430" t="s">
        <v>4</v>
      </c>
      <c r="NK35" s="431"/>
      <c r="NL35" s="66"/>
      <c r="NS35" s="430" t="s">
        <v>4</v>
      </c>
      <c r="NT35" s="431"/>
      <c r="NU35" s="66"/>
      <c r="OB35" s="430" t="s">
        <v>4</v>
      </c>
      <c r="OC35" s="431"/>
      <c r="OD35" s="66"/>
      <c r="OK35" s="430" t="s">
        <v>4</v>
      </c>
      <c r="OL35" s="431"/>
      <c r="OM35" s="66"/>
      <c r="OT35" s="430" t="s">
        <v>4</v>
      </c>
      <c r="OU35" s="431"/>
      <c r="OV35" s="66"/>
      <c r="PC35" s="430" t="s">
        <v>4</v>
      </c>
      <c r="PD35" s="431"/>
      <c r="PE35" s="66"/>
      <c r="PL35" s="430" t="s">
        <v>4</v>
      </c>
      <c r="PM35" s="431"/>
      <c r="PN35" s="66"/>
      <c r="PU35" s="430" t="s">
        <v>4</v>
      </c>
      <c r="PV35" s="431"/>
      <c r="PW35" s="66"/>
      <c r="QD35" s="834" t="s">
        <v>4</v>
      </c>
      <c r="QE35" s="835"/>
      <c r="QF35" s="66"/>
      <c r="QM35" s="834" t="s">
        <v>4</v>
      </c>
      <c r="QN35" s="835"/>
      <c r="QO35" s="66"/>
      <c r="QV35" s="834" t="s">
        <v>4</v>
      </c>
      <c r="QW35" s="835"/>
      <c r="QX35" s="66"/>
      <c r="RE35" s="834" t="s">
        <v>4</v>
      </c>
      <c r="RF35" s="835"/>
      <c r="RG35" s="66"/>
      <c r="RN35" s="834" t="s">
        <v>4</v>
      </c>
      <c r="RO35" s="835"/>
      <c r="RP35" s="66"/>
      <c r="RW35" s="834" t="s">
        <v>4</v>
      </c>
      <c r="RX35" s="835"/>
      <c r="RY35" s="66"/>
      <c r="SF35" s="834" t="s">
        <v>4</v>
      </c>
      <c r="SG35" s="835"/>
      <c r="SH35" s="66"/>
      <c r="SO35" s="834" t="s">
        <v>4</v>
      </c>
      <c r="SP35" s="835"/>
      <c r="SQ35" s="66"/>
      <c r="SX35" s="834" t="s">
        <v>4</v>
      </c>
      <c r="SY35" s="835"/>
      <c r="SZ35" s="66"/>
      <c r="TG35" s="834" t="s">
        <v>4</v>
      </c>
      <c r="TH35" s="835"/>
      <c r="TI35" s="66"/>
      <c r="TP35" s="834" t="s">
        <v>4</v>
      </c>
      <c r="TQ35" s="835"/>
      <c r="TR35" s="66"/>
      <c r="TY35" s="834" t="s">
        <v>4</v>
      </c>
      <c r="TZ35" s="835"/>
      <c r="UA35" s="66"/>
      <c r="UH35" s="834" t="s">
        <v>4</v>
      </c>
      <c r="UI35" s="835"/>
      <c r="UJ35" s="66"/>
      <c r="UQ35" s="834" t="s">
        <v>4</v>
      </c>
      <c r="UR35" s="835"/>
      <c r="US35" s="66"/>
      <c r="UZ35" s="834" t="s">
        <v>4</v>
      </c>
      <c r="VA35" s="835"/>
      <c r="VB35" s="66"/>
      <c r="VI35" s="834" t="s">
        <v>4</v>
      </c>
      <c r="VJ35" s="835"/>
      <c r="VK35" s="66"/>
      <c r="VR35" s="834" t="s">
        <v>4</v>
      </c>
      <c r="VS35" s="835"/>
      <c r="VT35" s="66"/>
      <c r="WA35" s="834" t="s">
        <v>4</v>
      </c>
      <c r="WB35" s="835"/>
      <c r="WC35" s="66"/>
      <c r="WJ35" s="834" t="s">
        <v>4</v>
      </c>
      <c r="WK35" s="835"/>
      <c r="WL35" s="66"/>
      <c r="WS35" s="834" t="s">
        <v>4</v>
      </c>
      <c r="WT35" s="835"/>
      <c r="WU35" s="66"/>
      <c r="XB35" s="834" t="s">
        <v>4</v>
      </c>
      <c r="XC35" s="835"/>
      <c r="XD35" s="66"/>
      <c r="XK35" s="834" t="s">
        <v>4</v>
      </c>
      <c r="XL35" s="835"/>
      <c r="XM35" s="66"/>
      <c r="XT35" s="834" t="s">
        <v>4</v>
      </c>
      <c r="XU35" s="835"/>
      <c r="XV35" s="66"/>
      <c r="YC35" s="834" t="s">
        <v>4</v>
      </c>
      <c r="YD35" s="835"/>
      <c r="YE35" s="66"/>
      <c r="YL35" s="834" t="s">
        <v>4</v>
      </c>
      <c r="YM35" s="835"/>
      <c r="YN35" s="66"/>
      <c r="YU35" s="834" t="s">
        <v>4</v>
      </c>
      <c r="YV35" s="835"/>
      <c r="YW35" s="66"/>
      <c r="ZD35" s="834" t="s">
        <v>4</v>
      </c>
      <c r="ZE35" s="835"/>
      <c r="ZF35" s="66"/>
      <c r="ZM35" s="834" t="s">
        <v>4</v>
      </c>
      <c r="ZN35" s="835"/>
      <c r="ZO35" s="66"/>
      <c r="ZV35" s="834" t="s">
        <v>4</v>
      </c>
      <c r="ZW35" s="835"/>
      <c r="ZX35" s="66"/>
      <c r="AAE35" s="834" t="s">
        <v>4</v>
      </c>
      <c r="AAF35" s="835"/>
      <c r="AAG35" s="66"/>
      <c r="AAN35" s="834" t="s">
        <v>4</v>
      </c>
      <c r="AAO35" s="835"/>
      <c r="AAP35" s="66"/>
      <c r="AAW35" s="834" t="s">
        <v>4</v>
      </c>
      <c r="AAX35" s="835"/>
      <c r="AAY35" s="66"/>
      <c r="ABF35" s="834" t="s">
        <v>4</v>
      </c>
      <c r="ABG35" s="835"/>
      <c r="ABH35" s="66"/>
      <c r="ABO35" s="834" t="s">
        <v>4</v>
      </c>
      <c r="ABP35" s="835"/>
      <c r="ABQ35" s="66"/>
      <c r="ABX35" s="834" t="s">
        <v>4</v>
      </c>
      <c r="ABY35" s="835"/>
      <c r="ABZ35" s="66"/>
      <c r="ACG35" s="834" t="s">
        <v>4</v>
      </c>
      <c r="ACH35" s="835"/>
      <c r="ACI35" s="66"/>
      <c r="ACP35" s="834" t="s">
        <v>4</v>
      </c>
      <c r="ACQ35" s="835"/>
      <c r="ACR35" s="66"/>
      <c r="ACY35" s="834" t="s">
        <v>4</v>
      </c>
      <c r="ACZ35" s="835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6">
        <f t="shared" si="32"/>
        <v>0</v>
      </c>
      <c r="E36" s="264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3">
        <f t="shared" si="28"/>
        <v>0</v>
      </c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30" t="s">
        <v>4</v>
      </c>
      <c r="KH36" s="431"/>
      <c r="KI36" s="66"/>
    </row>
    <row r="37" spans="1:781" s="127" customFormat="1" x14ac:dyDescent="0.25">
      <c r="A37" s="268">
        <v>33</v>
      </c>
      <c r="B37" s="129">
        <f t="shared" ref="B37:H37" si="33">KM5</f>
        <v>0</v>
      </c>
      <c r="C37" s="129">
        <f t="shared" si="33"/>
        <v>0</v>
      </c>
      <c r="D37" s="186">
        <f t="shared" si="33"/>
        <v>0</v>
      </c>
      <c r="E37" s="264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3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6">
        <f t="shared" si="34"/>
        <v>0</v>
      </c>
      <c r="E38" s="264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3">
        <f t="shared" si="28"/>
        <v>0</v>
      </c>
    </row>
    <row r="39" spans="1:781" s="127" customFormat="1" x14ac:dyDescent="0.25">
      <c r="A39" s="268">
        <v>35</v>
      </c>
      <c r="B39" s="129">
        <f t="shared" ref="B39:H39" si="35">LE5</f>
        <v>0</v>
      </c>
      <c r="C39" s="129">
        <f t="shared" si="35"/>
        <v>0</v>
      </c>
      <c r="D39" s="275">
        <f t="shared" si="35"/>
        <v>0</v>
      </c>
      <c r="E39" s="264">
        <f t="shared" si="35"/>
        <v>0</v>
      </c>
      <c r="F39" s="247">
        <f t="shared" si="35"/>
        <v>0</v>
      </c>
      <c r="G39" s="120">
        <f t="shared" si="35"/>
        <v>0</v>
      </c>
      <c r="H39" s="247">
        <f t="shared" si="35"/>
        <v>0</v>
      </c>
      <c r="I39" s="193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76">
        <f t="shared" si="36"/>
        <v>0</v>
      </c>
      <c r="E40" s="277">
        <f t="shared" si="36"/>
        <v>0</v>
      </c>
      <c r="F40" s="260">
        <f t="shared" si="36"/>
        <v>0</v>
      </c>
      <c r="G40" s="278">
        <f t="shared" si="36"/>
        <v>0</v>
      </c>
      <c r="H40" s="279">
        <f t="shared" si="36"/>
        <v>0</v>
      </c>
      <c r="I40" s="193">
        <f t="shared" si="28"/>
        <v>0</v>
      </c>
    </row>
    <row r="41" spans="1:781" x14ac:dyDescent="0.25">
      <c r="A41" s="268">
        <v>37</v>
      </c>
      <c r="B41">
        <f t="shared" ref="B41:H41" si="37">LW5</f>
        <v>0</v>
      </c>
      <c r="C41">
        <f t="shared" si="37"/>
        <v>0</v>
      </c>
      <c r="D41" s="182">
        <f t="shared" si="37"/>
        <v>0</v>
      </c>
      <c r="E41" s="227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7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68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7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7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68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7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7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68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7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7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68">
        <v>45</v>
      </c>
      <c r="B49" s="266">
        <f t="shared" ref="B49:H49" si="45">OQ5</f>
        <v>0</v>
      </c>
      <c r="C49" s="266">
        <f t="shared" si="45"/>
        <v>0</v>
      </c>
      <c r="D49" s="23">
        <f t="shared" si="45"/>
        <v>0</v>
      </c>
      <c r="E49" s="227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66">
        <f t="shared" ref="B50:H50" si="46">OZ5</f>
        <v>0</v>
      </c>
      <c r="C50" s="266">
        <f t="shared" si="46"/>
        <v>0</v>
      </c>
      <c r="D50" s="23">
        <f t="shared" si="46"/>
        <v>0</v>
      </c>
      <c r="E50" s="227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68">
        <v>47</v>
      </c>
      <c r="B51" s="266">
        <f t="shared" ref="B51:H51" si="47">PI5</f>
        <v>0</v>
      </c>
      <c r="C51" s="266">
        <f t="shared" si="47"/>
        <v>0</v>
      </c>
      <c r="D51" s="23">
        <f t="shared" si="47"/>
        <v>0</v>
      </c>
      <c r="E51" s="227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66">
        <f t="shared" ref="B52:H52" si="48">PR5</f>
        <v>0</v>
      </c>
      <c r="C52" s="266">
        <f t="shared" si="48"/>
        <v>0</v>
      </c>
      <c r="D52" s="23">
        <f t="shared" si="48"/>
        <v>0</v>
      </c>
      <c r="E52" s="227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68">
        <v>49</v>
      </c>
      <c r="B53" s="266">
        <f t="shared" ref="B53:H53" si="49">QA5</f>
        <v>0</v>
      </c>
      <c r="C53" s="266">
        <f t="shared" si="49"/>
        <v>0</v>
      </c>
      <c r="D53" s="23">
        <f t="shared" si="49"/>
        <v>0</v>
      </c>
      <c r="E53" s="227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66">
        <f t="shared" ref="B54:H54" si="50">QJ5</f>
        <v>0</v>
      </c>
      <c r="C54" s="266">
        <f t="shared" si="50"/>
        <v>0</v>
      </c>
      <c r="D54" s="23">
        <f t="shared" si="50"/>
        <v>0</v>
      </c>
      <c r="E54" s="227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68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7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7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68">
        <v>53</v>
      </c>
      <c r="B57">
        <f>RK5</f>
        <v>0</v>
      </c>
      <c r="C57">
        <f>RL5</f>
        <v>0</v>
      </c>
      <c r="D57" s="23">
        <f>RM5</f>
        <v>0</v>
      </c>
      <c r="E57" s="227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267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68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7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7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68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7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7">
        <f t="shared" si="57"/>
        <v>0</v>
      </c>
      <c r="F62" s="6">
        <f t="shared" si="57"/>
        <v>0</v>
      </c>
      <c r="G62" s="65">
        <f t="shared" si="57"/>
        <v>0</v>
      </c>
      <c r="H62" s="388">
        <f t="shared" si="57"/>
        <v>0</v>
      </c>
      <c r="I62" s="18">
        <f t="shared" si="28"/>
        <v>0</v>
      </c>
    </row>
    <row r="63" spans="1:240" x14ac:dyDescent="0.25">
      <c r="A63" s="268">
        <v>59</v>
      </c>
      <c r="B63" s="389">
        <f t="shared" ref="B63:H63" si="58">TM5</f>
        <v>0</v>
      </c>
      <c r="C63" s="389">
        <f t="shared" si="58"/>
        <v>0</v>
      </c>
      <c r="D63" s="390">
        <f t="shared" si="58"/>
        <v>0</v>
      </c>
      <c r="E63" s="391">
        <f t="shared" si="58"/>
        <v>0</v>
      </c>
      <c r="F63" s="392">
        <f t="shared" si="58"/>
        <v>0</v>
      </c>
      <c r="G63" s="393">
        <f t="shared" si="58"/>
        <v>0</v>
      </c>
      <c r="H63" s="388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89">
        <f>TV5</f>
        <v>0</v>
      </c>
      <c r="C64" s="389">
        <f>TW5</f>
        <v>0</v>
      </c>
      <c r="D64" s="390">
        <f>TX5</f>
        <v>0</v>
      </c>
      <c r="E64" s="391">
        <f>TY5</f>
        <v>0</v>
      </c>
      <c r="F64" s="392">
        <f>TZ5</f>
        <v>0</v>
      </c>
      <c r="G64" s="394">
        <f>UJ5</f>
        <v>0</v>
      </c>
      <c r="H64" s="388">
        <f>UB5</f>
        <v>0</v>
      </c>
      <c r="I64" s="18">
        <f t="shared" si="28"/>
        <v>0</v>
      </c>
    </row>
    <row r="65" spans="1:9" x14ac:dyDescent="0.25">
      <c r="A65" s="268">
        <v>61</v>
      </c>
      <c r="B65" s="389">
        <f t="shared" ref="B65:H65" si="59">UE5</f>
        <v>0</v>
      </c>
      <c r="C65" s="390">
        <f t="shared" si="59"/>
        <v>0</v>
      </c>
      <c r="D65" s="390">
        <f t="shared" si="59"/>
        <v>0</v>
      </c>
      <c r="E65" s="391">
        <f t="shared" si="59"/>
        <v>0</v>
      </c>
      <c r="F65" s="392">
        <f t="shared" si="59"/>
        <v>0</v>
      </c>
      <c r="G65" s="394">
        <f t="shared" si="59"/>
        <v>0</v>
      </c>
      <c r="H65" s="388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89">
        <f t="shared" ref="B66:H66" si="60">UN5</f>
        <v>0</v>
      </c>
      <c r="C66" s="389">
        <f t="shared" si="60"/>
        <v>0</v>
      </c>
      <c r="D66" s="390">
        <f t="shared" si="60"/>
        <v>0</v>
      </c>
      <c r="E66" s="391">
        <f t="shared" si="60"/>
        <v>0</v>
      </c>
      <c r="F66" s="392">
        <f t="shared" si="60"/>
        <v>0</v>
      </c>
      <c r="G66" s="394">
        <f t="shared" si="60"/>
        <v>0</v>
      </c>
      <c r="H66" s="388">
        <f t="shared" si="60"/>
        <v>0</v>
      </c>
      <c r="I66" s="18">
        <f t="shared" si="28"/>
        <v>0</v>
      </c>
    </row>
    <row r="67" spans="1:9" x14ac:dyDescent="0.25">
      <c r="A67" s="268">
        <v>63</v>
      </c>
      <c r="B67" s="389">
        <f t="shared" ref="B67:H67" si="61">UW5</f>
        <v>0</v>
      </c>
      <c r="C67" s="389">
        <f t="shared" si="61"/>
        <v>0</v>
      </c>
      <c r="D67" s="390">
        <f t="shared" si="61"/>
        <v>0</v>
      </c>
      <c r="E67" s="391">
        <f t="shared" si="61"/>
        <v>0</v>
      </c>
      <c r="F67" s="392">
        <f t="shared" si="61"/>
        <v>0</v>
      </c>
      <c r="G67" s="394">
        <f t="shared" si="61"/>
        <v>0</v>
      </c>
      <c r="H67" s="388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89">
        <f t="shared" ref="B68:H68" si="62">VF5</f>
        <v>0</v>
      </c>
      <c r="C68" s="389">
        <f t="shared" si="62"/>
        <v>0</v>
      </c>
      <c r="D68" s="390">
        <f t="shared" si="62"/>
        <v>0</v>
      </c>
      <c r="E68" s="391">
        <f t="shared" si="62"/>
        <v>0</v>
      </c>
      <c r="F68" s="392">
        <f t="shared" si="62"/>
        <v>0</v>
      </c>
      <c r="G68" s="394">
        <f t="shared" si="62"/>
        <v>0</v>
      </c>
      <c r="H68" s="388">
        <f t="shared" si="62"/>
        <v>0</v>
      </c>
      <c r="I68" s="18">
        <f t="shared" si="28"/>
        <v>0</v>
      </c>
    </row>
    <row r="69" spans="1:9" x14ac:dyDescent="0.25">
      <c r="A69" s="268">
        <v>65</v>
      </c>
      <c r="B69" s="389">
        <f t="shared" ref="B69:H69" si="63">VO5</f>
        <v>0</v>
      </c>
      <c r="C69" s="389">
        <f t="shared" si="63"/>
        <v>0</v>
      </c>
      <c r="D69" s="390">
        <f t="shared" si="63"/>
        <v>0</v>
      </c>
      <c r="E69" s="391">
        <f t="shared" si="63"/>
        <v>0</v>
      </c>
      <c r="F69" s="392">
        <f t="shared" si="63"/>
        <v>0</v>
      </c>
      <c r="G69" s="394">
        <f t="shared" si="63"/>
        <v>0</v>
      </c>
      <c r="H69" s="388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89">
        <f t="shared" ref="B70:H70" si="64">VX5</f>
        <v>0</v>
      </c>
      <c r="C70" s="389">
        <f t="shared" si="64"/>
        <v>0</v>
      </c>
      <c r="D70" s="390">
        <f t="shared" si="64"/>
        <v>0</v>
      </c>
      <c r="E70" s="391">
        <f t="shared" si="64"/>
        <v>0</v>
      </c>
      <c r="F70" s="392">
        <f t="shared" si="64"/>
        <v>0</v>
      </c>
      <c r="G70" s="394">
        <f t="shared" si="64"/>
        <v>0</v>
      </c>
      <c r="H70" s="388">
        <f t="shared" si="64"/>
        <v>0</v>
      </c>
      <c r="I70" s="18">
        <f t="shared" si="28"/>
        <v>0</v>
      </c>
    </row>
    <row r="71" spans="1:9" x14ac:dyDescent="0.25">
      <c r="A71" s="268">
        <v>67</v>
      </c>
      <c r="B71" s="389">
        <f t="shared" ref="B71:H71" si="65">WG5</f>
        <v>0</v>
      </c>
      <c r="C71" s="389">
        <f t="shared" si="65"/>
        <v>0</v>
      </c>
      <c r="D71" s="390">
        <f t="shared" si="65"/>
        <v>0</v>
      </c>
      <c r="E71" s="391">
        <f t="shared" si="65"/>
        <v>0</v>
      </c>
      <c r="F71" s="392">
        <f t="shared" si="65"/>
        <v>0</v>
      </c>
      <c r="G71" s="394">
        <f t="shared" si="65"/>
        <v>0</v>
      </c>
      <c r="H71" s="388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396">
        <f t="shared" ref="B72:H72" si="66">WP5</f>
        <v>0</v>
      </c>
      <c r="C72" s="389">
        <f t="shared" si="66"/>
        <v>0</v>
      </c>
      <c r="D72" s="390">
        <f t="shared" si="66"/>
        <v>0</v>
      </c>
      <c r="E72" s="391">
        <f t="shared" si="66"/>
        <v>0</v>
      </c>
      <c r="F72" s="392">
        <f t="shared" si="66"/>
        <v>0</v>
      </c>
      <c r="G72" s="394">
        <f t="shared" si="66"/>
        <v>0</v>
      </c>
      <c r="H72" s="388">
        <f t="shared" si="66"/>
        <v>0</v>
      </c>
      <c r="I72" s="18">
        <f t="shared" si="28"/>
        <v>0</v>
      </c>
    </row>
    <row r="73" spans="1:9" x14ac:dyDescent="0.25">
      <c r="A73" s="268">
        <v>69</v>
      </c>
      <c r="B73" s="389">
        <f t="shared" ref="B73:H73" si="67">WY5</f>
        <v>0</v>
      </c>
      <c r="C73" s="389">
        <f t="shared" si="67"/>
        <v>0</v>
      </c>
      <c r="D73" s="390">
        <f t="shared" si="67"/>
        <v>0</v>
      </c>
      <c r="E73" s="391">
        <f t="shared" si="67"/>
        <v>0</v>
      </c>
      <c r="F73" s="392">
        <f t="shared" si="67"/>
        <v>0</v>
      </c>
      <c r="G73" s="394">
        <f t="shared" si="67"/>
        <v>0</v>
      </c>
      <c r="H73" s="388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89">
        <f t="shared" ref="B74:H74" si="68">XH5</f>
        <v>0</v>
      </c>
      <c r="C74" s="389">
        <f t="shared" si="68"/>
        <v>0</v>
      </c>
      <c r="D74" s="390">
        <f t="shared" si="68"/>
        <v>0</v>
      </c>
      <c r="E74" s="391">
        <f t="shared" si="68"/>
        <v>0</v>
      </c>
      <c r="F74" s="392">
        <f t="shared" si="68"/>
        <v>0</v>
      </c>
      <c r="G74" s="394">
        <f t="shared" si="68"/>
        <v>0</v>
      </c>
      <c r="H74" s="388">
        <f t="shared" si="68"/>
        <v>0</v>
      </c>
      <c r="I74" s="18">
        <f t="shared" si="28"/>
        <v>0</v>
      </c>
    </row>
    <row r="75" spans="1:9" x14ac:dyDescent="0.25">
      <c r="A75" s="268">
        <v>71</v>
      </c>
      <c r="B75" s="389">
        <f t="shared" ref="B75:H75" si="69">XQ5</f>
        <v>0</v>
      </c>
      <c r="C75" s="389">
        <f t="shared" si="69"/>
        <v>0</v>
      </c>
      <c r="D75" s="390">
        <f t="shared" si="69"/>
        <v>0</v>
      </c>
      <c r="E75" s="391">
        <f t="shared" si="69"/>
        <v>0</v>
      </c>
      <c r="F75" s="392">
        <f t="shared" si="69"/>
        <v>0</v>
      </c>
      <c r="G75" s="394">
        <f t="shared" si="69"/>
        <v>0</v>
      </c>
      <c r="H75" s="388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89">
        <f t="shared" ref="B76:H76" si="70">XZ5</f>
        <v>0</v>
      </c>
      <c r="C76" s="389">
        <f t="shared" si="70"/>
        <v>0</v>
      </c>
      <c r="D76" s="390">
        <f t="shared" si="70"/>
        <v>0</v>
      </c>
      <c r="E76" s="391">
        <f t="shared" si="70"/>
        <v>0</v>
      </c>
      <c r="F76" s="392">
        <f t="shared" si="70"/>
        <v>0</v>
      </c>
      <c r="G76" s="394">
        <f t="shared" si="70"/>
        <v>0</v>
      </c>
      <c r="H76" s="388">
        <f t="shared" si="70"/>
        <v>0</v>
      </c>
      <c r="I76" s="18">
        <f t="shared" si="28"/>
        <v>0</v>
      </c>
    </row>
    <row r="77" spans="1:9" x14ac:dyDescent="0.25">
      <c r="A77" s="268">
        <v>73</v>
      </c>
      <c r="B77" s="389">
        <f t="shared" ref="B77:G77" si="71">YI5</f>
        <v>0</v>
      </c>
      <c r="C77" s="389">
        <f t="shared" si="71"/>
        <v>0</v>
      </c>
      <c r="D77" s="390">
        <f t="shared" si="71"/>
        <v>0</v>
      </c>
      <c r="E77" s="391">
        <f t="shared" si="71"/>
        <v>0</v>
      </c>
      <c r="F77" s="392">
        <f t="shared" si="71"/>
        <v>0</v>
      </c>
      <c r="G77" s="394">
        <f t="shared" si="71"/>
        <v>0</v>
      </c>
      <c r="H77" s="388">
        <f>YX5</f>
        <v>0</v>
      </c>
      <c r="I77" s="18">
        <f t="shared" si="28"/>
        <v>0</v>
      </c>
    </row>
    <row r="78" spans="1:9" x14ac:dyDescent="0.25">
      <c r="A78" s="25">
        <v>74</v>
      </c>
      <c r="B78" s="389">
        <f t="shared" ref="B78:H78" si="72">YR5</f>
        <v>0</v>
      </c>
      <c r="C78" s="389">
        <f t="shared" si="72"/>
        <v>0</v>
      </c>
      <c r="D78" s="390">
        <f t="shared" si="72"/>
        <v>0</v>
      </c>
      <c r="E78" s="391">
        <f t="shared" si="72"/>
        <v>0</v>
      </c>
      <c r="F78" s="392">
        <f t="shared" si="72"/>
        <v>0</v>
      </c>
      <c r="G78" s="394">
        <f t="shared" si="72"/>
        <v>0</v>
      </c>
      <c r="H78" s="388">
        <f t="shared" si="72"/>
        <v>0</v>
      </c>
      <c r="I78" s="18">
        <f t="shared" si="28"/>
        <v>0</v>
      </c>
    </row>
    <row r="79" spans="1:9" x14ac:dyDescent="0.25">
      <c r="A79" s="268">
        <v>75</v>
      </c>
      <c r="B79" s="389">
        <f t="shared" ref="B79:H79" si="73">ZA5</f>
        <v>0</v>
      </c>
      <c r="C79" s="389">
        <f t="shared" si="73"/>
        <v>0</v>
      </c>
      <c r="D79" s="390">
        <f t="shared" si="73"/>
        <v>0</v>
      </c>
      <c r="E79" s="391">
        <f t="shared" si="73"/>
        <v>0</v>
      </c>
      <c r="F79" s="392">
        <f t="shared" si="73"/>
        <v>0</v>
      </c>
      <c r="G79" s="394">
        <f t="shared" si="73"/>
        <v>0</v>
      </c>
      <c r="H79" s="388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89">
        <f>ZJ5</f>
        <v>0</v>
      </c>
      <c r="C80" s="389">
        <f>ZK5</f>
        <v>0</v>
      </c>
      <c r="D80" s="390">
        <f>ZL5</f>
        <v>0</v>
      </c>
      <c r="E80" s="391">
        <f>ZM5</f>
        <v>0</v>
      </c>
      <c r="F80" s="392">
        <f>ZN5</f>
        <v>0</v>
      </c>
      <c r="G80" s="394">
        <f>ZX5</f>
        <v>0</v>
      </c>
      <c r="H80" s="388">
        <f>ZP5</f>
        <v>0</v>
      </c>
      <c r="I80" s="18">
        <f t="shared" si="28"/>
        <v>0</v>
      </c>
    </row>
    <row r="81" spans="1:9" x14ac:dyDescent="0.25">
      <c r="A81" s="268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89">
        <f t="shared" ref="B82:H82" si="75">AAB5</f>
        <v>0</v>
      </c>
      <c r="C82" s="389">
        <f t="shared" si="75"/>
        <v>0</v>
      </c>
      <c r="D82" s="390">
        <f t="shared" si="75"/>
        <v>0</v>
      </c>
      <c r="E82" s="391">
        <f t="shared" si="75"/>
        <v>0</v>
      </c>
      <c r="F82" s="392">
        <f t="shared" si="75"/>
        <v>0</v>
      </c>
      <c r="G82" s="394">
        <f t="shared" si="75"/>
        <v>0</v>
      </c>
      <c r="H82" s="388">
        <f t="shared" si="75"/>
        <v>0</v>
      </c>
      <c r="I82" s="18">
        <f t="shared" si="28"/>
        <v>0</v>
      </c>
    </row>
    <row r="83" spans="1:9" x14ac:dyDescent="0.25">
      <c r="A83" s="268">
        <v>79</v>
      </c>
      <c r="B83" s="389">
        <f>AAK5</f>
        <v>0</v>
      </c>
      <c r="C83" s="389">
        <f>AAL5</f>
        <v>0</v>
      </c>
      <c r="D83" s="390">
        <f>AAM5</f>
        <v>0</v>
      </c>
      <c r="E83" s="391">
        <f>AAE5</f>
        <v>0</v>
      </c>
      <c r="F83" s="392">
        <f>AAO5</f>
        <v>0</v>
      </c>
      <c r="G83" s="397">
        <f>AAP5</f>
        <v>0</v>
      </c>
      <c r="H83" s="388">
        <f>AAQ5</f>
        <v>0</v>
      </c>
      <c r="I83" s="18">
        <f t="shared" si="28"/>
        <v>0</v>
      </c>
    </row>
    <row r="84" spans="1:9" x14ac:dyDescent="0.25">
      <c r="A84" s="25">
        <v>80</v>
      </c>
      <c r="B84" s="389">
        <f t="shared" ref="B84:H84" si="76">AAT5</f>
        <v>0</v>
      </c>
      <c r="C84" s="389">
        <f t="shared" si="76"/>
        <v>0</v>
      </c>
      <c r="D84" s="390">
        <f t="shared" si="76"/>
        <v>0</v>
      </c>
      <c r="E84" s="391">
        <f t="shared" si="76"/>
        <v>0</v>
      </c>
      <c r="F84" s="392">
        <f t="shared" si="76"/>
        <v>0</v>
      </c>
      <c r="G84" s="394">
        <f t="shared" si="76"/>
        <v>0</v>
      </c>
      <c r="H84" s="388">
        <f t="shared" si="76"/>
        <v>0</v>
      </c>
      <c r="I84" s="18">
        <f t="shared" si="28"/>
        <v>0</v>
      </c>
    </row>
    <row r="85" spans="1:9" x14ac:dyDescent="0.25">
      <c r="A85" s="268">
        <v>81</v>
      </c>
      <c r="B85" s="389">
        <f>ABC5</f>
        <v>0</v>
      </c>
      <c r="C85" s="389">
        <f>ABD5</f>
        <v>0</v>
      </c>
      <c r="D85" s="390">
        <f>ABE5</f>
        <v>0</v>
      </c>
      <c r="E85" s="391">
        <f>ABF5</f>
        <v>0</v>
      </c>
      <c r="F85" s="392">
        <f>ABG5</f>
        <v>0</v>
      </c>
      <c r="G85" s="397">
        <f>ABZ5</f>
        <v>0</v>
      </c>
      <c r="H85" s="388">
        <f>ABI5</f>
        <v>0</v>
      </c>
      <c r="I85" s="18">
        <f t="shared" si="28"/>
        <v>0</v>
      </c>
    </row>
    <row r="86" spans="1:9" x14ac:dyDescent="0.25">
      <c r="A86" s="25">
        <v>82</v>
      </c>
      <c r="B86" s="389">
        <f>ABL5</f>
        <v>0</v>
      </c>
      <c r="C86" s="389">
        <f>ABM5</f>
        <v>0</v>
      </c>
      <c r="D86" s="390">
        <f>ABN5</f>
        <v>0</v>
      </c>
      <c r="E86" s="391">
        <f>ABO5</f>
        <v>0</v>
      </c>
      <c r="F86" s="392">
        <f>ACH5</f>
        <v>0</v>
      </c>
      <c r="G86" s="397">
        <f>ABQ5</f>
        <v>0</v>
      </c>
      <c r="H86" s="388">
        <f>ABR5</f>
        <v>0</v>
      </c>
      <c r="I86" s="18">
        <f t="shared" si="28"/>
        <v>0</v>
      </c>
    </row>
    <row r="87" spans="1:9" x14ac:dyDescent="0.25">
      <c r="A87" s="268">
        <v>83</v>
      </c>
      <c r="B87" s="389">
        <f t="shared" ref="B87:H87" si="77">ABU5</f>
        <v>0</v>
      </c>
      <c r="C87" s="389">
        <f t="shared" si="77"/>
        <v>0</v>
      </c>
      <c r="D87" s="390">
        <f t="shared" si="77"/>
        <v>0</v>
      </c>
      <c r="E87" s="391">
        <f t="shared" si="77"/>
        <v>0</v>
      </c>
      <c r="F87" s="392">
        <f t="shared" si="77"/>
        <v>0</v>
      </c>
      <c r="G87" s="394">
        <f t="shared" si="77"/>
        <v>0</v>
      </c>
      <c r="H87" s="388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89">
        <f t="shared" ref="B88:H88" si="78">ACD5</f>
        <v>0</v>
      </c>
      <c r="C88" s="389">
        <f t="shared" si="78"/>
        <v>0</v>
      </c>
      <c r="D88" s="390">
        <f t="shared" si="78"/>
        <v>0</v>
      </c>
      <c r="E88" s="391">
        <f t="shared" si="78"/>
        <v>0</v>
      </c>
      <c r="F88" s="392">
        <f t="shared" si="78"/>
        <v>0</v>
      </c>
      <c r="G88" s="394">
        <f t="shared" si="78"/>
        <v>0</v>
      </c>
      <c r="H88" s="388">
        <f t="shared" si="78"/>
        <v>0</v>
      </c>
      <c r="I88" s="392">
        <f t="shared" si="28"/>
        <v>0</v>
      </c>
    </row>
    <row r="89" spans="1:9" x14ac:dyDescent="0.25">
      <c r="A89" s="268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7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5"/>
  <sheetViews>
    <sheetView workbookViewId="0">
      <pane ySplit="7" topLeftCell="A11" activePane="bottomLeft" state="frozen"/>
      <selection pane="bottomLeft" activeCell="G6" sqref="G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50" t="s">
        <v>188</v>
      </c>
      <c r="B1" s="850"/>
      <c r="C1" s="850"/>
      <c r="D1" s="850"/>
      <c r="E1" s="850"/>
      <c r="F1" s="850"/>
      <c r="G1" s="850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112">
        <v>55.5</v>
      </c>
      <c r="D4" s="217">
        <v>43055</v>
      </c>
      <c r="E4" s="100">
        <v>2497.4</v>
      </c>
      <c r="F4" s="281">
        <v>118</v>
      </c>
      <c r="G4" s="120"/>
      <c r="H4" s="16"/>
    </row>
    <row r="5" spans="1:9" ht="15.75" x14ac:dyDescent="0.25">
      <c r="A5" s="419" t="s">
        <v>96</v>
      </c>
      <c r="B5" s="855" t="s">
        <v>97</v>
      </c>
      <c r="C5" s="657">
        <v>55.5</v>
      </c>
      <c r="D5" s="217">
        <v>43061</v>
      </c>
      <c r="E5" s="92">
        <v>2520.8200000000002</v>
      </c>
      <c r="F5" s="145">
        <v>119</v>
      </c>
      <c r="G5" s="287">
        <f>F62</f>
        <v>9993.8000000000011</v>
      </c>
      <c r="H5" s="95">
        <f>E4+E5+E6-G5</f>
        <v>0</v>
      </c>
    </row>
    <row r="6" spans="1:9" ht="16.5" thickBot="1" x14ac:dyDescent="0.3">
      <c r="A6" s="16"/>
      <c r="B6" s="856"/>
      <c r="C6" s="657">
        <v>56.5</v>
      </c>
      <c r="D6" s="217">
        <v>43068</v>
      </c>
      <c r="E6" s="282">
        <v>4975.58</v>
      </c>
      <c r="F6" s="283">
        <v>210</v>
      </c>
      <c r="G6" s="120" t="s">
        <v>315</v>
      </c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>
        <v>1</v>
      </c>
      <c r="D8" s="310">
        <v>20.59</v>
      </c>
      <c r="E8" s="216">
        <v>43059</v>
      </c>
      <c r="F8" s="110">
        <f t="shared" ref="F8:F61" si="0">D8</f>
        <v>20.59</v>
      </c>
      <c r="G8" s="111" t="s">
        <v>100</v>
      </c>
      <c r="H8" s="112">
        <v>65</v>
      </c>
      <c r="I8" s="332"/>
    </row>
    <row r="9" spans="1:9" x14ac:dyDescent="0.25">
      <c r="A9" s="2"/>
      <c r="B9" s="324"/>
      <c r="C9" s="20">
        <v>10</v>
      </c>
      <c r="D9" s="310">
        <v>204.36</v>
      </c>
      <c r="E9" s="169">
        <v>43060</v>
      </c>
      <c r="F9" s="110">
        <f t="shared" si="0"/>
        <v>204.36</v>
      </c>
      <c r="G9" s="111" t="s">
        <v>101</v>
      </c>
      <c r="H9" s="112">
        <v>65</v>
      </c>
      <c r="I9" s="332"/>
    </row>
    <row r="10" spans="1:9" x14ac:dyDescent="0.25">
      <c r="A10" s="152" t="s">
        <v>32</v>
      </c>
      <c r="B10" s="324"/>
      <c r="C10" s="20">
        <v>10</v>
      </c>
      <c r="D10" s="310">
        <v>224.76</v>
      </c>
      <c r="E10" s="169">
        <v>43060</v>
      </c>
      <c r="F10" s="110">
        <f t="shared" si="0"/>
        <v>224.76</v>
      </c>
      <c r="G10" s="111" t="s">
        <v>102</v>
      </c>
      <c r="H10" s="112">
        <v>65</v>
      </c>
      <c r="I10" s="332"/>
    </row>
    <row r="11" spans="1:9" x14ac:dyDescent="0.25">
      <c r="A11" s="153"/>
      <c r="B11" s="324"/>
      <c r="C11" s="20">
        <v>10</v>
      </c>
      <c r="D11" s="310">
        <v>257.39999999999998</v>
      </c>
      <c r="E11" s="216">
        <v>43062</v>
      </c>
      <c r="F11" s="110">
        <f t="shared" ref="F11:F16" si="1">D11</f>
        <v>257.39999999999998</v>
      </c>
      <c r="G11" s="111" t="s">
        <v>103</v>
      </c>
      <c r="H11" s="112">
        <v>65</v>
      </c>
      <c r="I11" s="332"/>
    </row>
    <row r="12" spans="1:9" x14ac:dyDescent="0.25">
      <c r="A12" s="157"/>
      <c r="B12" s="324"/>
      <c r="C12" s="20">
        <v>40</v>
      </c>
      <c r="D12" s="310">
        <v>828.62</v>
      </c>
      <c r="E12" s="216">
        <v>43062</v>
      </c>
      <c r="F12" s="110">
        <f t="shared" si="1"/>
        <v>828.62</v>
      </c>
      <c r="G12" s="111" t="s">
        <v>104</v>
      </c>
      <c r="H12" s="112">
        <v>65</v>
      </c>
      <c r="I12" s="332"/>
    </row>
    <row r="13" spans="1:9" x14ac:dyDescent="0.25">
      <c r="A13" s="154" t="s">
        <v>33</v>
      </c>
      <c r="B13" s="324"/>
      <c r="C13" s="20">
        <v>40</v>
      </c>
      <c r="D13" s="310">
        <v>784.03</v>
      </c>
      <c r="E13" s="216">
        <v>43062</v>
      </c>
      <c r="F13" s="110">
        <f t="shared" si="1"/>
        <v>784.03</v>
      </c>
      <c r="G13" s="111" t="s">
        <v>104</v>
      </c>
      <c r="H13" s="112">
        <v>65</v>
      </c>
      <c r="I13" s="332"/>
    </row>
    <row r="14" spans="1:9" x14ac:dyDescent="0.25">
      <c r="A14" s="153"/>
      <c r="B14" s="324"/>
      <c r="C14" s="20">
        <v>20</v>
      </c>
      <c r="D14" s="310">
        <v>456.47</v>
      </c>
      <c r="E14" s="169">
        <v>43062</v>
      </c>
      <c r="F14" s="110">
        <f t="shared" si="1"/>
        <v>456.47</v>
      </c>
      <c r="G14" s="111" t="s">
        <v>105</v>
      </c>
      <c r="H14" s="112">
        <v>65</v>
      </c>
      <c r="I14" s="332"/>
    </row>
    <row r="15" spans="1:9" x14ac:dyDescent="0.25">
      <c r="A15" s="157"/>
      <c r="B15" s="324"/>
      <c r="C15" s="20">
        <v>10</v>
      </c>
      <c r="D15" s="310">
        <v>209.15</v>
      </c>
      <c r="E15" s="169">
        <v>43067</v>
      </c>
      <c r="F15" s="110">
        <f t="shared" si="1"/>
        <v>209.15</v>
      </c>
      <c r="G15" s="111" t="s">
        <v>106</v>
      </c>
      <c r="H15" s="112">
        <v>65</v>
      </c>
      <c r="I15" s="332"/>
    </row>
    <row r="16" spans="1:9" x14ac:dyDescent="0.25">
      <c r="A16" s="2"/>
      <c r="B16" s="324"/>
      <c r="C16" s="20">
        <v>39</v>
      </c>
      <c r="D16" s="684">
        <v>814.08</v>
      </c>
      <c r="E16" s="619">
        <v>43073</v>
      </c>
      <c r="F16" s="614">
        <f t="shared" si="1"/>
        <v>814.08</v>
      </c>
      <c r="G16" s="685" t="s">
        <v>116</v>
      </c>
      <c r="H16" s="617">
        <v>65</v>
      </c>
      <c r="I16" s="332"/>
    </row>
    <row r="17" spans="1:9" x14ac:dyDescent="0.25">
      <c r="A17" s="2"/>
      <c r="B17" s="324"/>
      <c r="C17" s="20">
        <v>15</v>
      </c>
      <c r="D17" s="684">
        <v>315.12</v>
      </c>
      <c r="E17" s="619">
        <v>43074</v>
      </c>
      <c r="F17" s="614">
        <f t="shared" si="0"/>
        <v>315.12</v>
      </c>
      <c r="G17" s="616" t="s">
        <v>117</v>
      </c>
      <c r="H17" s="617">
        <v>65</v>
      </c>
      <c r="I17" s="332"/>
    </row>
    <row r="18" spans="1:9" x14ac:dyDescent="0.25">
      <c r="A18" s="2"/>
      <c r="B18" s="324"/>
      <c r="C18" s="20">
        <v>1</v>
      </c>
      <c r="D18" s="684">
        <v>23.68</v>
      </c>
      <c r="E18" s="618">
        <v>43081</v>
      </c>
      <c r="F18" s="614">
        <f t="shared" si="0"/>
        <v>23.68</v>
      </c>
      <c r="G18" s="616" t="s">
        <v>120</v>
      </c>
      <c r="H18" s="617">
        <v>65</v>
      </c>
      <c r="I18" s="332"/>
    </row>
    <row r="19" spans="1:9" x14ac:dyDescent="0.25">
      <c r="A19" s="2"/>
      <c r="B19" s="324"/>
      <c r="C19" s="20">
        <v>2</v>
      </c>
      <c r="D19" s="684">
        <v>40.369999999999997</v>
      </c>
      <c r="E19" s="618">
        <v>43087</v>
      </c>
      <c r="F19" s="614">
        <f t="shared" si="0"/>
        <v>40.369999999999997</v>
      </c>
      <c r="G19" s="616" t="s">
        <v>123</v>
      </c>
      <c r="H19" s="617">
        <v>65</v>
      </c>
      <c r="I19" s="332"/>
    </row>
    <row r="20" spans="1:9" x14ac:dyDescent="0.25">
      <c r="A20" s="2"/>
      <c r="B20" s="324"/>
      <c r="C20" s="20">
        <v>2</v>
      </c>
      <c r="D20" s="684">
        <v>50.76</v>
      </c>
      <c r="E20" s="618">
        <v>43088</v>
      </c>
      <c r="F20" s="614">
        <f t="shared" si="0"/>
        <v>50.76</v>
      </c>
      <c r="G20" s="616" t="s">
        <v>124</v>
      </c>
      <c r="H20" s="617">
        <v>65</v>
      </c>
      <c r="I20" s="332"/>
    </row>
    <row r="21" spans="1:9" x14ac:dyDescent="0.25">
      <c r="A21" s="2"/>
      <c r="B21" s="324"/>
      <c r="C21" s="20">
        <v>20</v>
      </c>
      <c r="D21" s="684">
        <v>412.81</v>
      </c>
      <c r="E21" s="619">
        <v>43088</v>
      </c>
      <c r="F21" s="614">
        <f t="shared" si="0"/>
        <v>412.81</v>
      </c>
      <c r="G21" s="616" t="s">
        <v>125</v>
      </c>
      <c r="H21" s="617">
        <v>65</v>
      </c>
      <c r="I21" s="332"/>
    </row>
    <row r="22" spans="1:9" x14ac:dyDescent="0.25">
      <c r="A22" s="2"/>
      <c r="B22" s="324"/>
      <c r="C22" s="20">
        <v>35</v>
      </c>
      <c r="D22" s="684">
        <v>869.39</v>
      </c>
      <c r="E22" s="619">
        <v>43088</v>
      </c>
      <c r="F22" s="614">
        <f t="shared" si="0"/>
        <v>869.39</v>
      </c>
      <c r="G22" s="616" t="s">
        <v>126</v>
      </c>
      <c r="H22" s="617">
        <v>65</v>
      </c>
      <c r="I22" s="332"/>
    </row>
    <row r="23" spans="1:9" x14ac:dyDescent="0.25">
      <c r="A23" s="2"/>
      <c r="B23" s="324"/>
      <c r="C23" s="20">
        <v>2</v>
      </c>
      <c r="D23" s="684">
        <v>49.4</v>
      </c>
      <c r="E23" s="619">
        <v>43088</v>
      </c>
      <c r="F23" s="614">
        <f t="shared" si="0"/>
        <v>49.4</v>
      </c>
      <c r="G23" s="616" t="s">
        <v>129</v>
      </c>
      <c r="H23" s="617">
        <v>65</v>
      </c>
      <c r="I23" s="332"/>
    </row>
    <row r="24" spans="1:9" x14ac:dyDescent="0.25">
      <c r="A24" s="2"/>
      <c r="B24" s="324"/>
      <c r="C24" s="20">
        <v>10</v>
      </c>
      <c r="D24" s="684">
        <v>210.77</v>
      </c>
      <c r="E24" s="619">
        <v>43089</v>
      </c>
      <c r="F24" s="614">
        <f t="shared" si="0"/>
        <v>210.77</v>
      </c>
      <c r="G24" s="616" t="s">
        <v>130</v>
      </c>
      <c r="H24" s="617">
        <v>65</v>
      </c>
      <c r="I24" s="332"/>
    </row>
    <row r="25" spans="1:9" x14ac:dyDescent="0.25">
      <c r="A25" s="2"/>
      <c r="B25" s="324"/>
      <c r="C25" s="20">
        <v>4</v>
      </c>
      <c r="D25" s="684">
        <f>51.44+41.87</f>
        <v>93.31</v>
      </c>
      <c r="E25" s="618">
        <v>43089</v>
      </c>
      <c r="F25" s="614">
        <f t="shared" si="0"/>
        <v>93.31</v>
      </c>
      <c r="G25" s="616" t="s">
        <v>127</v>
      </c>
      <c r="H25" s="617">
        <v>65</v>
      </c>
      <c r="I25" s="332"/>
    </row>
    <row r="26" spans="1:9" x14ac:dyDescent="0.25">
      <c r="A26" s="2"/>
      <c r="B26" s="324"/>
      <c r="C26" s="20">
        <v>5</v>
      </c>
      <c r="D26" s="684">
        <f>54.21+80.19</f>
        <v>134.4</v>
      </c>
      <c r="E26" s="618">
        <v>43089</v>
      </c>
      <c r="F26" s="614">
        <f t="shared" si="0"/>
        <v>134.4</v>
      </c>
      <c r="G26" s="616" t="s">
        <v>131</v>
      </c>
      <c r="H26" s="617">
        <v>65</v>
      </c>
      <c r="I26" s="332"/>
    </row>
    <row r="27" spans="1:9" x14ac:dyDescent="0.25">
      <c r="A27" s="2"/>
      <c r="B27" s="324"/>
      <c r="C27" s="20">
        <v>40</v>
      </c>
      <c r="D27" s="684">
        <v>880.44</v>
      </c>
      <c r="E27" s="618">
        <v>43089</v>
      </c>
      <c r="F27" s="614">
        <f t="shared" si="0"/>
        <v>880.44</v>
      </c>
      <c r="G27" s="616" t="s">
        <v>128</v>
      </c>
      <c r="H27" s="617">
        <v>65</v>
      </c>
      <c r="I27" s="332"/>
    </row>
    <row r="28" spans="1:9" x14ac:dyDescent="0.25">
      <c r="A28" s="2"/>
      <c r="B28" s="324"/>
      <c r="C28" s="20">
        <v>2</v>
      </c>
      <c r="D28" s="684">
        <v>49.62</v>
      </c>
      <c r="E28" s="618">
        <v>43091</v>
      </c>
      <c r="F28" s="614">
        <f t="shared" si="0"/>
        <v>49.62</v>
      </c>
      <c r="G28" s="616" t="s">
        <v>133</v>
      </c>
      <c r="H28" s="617">
        <v>65</v>
      </c>
      <c r="I28" s="332"/>
    </row>
    <row r="29" spans="1:9" x14ac:dyDescent="0.25">
      <c r="A29" s="2"/>
      <c r="B29" s="324"/>
      <c r="C29" s="20">
        <v>1</v>
      </c>
      <c r="D29" s="684">
        <v>29.94</v>
      </c>
      <c r="E29" s="618">
        <v>43091</v>
      </c>
      <c r="F29" s="614">
        <f t="shared" si="0"/>
        <v>29.94</v>
      </c>
      <c r="G29" s="616" t="s">
        <v>133</v>
      </c>
      <c r="H29" s="617">
        <v>65</v>
      </c>
      <c r="I29" s="332"/>
    </row>
    <row r="30" spans="1:9" x14ac:dyDescent="0.25">
      <c r="A30" s="2"/>
      <c r="B30" s="324"/>
      <c r="C30" s="20">
        <v>15</v>
      </c>
      <c r="D30" s="684">
        <v>360.84</v>
      </c>
      <c r="E30" s="618">
        <v>43093</v>
      </c>
      <c r="F30" s="614">
        <f t="shared" si="0"/>
        <v>360.84</v>
      </c>
      <c r="G30" s="616" t="s">
        <v>134</v>
      </c>
      <c r="H30" s="617">
        <v>65</v>
      </c>
      <c r="I30" s="332"/>
    </row>
    <row r="31" spans="1:9" x14ac:dyDescent="0.25">
      <c r="A31" s="2"/>
      <c r="B31" s="324"/>
      <c r="C31" s="20">
        <v>2</v>
      </c>
      <c r="D31" s="684">
        <v>48.76</v>
      </c>
      <c r="E31" s="618">
        <v>43096</v>
      </c>
      <c r="F31" s="614">
        <f t="shared" si="0"/>
        <v>48.76</v>
      </c>
      <c r="G31" s="616" t="s">
        <v>135</v>
      </c>
      <c r="H31" s="617">
        <v>65</v>
      </c>
      <c r="I31" s="332"/>
    </row>
    <row r="32" spans="1:9" x14ac:dyDescent="0.25">
      <c r="A32" s="2"/>
      <c r="B32" s="324"/>
      <c r="C32" s="20">
        <v>20</v>
      </c>
      <c r="D32" s="663">
        <v>425.22</v>
      </c>
      <c r="E32" s="615">
        <v>43096</v>
      </c>
      <c r="F32" s="614">
        <f t="shared" si="0"/>
        <v>425.22</v>
      </c>
      <c r="G32" s="616" t="s">
        <v>136</v>
      </c>
      <c r="H32" s="617">
        <v>65</v>
      </c>
      <c r="I32" s="332"/>
    </row>
    <row r="33" spans="1:9" x14ac:dyDescent="0.25">
      <c r="A33" s="2"/>
      <c r="B33" s="324"/>
      <c r="C33" s="20">
        <v>40</v>
      </c>
      <c r="D33" s="663">
        <v>897.9</v>
      </c>
      <c r="E33" s="615">
        <v>43097</v>
      </c>
      <c r="F33" s="614">
        <f t="shared" si="0"/>
        <v>897.9</v>
      </c>
      <c r="G33" s="616" t="s">
        <v>137</v>
      </c>
      <c r="H33" s="617">
        <v>65</v>
      </c>
      <c r="I33" s="332"/>
    </row>
    <row r="34" spans="1:9" x14ac:dyDescent="0.25">
      <c r="A34" s="2"/>
      <c r="B34" s="324"/>
      <c r="C34" s="20">
        <v>20</v>
      </c>
      <c r="D34" s="663">
        <v>473.13</v>
      </c>
      <c r="E34" s="615">
        <v>43100</v>
      </c>
      <c r="F34" s="614">
        <f t="shared" si="0"/>
        <v>473.13</v>
      </c>
      <c r="G34" s="616" t="s">
        <v>138</v>
      </c>
      <c r="H34" s="617">
        <v>65</v>
      </c>
      <c r="I34" s="332"/>
    </row>
    <row r="35" spans="1:9" x14ac:dyDescent="0.25">
      <c r="A35" s="2"/>
      <c r="B35" s="324"/>
      <c r="C35" s="20">
        <v>2</v>
      </c>
      <c r="D35" s="711">
        <v>54.88</v>
      </c>
      <c r="E35" s="709">
        <v>43111</v>
      </c>
      <c r="F35" s="96">
        <f t="shared" si="0"/>
        <v>54.88</v>
      </c>
      <c r="G35" s="107" t="s">
        <v>150</v>
      </c>
      <c r="H35" s="97">
        <v>65</v>
      </c>
      <c r="I35" s="332"/>
    </row>
    <row r="36" spans="1:9" x14ac:dyDescent="0.25">
      <c r="A36" s="2"/>
      <c r="B36" s="324"/>
      <c r="C36" s="20">
        <v>3</v>
      </c>
      <c r="D36" s="721">
        <v>80.510000000000005</v>
      </c>
      <c r="E36" s="722">
        <v>43137</v>
      </c>
      <c r="F36" s="644">
        <f t="shared" si="0"/>
        <v>80.510000000000005</v>
      </c>
      <c r="G36" s="368" t="s">
        <v>338</v>
      </c>
      <c r="H36" s="215">
        <v>65</v>
      </c>
      <c r="I36" s="332"/>
    </row>
    <row r="37" spans="1:9" x14ac:dyDescent="0.25">
      <c r="A37" s="2"/>
      <c r="B37" s="324"/>
      <c r="C37" s="20">
        <v>6</v>
      </c>
      <c r="D37" s="721">
        <v>162.15</v>
      </c>
      <c r="E37" s="722">
        <v>43138</v>
      </c>
      <c r="F37" s="644">
        <f t="shared" si="0"/>
        <v>162.15</v>
      </c>
      <c r="G37" s="368" t="s">
        <v>342</v>
      </c>
      <c r="H37" s="215">
        <v>65</v>
      </c>
      <c r="I37" s="332"/>
    </row>
    <row r="38" spans="1:9" x14ac:dyDescent="0.25">
      <c r="A38" s="2"/>
      <c r="B38" s="324"/>
      <c r="C38" s="20">
        <v>3</v>
      </c>
      <c r="D38" s="721">
        <v>80.739999999999995</v>
      </c>
      <c r="E38" s="722">
        <v>43139</v>
      </c>
      <c r="F38" s="644">
        <f t="shared" si="0"/>
        <v>80.739999999999995</v>
      </c>
      <c r="G38" s="368" t="s">
        <v>350</v>
      </c>
      <c r="H38" s="215">
        <v>65</v>
      </c>
      <c r="I38" s="332"/>
    </row>
    <row r="39" spans="1:9" x14ac:dyDescent="0.25">
      <c r="A39" s="2"/>
      <c r="B39" s="324"/>
      <c r="C39" s="20">
        <v>17</v>
      </c>
      <c r="D39" s="721">
        <v>450.2</v>
      </c>
      <c r="E39" s="722">
        <v>43146</v>
      </c>
      <c r="F39" s="644">
        <f t="shared" si="0"/>
        <v>450.2</v>
      </c>
      <c r="G39" s="368" t="s">
        <v>374</v>
      </c>
      <c r="H39" s="215">
        <v>65</v>
      </c>
      <c r="I39" s="332"/>
    </row>
    <row r="40" spans="1:9" x14ac:dyDescent="0.25">
      <c r="A40" s="2"/>
      <c r="B40" s="324"/>
      <c r="C40" s="20"/>
      <c r="D40" s="721">
        <f t="shared" ref="D40:D60" si="2">C40*B31</f>
        <v>0</v>
      </c>
      <c r="E40" s="722"/>
      <c r="F40" s="644">
        <f t="shared" si="0"/>
        <v>0</v>
      </c>
      <c r="G40" s="368"/>
      <c r="H40" s="215"/>
      <c r="I40" s="332"/>
    </row>
    <row r="41" spans="1:9" x14ac:dyDescent="0.25">
      <c r="A41" s="2"/>
      <c r="B41" s="324"/>
      <c r="C41" s="20"/>
      <c r="D41" s="721">
        <f t="shared" si="2"/>
        <v>0</v>
      </c>
      <c r="E41" s="722"/>
      <c r="F41" s="644">
        <f t="shared" si="0"/>
        <v>0</v>
      </c>
      <c r="G41" s="368"/>
      <c r="H41" s="215"/>
      <c r="I41" s="332"/>
    </row>
    <row r="42" spans="1:9" x14ac:dyDescent="0.25">
      <c r="A42" s="2"/>
      <c r="B42" s="324"/>
      <c r="C42" s="20"/>
      <c r="D42" s="721">
        <f t="shared" si="2"/>
        <v>0</v>
      </c>
      <c r="E42" s="722"/>
      <c r="F42" s="644">
        <f t="shared" si="0"/>
        <v>0</v>
      </c>
      <c r="G42" s="368"/>
      <c r="H42" s="215"/>
      <c r="I42" s="332"/>
    </row>
    <row r="43" spans="1:9" x14ac:dyDescent="0.25">
      <c r="A43" s="2"/>
      <c r="B43" s="324"/>
      <c r="C43" s="20"/>
      <c r="D43" s="721">
        <f t="shared" si="2"/>
        <v>0</v>
      </c>
      <c r="E43" s="722"/>
      <c r="F43" s="644">
        <f t="shared" si="0"/>
        <v>0</v>
      </c>
      <c r="G43" s="368"/>
      <c r="H43" s="215"/>
      <c r="I43" s="332"/>
    </row>
    <row r="44" spans="1:9" x14ac:dyDescent="0.25">
      <c r="A44" s="2"/>
      <c r="B44" s="324"/>
      <c r="C44" s="20"/>
      <c r="D44" s="721">
        <f t="shared" si="2"/>
        <v>0</v>
      </c>
      <c r="E44" s="722"/>
      <c r="F44" s="644">
        <f t="shared" si="0"/>
        <v>0</v>
      </c>
      <c r="G44" s="368"/>
      <c r="H44" s="215"/>
      <c r="I44" s="332"/>
    </row>
    <row r="45" spans="1:9" x14ac:dyDescent="0.25">
      <c r="A45" s="2"/>
      <c r="B45" s="324"/>
      <c r="C45" s="20"/>
      <c r="D45" s="721">
        <f t="shared" si="2"/>
        <v>0</v>
      </c>
      <c r="E45" s="722"/>
      <c r="F45" s="644">
        <f t="shared" si="0"/>
        <v>0</v>
      </c>
      <c r="G45" s="368"/>
      <c r="H45" s="215"/>
      <c r="I45" s="332"/>
    </row>
    <row r="46" spans="1:9" x14ac:dyDescent="0.25">
      <c r="A46" s="2"/>
      <c r="B46" s="324"/>
      <c r="C46" s="20"/>
      <c r="D46" s="721">
        <f t="shared" si="2"/>
        <v>0</v>
      </c>
      <c r="E46" s="722"/>
      <c r="F46" s="644">
        <f t="shared" si="0"/>
        <v>0</v>
      </c>
      <c r="G46" s="368"/>
      <c r="H46" s="215"/>
      <c r="I46" s="332"/>
    </row>
    <row r="47" spans="1:9" x14ac:dyDescent="0.25">
      <c r="A47" s="2"/>
      <c r="B47" s="324"/>
      <c r="C47" s="20"/>
      <c r="D47" s="721">
        <f t="shared" si="2"/>
        <v>0</v>
      </c>
      <c r="E47" s="722"/>
      <c r="F47" s="644">
        <f t="shared" si="0"/>
        <v>0</v>
      </c>
      <c r="G47" s="368"/>
      <c r="H47" s="215"/>
      <c r="I47" s="332"/>
    </row>
    <row r="48" spans="1:9" x14ac:dyDescent="0.25">
      <c r="A48" s="2"/>
      <c r="B48" s="324"/>
      <c r="C48" s="20"/>
      <c r="D48" s="721">
        <f t="shared" si="2"/>
        <v>0</v>
      </c>
      <c r="E48" s="722"/>
      <c r="F48" s="644">
        <f t="shared" si="0"/>
        <v>0</v>
      </c>
      <c r="G48" s="368"/>
      <c r="H48" s="215"/>
      <c r="I48" s="332"/>
    </row>
    <row r="49" spans="1:9" x14ac:dyDescent="0.25">
      <c r="A49" s="2"/>
      <c r="B49" s="324"/>
      <c r="C49" s="20"/>
      <c r="D49" s="721">
        <f t="shared" si="2"/>
        <v>0</v>
      </c>
      <c r="E49" s="722"/>
      <c r="F49" s="644">
        <f t="shared" si="0"/>
        <v>0</v>
      </c>
      <c r="G49" s="368"/>
      <c r="H49" s="215"/>
      <c r="I49" s="332"/>
    </row>
    <row r="50" spans="1:9" x14ac:dyDescent="0.25">
      <c r="A50" s="2"/>
      <c r="B50" s="324"/>
      <c r="C50" s="20"/>
      <c r="D50" s="721">
        <f t="shared" si="2"/>
        <v>0</v>
      </c>
      <c r="E50" s="722"/>
      <c r="F50" s="644">
        <f t="shared" si="0"/>
        <v>0</v>
      </c>
      <c r="G50" s="368"/>
      <c r="H50" s="215"/>
      <c r="I50" s="332"/>
    </row>
    <row r="51" spans="1:9" x14ac:dyDescent="0.25">
      <c r="A51" s="2"/>
      <c r="B51" s="324"/>
      <c r="C51" s="20"/>
      <c r="D51" s="721">
        <f t="shared" si="2"/>
        <v>0</v>
      </c>
      <c r="E51" s="722"/>
      <c r="F51" s="644">
        <f t="shared" si="0"/>
        <v>0</v>
      </c>
      <c r="G51" s="368"/>
      <c r="H51" s="215"/>
      <c r="I51" s="332"/>
    </row>
    <row r="52" spans="1:9" x14ac:dyDescent="0.25">
      <c r="A52" s="2"/>
      <c r="B52" s="324"/>
      <c r="C52" s="20"/>
      <c r="D52" s="721">
        <f t="shared" si="2"/>
        <v>0</v>
      </c>
      <c r="E52" s="722"/>
      <c r="F52" s="644">
        <f t="shared" si="0"/>
        <v>0</v>
      </c>
      <c r="G52" s="368"/>
      <c r="H52" s="215"/>
      <c r="I52" s="332"/>
    </row>
    <row r="53" spans="1:9" x14ac:dyDescent="0.25">
      <c r="A53" s="2"/>
      <c r="B53" s="324"/>
      <c r="C53" s="20"/>
      <c r="D53" s="425">
        <f t="shared" si="2"/>
        <v>0</v>
      </c>
      <c r="E53" s="159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5">
        <f t="shared" si="2"/>
        <v>0</v>
      </c>
      <c r="E54" s="159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5">
        <f t="shared" si="2"/>
        <v>0</v>
      </c>
      <c r="E55" s="159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5">
        <f t="shared" si="2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5">
        <f t="shared" si="2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5">
        <f t="shared" si="2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5">
        <f t="shared" si="2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5">
        <f t="shared" si="2"/>
        <v>0</v>
      </c>
      <c r="E60" s="159"/>
      <c r="F60" s="110">
        <f t="shared" si="0"/>
        <v>0</v>
      </c>
      <c r="G60" s="111"/>
      <c r="H60" s="112"/>
      <c r="I60" s="332"/>
    </row>
    <row r="61" spans="1:9" ht="15.75" thickBot="1" x14ac:dyDescent="0.3">
      <c r="A61" s="4"/>
      <c r="B61" s="324"/>
      <c r="C61" s="48"/>
      <c r="D61" s="468">
        <f>C61*B30</f>
        <v>0</v>
      </c>
      <c r="E61" s="323"/>
      <c r="F61" s="309">
        <f t="shared" si="0"/>
        <v>0</v>
      </c>
      <c r="G61" s="270"/>
      <c r="H61" s="112"/>
      <c r="I61" s="332"/>
    </row>
    <row r="62" spans="1:9" ht="16.5" thickTop="1" thickBot="1" x14ac:dyDescent="0.3">
      <c r="C62" s="166">
        <f>SUM(C8:C61)</f>
        <v>447</v>
      </c>
      <c r="D62" s="205">
        <f>SUM(D8:D61)</f>
        <v>9993.8000000000011</v>
      </c>
      <c r="E62" s="50"/>
      <c r="F62" s="6">
        <f>SUM(F8:F61)</f>
        <v>9993.8000000000011</v>
      </c>
    </row>
    <row r="63" spans="1:9" ht="15.75" thickBot="1" x14ac:dyDescent="0.3">
      <c r="A63" s="230"/>
      <c r="D63" s="206" t="s">
        <v>4</v>
      </c>
      <c r="E63" s="109">
        <f>F4+F5+F6-+C62</f>
        <v>0</v>
      </c>
    </row>
    <row r="64" spans="1:9" ht="15.75" thickBot="1" x14ac:dyDescent="0.3">
      <c r="A64" s="223"/>
    </row>
    <row r="65" spans="1:5" ht="16.5" thickTop="1" thickBot="1" x14ac:dyDescent="0.3">
      <c r="A65" s="161"/>
      <c r="C65" s="846" t="s">
        <v>11</v>
      </c>
      <c r="D65" s="847"/>
      <c r="E65" s="284">
        <f>E5+E4+E6+-F62</f>
        <v>0</v>
      </c>
    </row>
  </sheetData>
  <sortState ref="C11:H16">
    <sortCondition ref="G11:G16"/>
  </sortState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50" t="s">
        <v>63</v>
      </c>
      <c r="B1" s="850"/>
      <c r="C1" s="850"/>
      <c r="D1" s="850"/>
      <c r="E1" s="850"/>
      <c r="F1" s="850"/>
      <c r="G1" s="85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6">
        <v>577.35</v>
      </c>
      <c r="F4" s="366">
        <v>200</v>
      </c>
      <c r="G4" s="453"/>
      <c r="H4" s="374"/>
    </row>
    <row r="5" spans="1:9" x14ac:dyDescent="0.25">
      <c r="B5" s="15"/>
      <c r="C5" s="127"/>
      <c r="D5" s="127"/>
      <c r="E5" s="454">
        <v>846.65</v>
      </c>
      <c r="F5" s="278">
        <v>35</v>
      </c>
      <c r="G5" s="327"/>
      <c r="H5" s="16"/>
    </row>
    <row r="6" spans="1:9" ht="15" customHeight="1" x14ac:dyDescent="0.25">
      <c r="A6" s="857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57"/>
      <c r="B7" s="452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80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80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80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80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80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80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80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3"/>
      <c r="F33" s="188"/>
      <c r="G33" s="189"/>
      <c r="H33" s="385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53" t="s">
        <v>19</v>
      </c>
      <c r="D37" s="854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topLeftCell="H1" workbookViewId="0">
      <pane ySplit="8" topLeftCell="A57" activePane="bottomLeft" state="frozen"/>
      <selection pane="bottomLeft" activeCell="K55" sqref="K5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24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24" customWidth="1"/>
  </cols>
  <sheetData>
    <row r="1" spans="1:19" ht="40.5" x14ac:dyDescent="0.55000000000000004">
      <c r="A1" s="850" t="s">
        <v>189</v>
      </c>
      <c r="B1" s="850"/>
      <c r="C1" s="850"/>
      <c r="D1" s="850"/>
      <c r="E1" s="850"/>
      <c r="F1" s="850"/>
      <c r="G1" s="850"/>
      <c r="H1" s="14">
        <v>1</v>
      </c>
      <c r="K1" s="850" t="str">
        <f>A1</f>
        <v>INVENTARIO     DEL MES DE ENERO    2018</v>
      </c>
      <c r="L1" s="850"/>
      <c r="M1" s="850"/>
      <c r="N1" s="850"/>
      <c r="O1" s="850"/>
      <c r="P1" s="850"/>
      <c r="Q1" s="850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88"/>
      <c r="D4" s="231"/>
      <c r="E4" s="366"/>
      <c r="F4" s="366"/>
      <c r="G4" s="453"/>
      <c r="H4" s="374"/>
      <c r="K4" s="231"/>
      <c r="L4" s="231"/>
      <c r="M4" s="588"/>
      <c r="N4" s="231"/>
      <c r="O4" s="366"/>
      <c r="P4" s="366"/>
      <c r="Q4" s="453"/>
      <c r="R4" s="374"/>
    </row>
    <row r="5" spans="1:19" ht="15" customHeight="1" x14ac:dyDescent="0.25">
      <c r="A5" s="859" t="s">
        <v>92</v>
      </c>
      <c r="B5" s="672" t="s">
        <v>111</v>
      </c>
      <c r="C5" s="609">
        <v>87</v>
      </c>
      <c r="D5" s="560">
        <v>43076</v>
      </c>
      <c r="E5" s="454">
        <v>257.51</v>
      </c>
      <c r="F5" s="278">
        <v>15</v>
      </c>
      <c r="G5" s="383"/>
      <c r="H5" s="16"/>
      <c r="K5" s="860" t="s">
        <v>92</v>
      </c>
      <c r="L5" s="672" t="s">
        <v>111</v>
      </c>
      <c r="M5" s="609">
        <v>89</v>
      </c>
      <c r="N5" s="560">
        <v>43122</v>
      </c>
      <c r="O5" s="454">
        <v>534.29999999999995</v>
      </c>
      <c r="P5" s="278">
        <v>34</v>
      </c>
      <c r="Q5" s="383"/>
      <c r="R5" s="16"/>
    </row>
    <row r="6" spans="1:19" ht="15.75" x14ac:dyDescent="0.25">
      <c r="A6" s="859"/>
      <c r="B6" s="120"/>
      <c r="C6" s="377">
        <v>87</v>
      </c>
      <c r="D6" s="325">
        <v>43088</v>
      </c>
      <c r="E6" s="280">
        <v>1003.83</v>
      </c>
      <c r="F6" s="241">
        <v>55</v>
      </c>
      <c r="G6" s="520">
        <f>F63</f>
        <v>641.56999999999994</v>
      </c>
      <c r="H6" s="269">
        <f>E6-G6+E7+E5+E4</f>
        <v>619.7700000000001</v>
      </c>
      <c r="K6" s="860"/>
      <c r="L6" s="805" t="s">
        <v>420</v>
      </c>
      <c r="M6" s="377"/>
      <c r="N6" s="325"/>
      <c r="O6" s="280"/>
      <c r="P6" s="241"/>
      <c r="Q6" s="520">
        <f>P63</f>
        <v>157.12</v>
      </c>
      <c r="R6" s="269">
        <f>O6-Q6+O7+O5+O4</f>
        <v>377.17999999999995</v>
      </c>
    </row>
    <row r="7" spans="1:19" ht="15.75" customHeight="1" thickBot="1" x14ac:dyDescent="0.3">
      <c r="A7" s="456"/>
      <c r="B7" s="667"/>
      <c r="C7" s="24"/>
      <c r="D7" s="325"/>
      <c r="E7" s="280"/>
      <c r="F7" s="241"/>
      <c r="G7" s="16"/>
      <c r="I7" s="858" t="s">
        <v>19</v>
      </c>
      <c r="K7" s="456"/>
      <c r="L7" s="696"/>
      <c r="M7" s="24"/>
      <c r="N7" s="325"/>
      <c r="O7" s="280"/>
      <c r="P7" s="241"/>
      <c r="Q7" s="16"/>
      <c r="S7" s="858" t="s">
        <v>19</v>
      </c>
    </row>
    <row r="8" spans="1:19" ht="16.5" thickTop="1" thickBot="1" x14ac:dyDescent="0.3">
      <c r="A8" t="s">
        <v>22</v>
      </c>
      <c r="B8" s="525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58"/>
      <c r="K8" t="s">
        <v>22</v>
      </c>
      <c r="L8" s="525" t="s">
        <v>65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58"/>
    </row>
    <row r="9" spans="1:19" ht="15.75" thickTop="1" x14ac:dyDescent="0.25">
      <c r="A9" s="7"/>
      <c r="B9" s="523">
        <f>F6-C9+F5</f>
        <v>55</v>
      </c>
      <c r="C9" s="20">
        <v>15</v>
      </c>
      <c r="D9" s="574">
        <v>257.51</v>
      </c>
      <c r="E9" s="575">
        <v>43078</v>
      </c>
      <c r="F9" s="519">
        <f t="shared" ref="F9:F55" si="0">D9</f>
        <v>257.51</v>
      </c>
      <c r="G9" s="236" t="s">
        <v>118</v>
      </c>
      <c r="H9" s="237">
        <v>100</v>
      </c>
      <c r="I9" s="6">
        <f>E6+E5-F9</f>
        <v>1003.8300000000002</v>
      </c>
      <c r="K9" s="7"/>
      <c r="L9" s="523">
        <f>P6-M9+P5</f>
        <v>24</v>
      </c>
      <c r="M9" s="20">
        <v>10</v>
      </c>
      <c r="N9" s="539">
        <v>157.12</v>
      </c>
      <c r="O9" s="540">
        <v>43157</v>
      </c>
      <c r="P9" s="539">
        <f t="shared" ref="P9" si="1">N9</f>
        <v>157.12</v>
      </c>
      <c r="Q9" s="368" t="s">
        <v>413</v>
      </c>
      <c r="R9" s="215">
        <v>105</v>
      </c>
      <c r="S9" s="6">
        <f>O6+O5-P9</f>
        <v>377.17999999999995</v>
      </c>
    </row>
    <row r="10" spans="1:19" x14ac:dyDescent="0.25">
      <c r="B10" s="523">
        <f>B9-C10</f>
        <v>54</v>
      </c>
      <c r="C10" s="20">
        <v>1</v>
      </c>
      <c r="D10" s="604">
        <v>18.07</v>
      </c>
      <c r="E10" s="330">
        <v>43127</v>
      </c>
      <c r="F10" s="604">
        <f t="shared" si="0"/>
        <v>18.07</v>
      </c>
      <c r="G10" s="107" t="s">
        <v>173</v>
      </c>
      <c r="H10" s="97">
        <v>90</v>
      </c>
      <c r="I10" s="6">
        <f>I9-F10</f>
        <v>985.7600000000001</v>
      </c>
      <c r="L10" s="523">
        <f>L9-M10</f>
        <v>24</v>
      </c>
      <c r="M10" s="20"/>
      <c r="N10" s="574"/>
      <c r="O10" s="575"/>
      <c r="P10" s="519">
        <f t="shared" ref="P10:P55" si="2">N10</f>
        <v>0</v>
      </c>
      <c r="Q10" s="236"/>
      <c r="R10" s="237"/>
      <c r="S10" s="6">
        <f>S9-P10</f>
        <v>377.17999999999995</v>
      </c>
    </row>
    <row r="11" spans="1:19" x14ac:dyDescent="0.25">
      <c r="A11" s="90" t="s">
        <v>32</v>
      </c>
      <c r="B11" s="523">
        <f t="shared" ref="B11:B60" si="3">B10-C11</f>
        <v>44</v>
      </c>
      <c r="C11" s="20">
        <v>10</v>
      </c>
      <c r="D11" s="604">
        <v>182.38</v>
      </c>
      <c r="E11" s="330">
        <v>43127</v>
      </c>
      <c r="F11" s="604">
        <f t="shared" si="0"/>
        <v>182.38</v>
      </c>
      <c r="G11" s="107" t="s">
        <v>174</v>
      </c>
      <c r="H11" s="97">
        <v>90</v>
      </c>
      <c r="I11" s="6">
        <f t="shared" ref="I11:I60" si="4">I10-F11</f>
        <v>803.38000000000011</v>
      </c>
      <c r="K11" s="90" t="s">
        <v>32</v>
      </c>
      <c r="L11" s="523">
        <f t="shared" ref="L11:L60" si="5">L10-M11</f>
        <v>24</v>
      </c>
      <c r="M11" s="20"/>
      <c r="N11" s="574"/>
      <c r="O11" s="575"/>
      <c r="P11" s="519">
        <f t="shared" si="2"/>
        <v>0</v>
      </c>
      <c r="Q11" s="236"/>
      <c r="R11" s="237"/>
      <c r="S11" s="6">
        <f t="shared" ref="S11:S60" si="6">S10-P11</f>
        <v>377.17999999999995</v>
      </c>
    </row>
    <row r="12" spans="1:19" x14ac:dyDescent="0.25">
      <c r="A12" s="160"/>
      <c r="B12" s="523">
        <f t="shared" si="3"/>
        <v>34</v>
      </c>
      <c r="C12" s="20">
        <v>10</v>
      </c>
      <c r="D12" s="539">
        <v>183.61</v>
      </c>
      <c r="E12" s="540">
        <v>43138</v>
      </c>
      <c r="F12" s="539">
        <f t="shared" si="0"/>
        <v>183.61</v>
      </c>
      <c r="G12" s="368" t="s">
        <v>342</v>
      </c>
      <c r="H12" s="215">
        <v>90</v>
      </c>
      <c r="I12" s="6">
        <f t="shared" si="4"/>
        <v>619.7700000000001</v>
      </c>
      <c r="K12" s="160"/>
      <c r="L12" s="523">
        <f t="shared" si="5"/>
        <v>24</v>
      </c>
      <c r="M12" s="20"/>
      <c r="N12" s="574"/>
      <c r="O12" s="575"/>
      <c r="P12" s="519">
        <f t="shared" si="2"/>
        <v>0</v>
      </c>
      <c r="Q12" s="236"/>
      <c r="R12" s="237"/>
      <c r="S12" s="6">
        <f t="shared" si="6"/>
        <v>377.17999999999995</v>
      </c>
    </row>
    <row r="13" spans="1:19" x14ac:dyDescent="0.25">
      <c r="A13" s="16"/>
      <c r="B13" s="523">
        <f t="shared" si="3"/>
        <v>34</v>
      </c>
      <c r="C13" s="20"/>
      <c r="D13" s="539"/>
      <c r="E13" s="540"/>
      <c r="F13" s="539">
        <f t="shared" si="0"/>
        <v>0</v>
      </c>
      <c r="G13" s="368"/>
      <c r="H13" s="215"/>
      <c r="I13" s="6">
        <f t="shared" si="4"/>
        <v>619.7700000000001</v>
      </c>
      <c r="K13" s="16"/>
      <c r="L13" s="523">
        <f t="shared" si="5"/>
        <v>24</v>
      </c>
      <c r="M13" s="20"/>
      <c r="N13" s="519"/>
      <c r="O13" s="169"/>
      <c r="P13" s="519">
        <f t="shared" si="2"/>
        <v>0</v>
      </c>
      <c r="Q13" s="111"/>
      <c r="R13" s="112"/>
      <c r="S13" s="6">
        <f t="shared" si="6"/>
        <v>377.17999999999995</v>
      </c>
    </row>
    <row r="14" spans="1:19" x14ac:dyDescent="0.25">
      <c r="A14" s="142" t="s">
        <v>33</v>
      </c>
      <c r="B14" s="523">
        <f t="shared" si="3"/>
        <v>34</v>
      </c>
      <c r="C14" s="20"/>
      <c r="D14" s="649"/>
      <c r="E14" s="540"/>
      <c r="F14" s="539">
        <f t="shared" si="0"/>
        <v>0</v>
      </c>
      <c r="G14" s="368"/>
      <c r="H14" s="215"/>
      <c r="I14" s="6">
        <f t="shared" si="4"/>
        <v>619.7700000000001</v>
      </c>
      <c r="K14" s="142" t="s">
        <v>33</v>
      </c>
      <c r="L14" s="523">
        <f t="shared" si="5"/>
        <v>24</v>
      </c>
      <c r="M14" s="20"/>
      <c r="N14" s="622"/>
      <c r="O14" s="169"/>
      <c r="P14" s="519">
        <f t="shared" si="2"/>
        <v>0</v>
      </c>
      <c r="Q14" s="111"/>
      <c r="R14" s="112"/>
      <c r="S14" s="6">
        <f t="shared" si="6"/>
        <v>377.17999999999995</v>
      </c>
    </row>
    <row r="15" spans="1:19" x14ac:dyDescent="0.25">
      <c r="A15" s="59"/>
      <c r="B15" s="523">
        <f t="shared" si="3"/>
        <v>34</v>
      </c>
      <c r="C15" s="20"/>
      <c r="D15" s="649"/>
      <c r="E15" s="540"/>
      <c r="F15" s="539">
        <f t="shared" si="0"/>
        <v>0</v>
      </c>
      <c r="G15" s="368"/>
      <c r="H15" s="215"/>
      <c r="I15" s="6">
        <f t="shared" si="4"/>
        <v>619.7700000000001</v>
      </c>
      <c r="K15" s="59"/>
      <c r="L15" s="523">
        <f t="shared" si="5"/>
        <v>24</v>
      </c>
      <c r="M15" s="20"/>
      <c r="N15" s="622"/>
      <c r="O15" s="169"/>
      <c r="P15" s="519">
        <f t="shared" si="2"/>
        <v>0</v>
      </c>
      <c r="Q15" s="111"/>
      <c r="R15" s="112"/>
      <c r="S15" s="6">
        <f t="shared" si="6"/>
        <v>377.17999999999995</v>
      </c>
    </row>
    <row r="16" spans="1:19" x14ac:dyDescent="0.25">
      <c r="A16" s="59"/>
      <c r="B16" s="523">
        <f t="shared" si="3"/>
        <v>34</v>
      </c>
      <c r="C16" s="20"/>
      <c r="D16" s="649"/>
      <c r="E16" s="540"/>
      <c r="F16" s="539">
        <f t="shared" si="0"/>
        <v>0</v>
      </c>
      <c r="G16" s="368"/>
      <c r="H16" s="215"/>
      <c r="I16" s="6">
        <f t="shared" si="4"/>
        <v>619.7700000000001</v>
      </c>
      <c r="K16" s="59"/>
      <c r="L16" s="523">
        <f t="shared" si="5"/>
        <v>24</v>
      </c>
      <c r="M16" s="20"/>
      <c r="N16" s="622"/>
      <c r="O16" s="169"/>
      <c r="P16" s="519">
        <f t="shared" si="2"/>
        <v>0</v>
      </c>
      <c r="Q16" s="111"/>
      <c r="R16" s="112"/>
      <c r="S16" s="6">
        <f t="shared" si="6"/>
        <v>377.17999999999995</v>
      </c>
    </row>
    <row r="17" spans="1:19" x14ac:dyDescent="0.25">
      <c r="A17" s="7"/>
      <c r="B17" s="523">
        <f t="shared" si="3"/>
        <v>34</v>
      </c>
      <c r="C17" s="20"/>
      <c r="D17" s="649"/>
      <c r="E17" s="540"/>
      <c r="F17" s="539">
        <f t="shared" si="0"/>
        <v>0</v>
      </c>
      <c r="G17" s="368"/>
      <c r="H17" s="215"/>
      <c r="I17" s="6">
        <f t="shared" si="4"/>
        <v>619.7700000000001</v>
      </c>
      <c r="K17" s="7"/>
      <c r="L17" s="523">
        <f t="shared" si="5"/>
        <v>24</v>
      </c>
      <c r="M17" s="20"/>
      <c r="N17" s="649"/>
      <c r="O17" s="540"/>
      <c r="P17" s="539">
        <f t="shared" si="2"/>
        <v>0</v>
      </c>
      <c r="Q17" s="368"/>
      <c r="R17" s="215"/>
      <c r="S17" s="6">
        <f t="shared" si="6"/>
        <v>377.17999999999995</v>
      </c>
    </row>
    <row r="18" spans="1:19" x14ac:dyDescent="0.25">
      <c r="A18" s="7"/>
      <c r="B18" s="523">
        <f t="shared" si="3"/>
        <v>34</v>
      </c>
      <c r="C18" s="20"/>
      <c r="D18" s="649"/>
      <c r="E18" s="540"/>
      <c r="F18" s="539">
        <f t="shared" si="0"/>
        <v>0</v>
      </c>
      <c r="G18" s="368"/>
      <c r="H18" s="215"/>
      <c r="I18" s="6">
        <f t="shared" si="4"/>
        <v>619.7700000000001</v>
      </c>
      <c r="K18" s="7"/>
      <c r="L18" s="523">
        <f t="shared" si="5"/>
        <v>24</v>
      </c>
      <c r="M18" s="20"/>
      <c r="N18" s="649"/>
      <c r="O18" s="540"/>
      <c r="P18" s="539">
        <f t="shared" si="2"/>
        <v>0</v>
      </c>
      <c r="Q18" s="368"/>
      <c r="R18" s="215"/>
      <c r="S18" s="6">
        <f t="shared" si="6"/>
        <v>377.17999999999995</v>
      </c>
    </row>
    <row r="19" spans="1:19" x14ac:dyDescent="0.25">
      <c r="A19" s="7"/>
      <c r="B19" s="523">
        <f t="shared" si="3"/>
        <v>34</v>
      </c>
      <c r="C19" s="20"/>
      <c r="D19" s="539"/>
      <c r="E19" s="540"/>
      <c r="F19" s="539">
        <f t="shared" si="0"/>
        <v>0</v>
      </c>
      <c r="G19" s="368"/>
      <c r="H19" s="215"/>
      <c r="I19" s="6">
        <f t="shared" si="4"/>
        <v>619.7700000000001</v>
      </c>
      <c r="K19" s="7"/>
      <c r="L19" s="523">
        <f t="shared" si="5"/>
        <v>24</v>
      </c>
      <c r="M19" s="20"/>
      <c r="N19" s="658"/>
      <c r="O19" s="659"/>
      <c r="P19" s="658">
        <f t="shared" si="2"/>
        <v>0</v>
      </c>
      <c r="Q19" s="625"/>
      <c r="R19" s="373"/>
      <c r="S19" s="6">
        <f t="shared" si="6"/>
        <v>377.17999999999995</v>
      </c>
    </row>
    <row r="20" spans="1:19" x14ac:dyDescent="0.25">
      <c r="A20" s="7"/>
      <c r="B20" s="523">
        <f t="shared" si="3"/>
        <v>34</v>
      </c>
      <c r="C20" s="20"/>
      <c r="D20" s="539"/>
      <c r="E20" s="540"/>
      <c r="F20" s="539">
        <f t="shared" si="0"/>
        <v>0</v>
      </c>
      <c r="G20" s="368"/>
      <c r="H20" s="215"/>
      <c r="I20" s="6">
        <f t="shared" si="4"/>
        <v>619.7700000000001</v>
      </c>
      <c r="K20" s="7"/>
      <c r="L20" s="523">
        <f t="shared" si="5"/>
        <v>24</v>
      </c>
      <c r="M20" s="20"/>
      <c r="N20" s="658"/>
      <c r="O20" s="659"/>
      <c r="P20" s="658">
        <f t="shared" si="2"/>
        <v>0</v>
      </c>
      <c r="Q20" s="625"/>
      <c r="R20" s="373"/>
      <c r="S20" s="6">
        <f t="shared" si="6"/>
        <v>377.17999999999995</v>
      </c>
    </row>
    <row r="21" spans="1:19" x14ac:dyDescent="0.25">
      <c r="A21" s="7"/>
      <c r="B21" s="523">
        <f t="shared" si="3"/>
        <v>34</v>
      </c>
      <c r="C21" s="20"/>
      <c r="D21" s="649"/>
      <c r="E21" s="540"/>
      <c r="F21" s="539">
        <f t="shared" si="0"/>
        <v>0</v>
      </c>
      <c r="G21" s="368"/>
      <c r="H21" s="215"/>
      <c r="I21" s="6">
        <f t="shared" si="4"/>
        <v>619.7700000000001</v>
      </c>
      <c r="K21" s="7"/>
      <c r="L21" s="523">
        <f t="shared" si="5"/>
        <v>24</v>
      </c>
      <c r="M21" s="20"/>
      <c r="N21" s="660"/>
      <c r="O21" s="659"/>
      <c r="P21" s="658">
        <f t="shared" si="2"/>
        <v>0</v>
      </c>
      <c r="Q21" s="625"/>
      <c r="R21" s="373"/>
      <c r="S21" s="6">
        <f t="shared" si="6"/>
        <v>377.17999999999995</v>
      </c>
    </row>
    <row r="22" spans="1:19" x14ac:dyDescent="0.25">
      <c r="A22" s="7"/>
      <c r="B22" s="523">
        <f t="shared" si="3"/>
        <v>34</v>
      </c>
      <c r="C22" s="20"/>
      <c r="D22" s="649"/>
      <c r="E22" s="540"/>
      <c r="F22" s="539">
        <f t="shared" si="0"/>
        <v>0</v>
      </c>
      <c r="G22" s="368"/>
      <c r="H22" s="215"/>
      <c r="I22" s="6">
        <f t="shared" si="4"/>
        <v>619.7700000000001</v>
      </c>
      <c r="K22" s="7"/>
      <c r="L22" s="523">
        <f t="shared" si="5"/>
        <v>24</v>
      </c>
      <c r="M22" s="20"/>
      <c r="N22" s="660"/>
      <c r="O22" s="659"/>
      <c r="P22" s="658">
        <f t="shared" si="2"/>
        <v>0</v>
      </c>
      <c r="Q22" s="625"/>
      <c r="R22" s="373"/>
      <c r="S22" s="6">
        <f t="shared" si="6"/>
        <v>377.17999999999995</v>
      </c>
    </row>
    <row r="23" spans="1:19" x14ac:dyDescent="0.25">
      <c r="A23" s="7"/>
      <c r="B23" s="523">
        <f t="shared" si="3"/>
        <v>34</v>
      </c>
      <c r="C23" s="20"/>
      <c r="D23" s="649"/>
      <c r="E23" s="540"/>
      <c r="F23" s="539">
        <f t="shared" si="0"/>
        <v>0</v>
      </c>
      <c r="G23" s="368"/>
      <c r="H23" s="215"/>
      <c r="I23" s="6">
        <f t="shared" si="4"/>
        <v>619.7700000000001</v>
      </c>
      <c r="K23" s="7"/>
      <c r="L23" s="523">
        <f t="shared" si="5"/>
        <v>24</v>
      </c>
      <c r="M23" s="20"/>
      <c r="N23" s="660"/>
      <c r="O23" s="659"/>
      <c r="P23" s="658">
        <f t="shared" si="2"/>
        <v>0</v>
      </c>
      <c r="Q23" s="625"/>
      <c r="R23" s="373"/>
      <c r="S23" s="6">
        <f t="shared" si="6"/>
        <v>377.17999999999995</v>
      </c>
    </row>
    <row r="24" spans="1:19" x14ac:dyDescent="0.25">
      <c r="A24" s="7"/>
      <c r="B24" s="523">
        <f t="shared" si="3"/>
        <v>34</v>
      </c>
      <c r="C24" s="20"/>
      <c r="D24" s="649"/>
      <c r="E24" s="540"/>
      <c r="F24" s="539">
        <f t="shared" si="0"/>
        <v>0</v>
      </c>
      <c r="G24" s="368"/>
      <c r="H24" s="215"/>
      <c r="I24" s="6">
        <f t="shared" si="4"/>
        <v>619.7700000000001</v>
      </c>
      <c r="K24" s="7"/>
      <c r="L24" s="523">
        <f t="shared" si="5"/>
        <v>24</v>
      </c>
      <c r="M24" s="20"/>
      <c r="N24" s="660"/>
      <c r="O24" s="659"/>
      <c r="P24" s="658">
        <f t="shared" si="2"/>
        <v>0</v>
      </c>
      <c r="Q24" s="625"/>
      <c r="R24" s="373"/>
      <c r="S24" s="6">
        <f t="shared" si="6"/>
        <v>377.17999999999995</v>
      </c>
    </row>
    <row r="25" spans="1:19" x14ac:dyDescent="0.25">
      <c r="A25" s="7"/>
      <c r="B25" s="523">
        <f t="shared" si="3"/>
        <v>34</v>
      </c>
      <c r="C25" s="20"/>
      <c r="D25" s="539"/>
      <c r="E25" s="540"/>
      <c r="F25" s="539">
        <f t="shared" si="0"/>
        <v>0</v>
      </c>
      <c r="G25" s="368"/>
      <c r="H25" s="215"/>
      <c r="I25" s="6">
        <f t="shared" si="4"/>
        <v>619.7700000000001</v>
      </c>
      <c r="K25" s="7"/>
      <c r="L25" s="523">
        <f t="shared" si="5"/>
        <v>24</v>
      </c>
      <c r="M25" s="20"/>
      <c r="N25" s="658"/>
      <c r="O25" s="659"/>
      <c r="P25" s="658">
        <f t="shared" si="2"/>
        <v>0</v>
      </c>
      <c r="Q25" s="625"/>
      <c r="R25" s="373"/>
      <c r="S25" s="6">
        <f t="shared" si="6"/>
        <v>377.17999999999995</v>
      </c>
    </row>
    <row r="26" spans="1:19" x14ac:dyDescent="0.25">
      <c r="A26" s="7"/>
      <c r="B26" s="523">
        <f t="shared" si="3"/>
        <v>34</v>
      </c>
      <c r="C26" s="20"/>
      <c r="D26" s="539"/>
      <c r="E26" s="540"/>
      <c r="F26" s="539">
        <f t="shared" si="0"/>
        <v>0</v>
      </c>
      <c r="G26" s="368"/>
      <c r="H26" s="215"/>
      <c r="I26" s="6">
        <f t="shared" si="4"/>
        <v>619.7700000000001</v>
      </c>
      <c r="K26" s="7"/>
      <c r="L26" s="523">
        <f t="shared" si="5"/>
        <v>24</v>
      </c>
      <c r="M26" s="20"/>
      <c r="N26" s="658"/>
      <c r="O26" s="659"/>
      <c r="P26" s="658">
        <f t="shared" si="2"/>
        <v>0</v>
      </c>
      <c r="Q26" s="625"/>
      <c r="R26" s="373"/>
      <c r="S26" s="6">
        <f t="shared" si="6"/>
        <v>377.17999999999995</v>
      </c>
    </row>
    <row r="27" spans="1:19" x14ac:dyDescent="0.25">
      <c r="A27" s="7"/>
      <c r="B27" s="523">
        <f t="shared" si="3"/>
        <v>34</v>
      </c>
      <c r="C27" s="20"/>
      <c r="D27" s="658"/>
      <c r="E27" s="659"/>
      <c r="F27" s="658">
        <f t="shared" si="0"/>
        <v>0</v>
      </c>
      <c r="G27" s="625"/>
      <c r="H27" s="373"/>
      <c r="I27" s="6">
        <f t="shared" si="4"/>
        <v>619.7700000000001</v>
      </c>
      <c r="K27" s="7"/>
      <c r="L27" s="523">
        <f t="shared" si="5"/>
        <v>24</v>
      </c>
      <c r="M27" s="20"/>
      <c r="N27" s="658"/>
      <c r="O27" s="659"/>
      <c r="P27" s="658">
        <f t="shared" si="2"/>
        <v>0</v>
      </c>
      <c r="Q27" s="625"/>
      <c r="R27" s="373"/>
      <c r="S27" s="6">
        <f t="shared" si="6"/>
        <v>377.17999999999995</v>
      </c>
    </row>
    <row r="28" spans="1:19" x14ac:dyDescent="0.25">
      <c r="A28" s="7"/>
      <c r="B28" s="523">
        <f t="shared" si="3"/>
        <v>34</v>
      </c>
      <c r="C28" s="20"/>
      <c r="D28" s="658"/>
      <c r="E28" s="659"/>
      <c r="F28" s="658">
        <f t="shared" si="0"/>
        <v>0</v>
      </c>
      <c r="G28" s="625"/>
      <c r="H28" s="373"/>
      <c r="I28" s="6">
        <f t="shared" si="4"/>
        <v>619.7700000000001</v>
      </c>
      <c r="K28" s="7"/>
      <c r="L28" s="523">
        <f t="shared" si="5"/>
        <v>24</v>
      </c>
      <c r="M28" s="20"/>
      <c r="N28" s="658"/>
      <c r="O28" s="659"/>
      <c r="P28" s="658">
        <f t="shared" si="2"/>
        <v>0</v>
      </c>
      <c r="Q28" s="625"/>
      <c r="R28" s="373"/>
      <c r="S28" s="6">
        <f t="shared" si="6"/>
        <v>377.17999999999995</v>
      </c>
    </row>
    <row r="29" spans="1:19" x14ac:dyDescent="0.25">
      <c r="A29" s="7"/>
      <c r="B29" s="523">
        <f t="shared" si="3"/>
        <v>34</v>
      </c>
      <c r="C29" s="20"/>
      <c r="D29" s="604"/>
      <c r="E29" s="330"/>
      <c r="F29" s="604">
        <f t="shared" si="0"/>
        <v>0</v>
      </c>
      <c r="G29" s="107"/>
      <c r="H29" s="97"/>
      <c r="I29" s="6">
        <f t="shared" si="4"/>
        <v>619.7700000000001</v>
      </c>
      <c r="K29" s="7"/>
      <c r="L29" s="523">
        <f t="shared" si="5"/>
        <v>24</v>
      </c>
      <c r="M29" s="20"/>
      <c r="N29" s="604"/>
      <c r="O29" s="330"/>
      <c r="P29" s="604">
        <f t="shared" si="2"/>
        <v>0</v>
      </c>
      <c r="Q29" s="107"/>
      <c r="R29" s="97"/>
      <c r="S29" s="6">
        <f t="shared" si="6"/>
        <v>377.17999999999995</v>
      </c>
    </row>
    <row r="30" spans="1:19" x14ac:dyDescent="0.25">
      <c r="A30" s="7"/>
      <c r="B30" s="523">
        <f t="shared" si="3"/>
        <v>34</v>
      </c>
      <c r="C30" s="20"/>
      <c r="D30" s="604"/>
      <c r="E30" s="330"/>
      <c r="F30" s="604">
        <f t="shared" si="0"/>
        <v>0</v>
      </c>
      <c r="G30" s="107"/>
      <c r="H30" s="97"/>
      <c r="I30" s="6">
        <f t="shared" si="4"/>
        <v>619.7700000000001</v>
      </c>
      <c r="K30" s="7"/>
      <c r="L30" s="523">
        <f t="shared" si="5"/>
        <v>24</v>
      </c>
      <c r="M30" s="20"/>
      <c r="N30" s="604"/>
      <c r="O30" s="330"/>
      <c r="P30" s="604">
        <f t="shared" si="2"/>
        <v>0</v>
      </c>
      <c r="Q30" s="107"/>
      <c r="R30" s="97"/>
      <c r="S30" s="6">
        <f t="shared" si="6"/>
        <v>377.17999999999995</v>
      </c>
    </row>
    <row r="31" spans="1:19" x14ac:dyDescent="0.25">
      <c r="A31" s="7"/>
      <c r="B31" s="523">
        <f t="shared" si="3"/>
        <v>34</v>
      </c>
      <c r="C31" s="20"/>
      <c r="D31" s="604"/>
      <c r="E31" s="330"/>
      <c r="F31" s="604">
        <f t="shared" si="0"/>
        <v>0</v>
      </c>
      <c r="G31" s="107"/>
      <c r="H31" s="97"/>
      <c r="I31" s="6">
        <f t="shared" si="4"/>
        <v>619.7700000000001</v>
      </c>
      <c r="K31" s="7"/>
      <c r="L31" s="523">
        <f t="shared" si="5"/>
        <v>24</v>
      </c>
      <c r="M31" s="20"/>
      <c r="N31" s="604"/>
      <c r="O31" s="330"/>
      <c r="P31" s="604">
        <f t="shared" si="2"/>
        <v>0</v>
      </c>
      <c r="Q31" s="107"/>
      <c r="R31" s="97"/>
      <c r="S31" s="6">
        <f t="shared" si="6"/>
        <v>377.17999999999995</v>
      </c>
    </row>
    <row r="32" spans="1:19" x14ac:dyDescent="0.25">
      <c r="A32" s="7"/>
      <c r="B32" s="523">
        <f t="shared" si="3"/>
        <v>34</v>
      </c>
      <c r="C32" s="20"/>
      <c r="D32" s="604"/>
      <c r="E32" s="330"/>
      <c r="F32" s="604">
        <f t="shared" si="0"/>
        <v>0</v>
      </c>
      <c r="G32" s="107"/>
      <c r="H32" s="97"/>
      <c r="I32" s="6">
        <f t="shared" si="4"/>
        <v>619.7700000000001</v>
      </c>
      <c r="K32" s="7"/>
      <c r="L32" s="523">
        <f t="shared" si="5"/>
        <v>24</v>
      </c>
      <c r="M32" s="20"/>
      <c r="N32" s="604"/>
      <c r="O32" s="330"/>
      <c r="P32" s="604">
        <f t="shared" si="2"/>
        <v>0</v>
      </c>
      <c r="Q32" s="107"/>
      <c r="R32" s="97"/>
      <c r="S32" s="6">
        <f t="shared" si="6"/>
        <v>377.17999999999995</v>
      </c>
    </row>
    <row r="33" spans="1:19" x14ac:dyDescent="0.25">
      <c r="A33" s="7"/>
      <c r="B33" s="523">
        <f t="shared" si="3"/>
        <v>34</v>
      </c>
      <c r="C33" s="20"/>
      <c r="D33" s="604"/>
      <c r="E33" s="330"/>
      <c r="F33" s="604">
        <f t="shared" si="0"/>
        <v>0</v>
      </c>
      <c r="G33" s="107"/>
      <c r="H33" s="97"/>
      <c r="I33" s="6">
        <f t="shared" si="4"/>
        <v>619.7700000000001</v>
      </c>
      <c r="K33" s="7"/>
      <c r="L33" s="523">
        <f t="shared" si="5"/>
        <v>24</v>
      </c>
      <c r="M33" s="20"/>
      <c r="N33" s="604"/>
      <c r="O33" s="330"/>
      <c r="P33" s="604">
        <f t="shared" si="2"/>
        <v>0</v>
      </c>
      <c r="Q33" s="107"/>
      <c r="R33" s="97"/>
      <c r="S33" s="6">
        <f t="shared" si="6"/>
        <v>377.17999999999995</v>
      </c>
    </row>
    <row r="34" spans="1:19" x14ac:dyDescent="0.25">
      <c r="A34" s="7"/>
      <c r="B34" s="523">
        <f t="shared" si="3"/>
        <v>34</v>
      </c>
      <c r="C34" s="20"/>
      <c r="D34" s="604"/>
      <c r="E34" s="330"/>
      <c r="F34" s="604">
        <f t="shared" si="0"/>
        <v>0</v>
      </c>
      <c r="G34" s="107"/>
      <c r="H34" s="97"/>
      <c r="I34" s="6">
        <f t="shared" si="4"/>
        <v>619.7700000000001</v>
      </c>
      <c r="K34" s="7"/>
      <c r="L34" s="523">
        <f t="shared" si="5"/>
        <v>24</v>
      </c>
      <c r="M34" s="20"/>
      <c r="N34" s="604"/>
      <c r="O34" s="330"/>
      <c r="P34" s="604">
        <f t="shared" si="2"/>
        <v>0</v>
      </c>
      <c r="Q34" s="107"/>
      <c r="R34" s="97"/>
      <c r="S34" s="6">
        <f t="shared" si="6"/>
        <v>377.17999999999995</v>
      </c>
    </row>
    <row r="35" spans="1:19" x14ac:dyDescent="0.25">
      <c r="A35" s="7"/>
      <c r="B35" s="523">
        <f t="shared" si="3"/>
        <v>34</v>
      </c>
      <c r="C35" s="20"/>
      <c r="D35" s="604"/>
      <c r="E35" s="330"/>
      <c r="F35" s="604">
        <f t="shared" si="0"/>
        <v>0</v>
      </c>
      <c r="G35" s="107"/>
      <c r="H35" s="97"/>
      <c r="I35" s="6">
        <f t="shared" si="4"/>
        <v>619.7700000000001</v>
      </c>
      <c r="K35" s="7"/>
      <c r="L35" s="523">
        <f t="shared" si="5"/>
        <v>24</v>
      </c>
      <c r="M35" s="20"/>
      <c r="N35" s="604"/>
      <c r="O35" s="330"/>
      <c r="P35" s="604">
        <f t="shared" si="2"/>
        <v>0</v>
      </c>
      <c r="Q35" s="107"/>
      <c r="R35" s="97"/>
      <c r="S35" s="6">
        <f t="shared" si="6"/>
        <v>377.17999999999995</v>
      </c>
    </row>
    <row r="36" spans="1:19" x14ac:dyDescent="0.25">
      <c r="A36" s="7"/>
      <c r="B36" s="523">
        <f t="shared" si="3"/>
        <v>34</v>
      </c>
      <c r="C36" s="20"/>
      <c r="D36" s="578"/>
      <c r="E36" s="579"/>
      <c r="F36" s="519">
        <f t="shared" si="0"/>
        <v>0</v>
      </c>
      <c r="G36" s="572"/>
      <c r="H36" s="573"/>
      <c r="I36" s="6">
        <f t="shared" si="4"/>
        <v>619.7700000000001</v>
      </c>
      <c r="K36" s="7"/>
      <c r="L36" s="523">
        <f t="shared" si="5"/>
        <v>24</v>
      </c>
      <c r="M36" s="20"/>
      <c r="N36" s="578"/>
      <c r="O36" s="579"/>
      <c r="P36" s="519">
        <f t="shared" si="2"/>
        <v>0</v>
      </c>
      <c r="Q36" s="572"/>
      <c r="R36" s="573"/>
      <c r="S36" s="6">
        <f t="shared" si="6"/>
        <v>377.17999999999995</v>
      </c>
    </row>
    <row r="37" spans="1:19" x14ac:dyDescent="0.25">
      <c r="A37" s="7"/>
      <c r="B37" s="523">
        <f t="shared" si="3"/>
        <v>34</v>
      </c>
      <c r="C37" s="20"/>
      <c r="D37" s="578"/>
      <c r="E37" s="579"/>
      <c r="F37" s="519">
        <f t="shared" si="0"/>
        <v>0</v>
      </c>
      <c r="G37" s="572"/>
      <c r="H37" s="573"/>
      <c r="I37" s="6">
        <f t="shared" si="4"/>
        <v>619.7700000000001</v>
      </c>
      <c r="K37" s="7"/>
      <c r="L37" s="523">
        <f t="shared" si="5"/>
        <v>24</v>
      </c>
      <c r="M37" s="20"/>
      <c r="N37" s="578"/>
      <c r="O37" s="579"/>
      <c r="P37" s="519">
        <f t="shared" si="2"/>
        <v>0</v>
      </c>
      <c r="Q37" s="572"/>
      <c r="R37" s="573"/>
      <c r="S37" s="6">
        <f t="shared" si="6"/>
        <v>377.17999999999995</v>
      </c>
    </row>
    <row r="38" spans="1:19" x14ac:dyDescent="0.25">
      <c r="A38" s="7"/>
      <c r="B38" s="523">
        <f t="shared" si="3"/>
        <v>34</v>
      </c>
      <c r="C38" s="20"/>
      <c r="D38" s="578"/>
      <c r="E38" s="579"/>
      <c r="F38" s="519">
        <f t="shared" si="0"/>
        <v>0</v>
      </c>
      <c r="G38" s="572"/>
      <c r="H38" s="573"/>
      <c r="I38" s="6">
        <f t="shared" si="4"/>
        <v>619.7700000000001</v>
      </c>
      <c r="K38" s="7"/>
      <c r="L38" s="523">
        <f t="shared" si="5"/>
        <v>24</v>
      </c>
      <c r="M38" s="20"/>
      <c r="N38" s="578"/>
      <c r="O38" s="579"/>
      <c r="P38" s="519">
        <f t="shared" si="2"/>
        <v>0</v>
      </c>
      <c r="Q38" s="572"/>
      <c r="R38" s="573"/>
      <c r="S38" s="6">
        <f t="shared" si="6"/>
        <v>377.17999999999995</v>
      </c>
    </row>
    <row r="39" spans="1:19" x14ac:dyDescent="0.25">
      <c r="A39" s="7"/>
      <c r="B39" s="523">
        <f t="shared" si="3"/>
        <v>34</v>
      </c>
      <c r="C39" s="20"/>
      <c r="D39" s="578"/>
      <c r="E39" s="579"/>
      <c r="F39" s="519">
        <f t="shared" si="0"/>
        <v>0</v>
      </c>
      <c r="G39" s="572"/>
      <c r="H39" s="573"/>
      <c r="I39" s="6">
        <f t="shared" si="4"/>
        <v>619.7700000000001</v>
      </c>
      <c r="K39" s="7"/>
      <c r="L39" s="523">
        <f t="shared" si="5"/>
        <v>24</v>
      </c>
      <c r="M39" s="20"/>
      <c r="N39" s="578"/>
      <c r="O39" s="579"/>
      <c r="P39" s="519">
        <f t="shared" si="2"/>
        <v>0</v>
      </c>
      <c r="Q39" s="572"/>
      <c r="R39" s="573"/>
      <c r="S39" s="6">
        <f t="shared" si="6"/>
        <v>377.17999999999995</v>
      </c>
    </row>
    <row r="40" spans="1:19" x14ac:dyDescent="0.25">
      <c r="A40" s="7"/>
      <c r="B40" s="523">
        <f t="shared" si="3"/>
        <v>34</v>
      </c>
      <c r="C40" s="20"/>
      <c r="D40" s="578"/>
      <c r="E40" s="579"/>
      <c r="F40" s="519">
        <f t="shared" si="0"/>
        <v>0</v>
      </c>
      <c r="G40" s="572"/>
      <c r="H40" s="573"/>
      <c r="I40" s="6">
        <f t="shared" si="4"/>
        <v>619.7700000000001</v>
      </c>
      <c r="K40" s="7"/>
      <c r="L40" s="523">
        <f t="shared" si="5"/>
        <v>24</v>
      </c>
      <c r="M40" s="20"/>
      <c r="N40" s="578"/>
      <c r="O40" s="579"/>
      <c r="P40" s="519">
        <f t="shared" si="2"/>
        <v>0</v>
      </c>
      <c r="Q40" s="572"/>
      <c r="R40" s="573"/>
      <c r="S40" s="6">
        <f t="shared" si="6"/>
        <v>377.17999999999995</v>
      </c>
    </row>
    <row r="41" spans="1:19" x14ac:dyDescent="0.25">
      <c r="A41" s="7"/>
      <c r="B41" s="523">
        <f t="shared" si="3"/>
        <v>34</v>
      </c>
      <c r="C41" s="20"/>
      <c r="D41" s="578"/>
      <c r="E41" s="579"/>
      <c r="F41" s="519">
        <f t="shared" si="0"/>
        <v>0</v>
      </c>
      <c r="G41" s="572"/>
      <c r="H41" s="573"/>
      <c r="I41" s="6">
        <f t="shared" si="4"/>
        <v>619.7700000000001</v>
      </c>
      <c r="K41" s="7"/>
      <c r="L41" s="523">
        <f t="shared" si="5"/>
        <v>24</v>
      </c>
      <c r="M41" s="20"/>
      <c r="N41" s="578"/>
      <c r="O41" s="579"/>
      <c r="P41" s="519">
        <f t="shared" si="2"/>
        <v>0</v>
      </c>
      <c r="Q41" s="572"/>
      <c r="R41" s="573"/>
      <c r="S41" s="6">
        <f t="shared" si="6"/>
        <v>377.17999999999995</v>
      </c>
    </row>
    <row r="42" spans="1:19" x14ac:dyDescent="0.25">
      <c r="A42" s="7"/>
      <c r="B42" s="523">
        <f t="shared" si="3"/>
        <v>34</v>
      </c>
      <c r="C42" s="20"/>
      <c r="D42" s="578"/>
      <c r="E42" s="579"/>
      <c r="F42" s="519">
        <f t="shared" si="0"/>
        <v>0</v>
      </c>
      <c r="G42" s="572"/>
      <c r="H42" s="573"/>
      <c r="I42" s="6">
        <f t="shared" si="4"/>
        <v>619.7700000000001</v>
      </c>
      <c r="K42" s="7"/>
      <c r="L42" s="523">
        <f t="shared" si="5"/>
        <v>24</v>
      </c>
      <c r="M42" s="20"/>
      <c r="N42" s="578"/>
      <c r="O42" s="579"/>
      <c r="P42" s="519">
        <f t="shared" si="2"/>
        <v>0</v>
      </c>
      <c r="Q42" s="572"/>
      <c r="R42" s="573"/>
      <c r="S42" s="6">
        <f t="shared" si="6"/>
        <v>377.17999999999995</v>
      </c>
    </row>
    <row r="43" spans="1:19" x14ac:dyDescent="0.25">
      <c r="A43" s="7"/>
      <c r="B43" s="523">
        <f t="shared" si="3"/>
        <v>34</v>
      </c>
      <c r="C43" s="20"/>
      <c r="D43" s="578"/>
      <c r="E43" s="579"/>
      <c r="F43" s="519">
        <f t="shared" si="0"/>
        <v>0</v>
      </c>
      <c r="G43" s="572"/>
      <c r="H43" s="573"/>
      <c r="I43" s="6">
        <f t="shared" si="4"/>
        <v>619.7700000000001</v>
      </c>
      <c r="K43" s="7"/>
      <c r="L43" s="523">
        <f t="shared" si="5"/>
        <v>24</v>
      </c>
      <c r="M43" s="20"/>
      <c r="N43" s="578"/>
      <c r="O43" s="579"/>
      <c r="P43" s="519">
        <f t="shared" si="2"/>
        <v>0</v>
      </c>
      <c r="Q43" s="572"/>
      <c r="R43" s="573"/>
      <c r="S43" s="6">
        <f t="shared" si="6"/>
        <v>377.17999999999995</v>
      </c>
    </row>
    <row r="44" spans="1:19" x14ac:dyDescent="0.25">
      <c r="A44" s="7"/>
      <c r="B44" s="523">
        <f t="shared" si="3"/>
        <v>34</v>
      </c>
      <c r="C44" s="20"/>
      <c r="D44" s="578"/>
      <c r="E44" s="579"/>
      <c r="F44" s="519">
        <f t="shared" si="0"/>
        <v>0</v>
      </c>
      <c r="G44" s="572"/>
      <c r="H44" s="573"/>
      <c r="I44" s="6">
        <f t="shared" si="4"/>
        <v>619.7700000000001</v>
      </c>
      <c r="K44" s="7"/>
      <c r="L44" s="523">
        <f t="shared" si="5"/>
        <v>24</v>
      </c>
      <c r="M44" s="20"/>
      <c r="N44" s="578"/>
      <c r="O44" s="579"/>
      <c r="P44" s="519">
        <f t="shared" si="2"/>
        <v>0</v>
      </c>
      <c r="Q44" s="572"/>
      <c r="R44" s="573"/>
      <c r="S44" s="6">
        <f t="shared" si="6"/>
        <v>377.17999999999995</v>
      </c>
    </row>
    <row r="45" spans="1:19" x14ac:dyDescent="0.25">
      <c r="A45" s="7"/>
      <c r="B45" s="523">
        <f t="shared" si="3"/>
        <v>34</v>
      </c>
      <c r="C45" s="20"/>
      <c r="D45" s="578"/>
      <c r="E45" s="579"/>
      <c r="F45" s="519">
        <f t="shared" si="0"/>
        <v>0</v>
      </c>
      <c r="G45" s="572"/>
      <c r="H45" s="573"/>
      <c r="I45" s="6">
        <f t="shared" si="4"/>
        <v>619.7700000000001</v>
      </c>
      <c r="K45" s="7"/>
      <c r="L45" s="523">
        <f t="shared" si="5"/>
        <v>24</v>
      </c>
      <c r="M45" s="20"/>
      <c r="N45" s="578"/>
      <c r="O45" s="579"/>
      <c r="P45" s="519">
        <f t="shared" si="2"/>
        <v>0</v>
      </c>
      <c r="Q45" s="572"/>
      <c r="R45" s="573"/>
      <c r="S45" s="6">
        <f t="shared" si="6"/>
        <v>377.17999999999995</v>
      </c>
    </row>
    <row r="46" spans="1:19" x14ac:dyDescent="0.25">
      <c r="A46" s="7"/>
      <c r="B46" s="523">
        <f t="shared" si="3"/>
        <v>34</v>
      </c>
      <c r="C46" s="20"/>
      <c r="D46" s="578"/>
      <c r="E46" s="579"/>
      <c r="F46" s="519">
        <f t="shared" si="0"/>
        <v>0</v>
      </c>
      <c r="G46" s="572"/>
      <c r="H46" s="573"/>
      <c r="I46" s="6">
        <f t="shared" si="4"/>
        <v>619.7700000000001</v>
      </c>
      <c r="K46" s="7"/>
      <c r="L46" s="523">
        <f t="shared" si="5"/>
        <v>24</v>
      </c>
      <c r="M46" s="20"/>
      <c r="N46" s="578"/>
      <c r="O46" s="579"/>
      <c r="P46" s="519">
        <f t="shared" si="2"/>
        <v>0</v>
      </c>
      <c r="Q46" s="572"/>
      <c r="R46" s="573"/>
      <c r="S46" s="6">
        <f t="shared" si="6"/>
        <v>377.17999999999995</v>
      </c>
    </row>
    <row r="47" spans="1:19" x14ac:dyDescent="0.25">
      <c r="A47" s="7"/>
      <c r="B47" s="523">
        <f t="shared" si="3"/>
        <v>34</v>
      </c>
      <c r="C47" s="20"/>
      <c r="D47" s="578"/>
      <c r="E47" s="579"/>
      <c r="F47" s="519">
        <f t="shared" si="0"/>
        <v>0</v>
      </c>
      <c r="G47" s="572"/>
      <c r="H47" s="573"/>
      <c r="I47" s="6">
        <f t="shared" si="4"/>
        <v>619.7700000000001</v>
      </c>
      <c r="K47" s="7"/>
      <c r="L47" s="523">
        <f t="shared" si="5"/>
        <v>24</v>
      </c>
      <c r="M47" s="20"/>
      <c r="N47" s="578"/>
      <c r="O47" s="579"/>
      <c r="P47" s="519">
        <f t="shared" si="2"/>
        <v>0</v>
      </c>
      <c r="Q47" s="572"/>
      <c r="R47" s="573"/>
      <c r="S47" s="6">
        <f t="shared" si="6"/>
        <v>377.17999999999995</v>
      </c>
    </row>
    <row r="48" spans="1:19" x14ac:dyDescent="0.25">
      <c r="A48" s="7"/>
      <c r="B48" s="523">
        <f t="shared" si="3"/>
        <v>34</v>
      </c>
      <c r="C48" s="20"/>
      <c r="D48" s="578"/>
      <c r="E48" s="579"/>
      <c r="F48" s="519">
        <f t="shared" si="0"/>
        <v>0</v>
      </c>
      <c r="G48" s="572"/>
      <c r="H48" s="573"/>
      <c r="I48" s="6">
        <f t="shared" si="4"/>
        <v>619.7700000000001</v>
      </c>
      <c r="K48" s="7"/>
      <c r="L48" s="523">
        <f t="shared" si="5"/>
        <v>24</v>
      </c>
      <c r="M48" s="20"/>
      <c r="N48" s="578"/>
      <c r="O48" s="579"/>
      <c r="P48" s="519">
        <f t="shared" si="2"/>
        <v>0</v>
      </c>
      <c r="Q48" s="572"/>
      <c r="R48" s="573"/>
      <c r="S48" s="6">
        <f t="shared" si="6"/>
        <v>377.17999999999995</v>
      </c>
    </row>
    <row r="49" spans="1:19" x14ac:dyDescent="0.25">
      <c r="A49" s="7"/>
      <c r="B49" s="523">
        <f t="shared" si="3"/>
        <v>34</v>
      </c>
      <c r="C49" s="20"/>
      <c r="D49" s="578"/>
      <c r="E49" s="579"/>
      <c r="F49" s="519">
        <f t="shared" si="0"/>
        <v>0</v>
      </c>
      <c r="G49" s="572"/>
      <c r="H49" s="573"/>
      <c r="I49" s="6">
        <f t="shared" si="4"/>
        <v>619.7700000000001</v>
      </c>
      <c r="K49" s="7"/>
      <c r="L49" s="523">
        <f t="shared" si="5"/>
        <v>24</v>
      </c>
      <c r="M49" s="20"/>
      <c r="N49" s="578"/>
      <c r="O49" s="579"/>
      <c r="P49" s="519">
        <f t="shared" si="2"/>
        <v>0</v>
      </c>
      <c r="Q49" s="572"/>
      <c r="R49" s="573"/>
      <c r="S49" s="6">
        <f t="shared" si="6"/>
        <v>377.17999999999995</v>
      </c>
    </row>
    <row r="50" spans="1:19" x14ac:dyDescent="0.25">
      <c r="A50" s="7"/>
      <c r="B50" s="523">
        <f t="shared" si="3"/>
        <v>34</v>
      </c>
      <c r="C50" s="20"/>
      <c r="D50" s="578"/>
      <c r="E50" s="579"/>
      <c r="F50" s="519">
        <f t="shared" si="0"/>
        <v>0</v>
      </c>
      <c r="G50" s="572"/>
      <c r="H50" s="573"/>
      <c r="I50" s="6">
        <f t="shared" si="4"/>
        <v>619.7700000000001</v>
      </c>
      <c r="K50" s="7"/>
      <c r="L50" s="523">
        <f t="shared" si="5"/>
        <v>24</v>
      </c>
      <c r="M50" s="20"/>
      <c r="N50" s="578"/>
      <c r="O50" s="579"/>
      <c r="P50" s="519">
        <f t="shared" si="2"/>
        <v>0</v>
      </c>
      <c r="Q50" s="572"/>
      <c r="R50" s="573"/>
      <c r="S50" s="6">
        <f t="shared" si="6"/>
        <v>377.17999999999995</v>
      </c>
    </row>
    <row r="51" spans="1:19" x14ac:dyDescent="0.25">
      <c r="A51" s="7"/>
      <c r="B51" s="523">
        <f t="shared" si="3"/>
        <v>34</v>
      </c>
      <c r="C51" s="20"/>
      <c r="D51" s="578"/>
      <c r="E51" s="579"/>
      <c r="F51" s="519">
        <f t="shared" si="0"/>
        <v>0</v>
      </c>
      <c r="G51" s="572"/>
      <c r="H51" s="573"/>
      <c r="I51" s="6">
        <f t="shared" si="4"/>
        <v>619.7700000000001</v>
      </c>
      <c r="K51" s="7"/>
      <c r="L51" s="523">
        <f t="shared" si="5"/>
        <v>24</v>
      </c>
      <c r="M51" s="20"/>
      <c r="N51" s="578"/>
      <c r="O51" s="579"/>
      <c r="P51" s="519">
        <f t="shared" si="2"/>
        <v>0</v>
      </c>
      <c r="Q51" s="572"/>
      <c r="R51" s="573"/>
      <c r="S51" s="6">
        <f t="shared" si="6"/>
        <v>377.17999999999995</v>
      </c>
    </row>
    <row r="52" spans="1:19" x14ac:dyDescent="0.25">
      <c r="A52" s="7"/>
      <c r="B52" s="523">
        <f t="shared" si="3"/>
        <v>34</v>
      </c>
      <c r="C52" s="20"/>
      <c r="D52" s="578"/>
      <c r="E52" s="579"/>
      <c r="F52" s="578">
        <f t="shared" si="0"/>
        <v>0</v>
      </c>
      <c r="G52" s="572"/>
      <c r="H52" s="573"/>
      <c r="I52" s="6">
        <f t="shared" si="4"/>
        <v>619.7700000000001</v>
      </c>
      <c r="K52" s="7"/>
      <c r="L52" s="523">
        <f t="shared" si="5"/>
        <v>24</v>
      </c>
      <c r="M52" s="20"/>
      <c r="N52" s="578"/>
      <c r="O52" s="579"/>
      <c r="P52" s="578">
        <f t="shared" si="2"/>
        <v>0</v>
      </c>
      <c r="Q52" s="572"/>
      <c r="R52" s="573"/>
      <c r="S52" s="6">
        <f t="shared" si="6"/>
        <v>377.17999999999995</v>
      </c>
    </row>
    <row r="53" spans="1:19" x14ac:dyDescent="0.25">
      <c r="A53" s="7"/>
      <c r="B53" s="523">
        <f t="shared" si="3"/>
        <v>34</v>
      </c>
      <c r="C53" s="20"/>
      <c r="D53" s="578"/>
      <c r="E53" s="579"/>
      <c r="F53" s="578">
        <f t="shared" si="0"/>
        <v>0</v>
      </c>
      <c r="G53" s="572"/>
      <c r="H53" s="573"/>
      <c r="I53" s="6">
        <f t="shared" si="4"/>
        <v>619.7700000000001</v>
      </c>
      <c r="K53" s="7"/>
      <c r="L53" s="523">
        <f t="shared" si="5"/>
        <v>24</v>
      </c>
      <c r="M53" s="20"/>
      <c r="N53" s="578"/>
      <c r="O53" s="579"/>
      <c r="P53" s="578">
        <f t="shared" si="2"/>
        <v>0</v>
      </c>
      <c r="Q53" s="572"/>
      <c r="R53" s="573"/>
      <c r="S53" s="6">
        <f t="shared" si="6"/>
        <v>377.17999999999995</v>
      </c>
    </row>
    <row r="54" spans="1:19" x14ac:dyDescent="0.25">
      <c r="A54" s="7"/>
      <c r="B54" s="523">
        <f t="shared" si="3"/>
        <v>34</v>
      </c>
      <c r="C54" s="20"/>
      <c r="D54" s="578"/>
      <c r="E54" s="579"/>
      <c r="F54" s="578">
        <f t="shared" si="0"/>
        <v>0</v>
      </c>
      <c r="G54" s="572"/>
      <c r="H54" s="573"/>
      <c r="I54" s="6">
        <f t="shared" si="4"/>
        <v>619.7700000000001</v>
      </c>
      <c r="K54" s="7"/>
      <c r="L54" s="523">
        <f t="shared" si="5"/>
        <v>24</v>
      </c>
      <c r="M54" s="20"/>
      <c r="N54" s="578"/>
      <c r="O54" s="579"/>
      <c r="P54" s="578">
        <f t="shared" si="2"/>
        <v>0</v>
      </c>
      <c r="Q54" s="572"/>
      <c r="R54" s="573"/>
      <c r="S54" s="6">
        <f t="shared" si="6"/>
        <v>377.17999999999995</v>
      </c>
    </row>
    <row r="55" spans="1:19" x14ac:dyDescent="0.25">
      <c r="A55" s="7"/>
      <c r="B55" s="523">
        <f t="shared" si="3"/>
        <v>34</v>
      </c>
      <c r="C55" s="20"/>
      <c r="D55" s="578"/>
      <c r="E55" s="579"/>
      <c r="F55" s="578">
        <f t="shared" si="0"/>
        <v>0</v>
      </c>
      <c r="G55" s="572"/>
      <c r="H55" s="573"/>
      <c r="I55" s="6">
        <f t="shared" si="4"/>
        <v>619.7700000000001</v>
      </c>
      <c r="K55" s="7"/>
      <c r="L55" s="523">
        <f t="shared" si="5"/>
        <v>24</v>
      </c>
      <c r="M55" s="20"/>
      <c r="N55" s="578"/>
      <c r="O55" s="579"/>
      <c r="P55" s="578">
        <f t="shared" si="2"/>
        <v>0</v>
      </c>
      <c r="Q55" s="572"/>
      <c r="R55" s="573"/>
      <c r="S55" s="6">
        <f t="shared" si="6"/>
        <v>377.17999999999995</v>
      </c>
    </row>
    <row r="56" spans="1:19" x14ac:dyDescent="0.25">
      <c r="A56" s="7"/>
      <c r="B56" s="523">
        <f t="shared" si="3"/>
        <v>34</v>
      </c>
      <c r="C56" s="20"/>
      <c r="D56" s="578"/>
      <c r="E56" s="579"/>
      <c r="F56" s="578"/>
      <c r="G56" s="572"/>
      <c r="H56" s="573"/>
      <c r="I56" s="6">
        <f t="shared" si="4"/>
        <v>619.7700000000001</v>
      </c>
      <c r="K56" s="7"/>
      <c r="L56" s="523">
        <f t="shared" si="5"/>
        <v>24</v>
      </c>
      <c r="M56" s="20"/>
      <c r="N56" s="578"/>
      <c r="O56" s="579"/>
      <c r="P56" s="578"/>
      <c r="Q56" s="572"/>
      <c r="R56" s="573"/>
      <c r="S56" s="6">
        <f t="shared" si="6"/>
        <v>377.17999999999995</v>
      </c>
    </row>
    <row r="57" spans="1:19" x14ac:dyDescent="0.25">
      <c r="A57" s="7"/>
      <c r="B57" s="523">
        <f t="shared" si="3"/>
        <v>34</v>
      </c>
      <c r="C57" s="20"/>
      <c r="D57" s="578"/>
      <c r="E57" s="579"/>
      <c r="F57" s="578"/>
      <c r="G57" s="572"/>
      <c r="H57" s="573"/>
      <c r="I57" s="6">
        <f t="shared" si="4"/>
        <v>619.7700000000001</v>
      </c>
      <c r="K57" s="7"/>
      <c r="L57" s="523">
        <f t="shared" si="5"/>
        <v>24</v>
      </c>
      <c r="M57" s="20"/>
      <c r="N57" s="578"/>
      <c r="O57" s="579"/>
      <c r="P57" s="578"/>
      <c r="Q57" s="572"/>
      <c r="R57" s="573"/>
      <c r="S57" s="6">
        <f t="shared" si="6"/>
        <v>377.17999999999995</v>
      </c>
    </row>
    <row r="58" spans="1:19" x14ac:dyDescent="0.25">
      <c r="A58" s="7"/>
      <c r="B58" s="523">
        <f t="shared" si="3"/>
        <v>34</v>
      </c>
      <c r="C58" s="20"/>
      <c r="D58" s="578"/>
      <c r="E58" s="579"/>
      <c r="F58" s="578"/>
      <c r="G58" s="572"/>
      <c r="H58" s="573"/>
      <c r="I58" s="6">
        <f t="shared" si="4"/>
        <v>619.7700000000001</v>
      </c>
      <c r="K58" s="7"/>
      <c r="L58" s="523">
        <f t="shared" si="5"/>
        <v>24</v>
      </c>
      <c r="M58" s="20"/>
      <c r="N58" s="578"/>
      <c r="O58" s="579"/>
      <c r="P58" s="578"/>
      <c r="Q58" s="572"/>
      <c r="R58" s="573"/>
      <c r="S58" s="6">
        <f t="shared" si="6"/>
        <v>377.17999999999995</v>
      </c>
    </row>
    <row r="59" spans="1:19" x14ac:dyDescent="0.25">
      <c r="A59" s="7"/>
      <c r="B59" s="523">
        <f t="shared" si="3"/>
        <v>34</v>
      </c>
      <c r="C59" s="20"/>
      <c r="D59" s="578"/>
      <c r="E59" s="579"/>
      <c r="F59" s="578"/>
      <c r="G59" s="572"/>
      <c r="H59" s="573"/>
      <c r="I59" s="6">
        <f t="shared" si="4"/>
        <v>619.7700000000001</v>
      </c>
      <c r="K59" s="7"/>
      <c r="L59" s="523">
        <f t="shared" si="5"/>
        <v>24</v>
      </c>
      <c r="M59" s="20"/>
      <c r="N59" s="578"/>
      <c r="O59" s="579"/>
      <c r="P59" s="578"/>
      <c r="Q59" s="572"/>
      <c r="R59" s="573"/>
      <c r="S59" s="6">
        <f t="shared" si="6"/>
        <v>377.17999999999995</v>
      </c>
    </row>
    <row r="60" spans="1:19" x14ac:dyDescent="0.25">
      <c r="A60" s="7"/>
      <c r="B60" s="523">
        <f t="shared" si="3"/>
        <v>34</v>
      </c>
      <c r="C60" s="20"/>
      <c r="D60" s="578"/>
      <c r="E60" s="579"/>
      <c r="F60" s="578"/>
      <c r="G60" s="572"/>
      <c r="H60" s="573"/>
      <c r="I60" s="6">
        <f t="shared" si="4"/>
        <v>619.7700000000001</v>
      </c>
      <c r="K60" s="7"/>
      <c r="L60" s="523">
        <f t="shared" si="5"/>
        <v>24</v>
      </c>
      <c r="M60" s="20"/>
      <c r="N60" s="578"/>
      <c r="O60" s="579"/>
      <c r="P60" s="578"/>
      <c r="Q60" s="572"/>
      <c r="R60" s="573"/>
      <c r="S60" s="6">
        <f t="shared" si="6"/>
        <v>377.17999999999995</v>
      </c>
    </row>
    <row r="61" spans="1:19" x14ac:dyDescent="0.25">
      <c r="A61" s="7"/>
      <c r="B61" s="523"/>
      <c r="C61" s="20"/>
      <c r="D61" s="539"/>
      <c r="E61" s="540"/>
      <c r="F61" s="539">
        <f t="shared" ref="F61" si="7">D61</f>
        <v>0</v>
      </c>
      <c r="G61" s="368"/>
      <c r="H61" s="215"/>
      <c r="I61" s="6" t="e">
        <f>#REF!-F61</f>
        <v>#REF!</v>
      </c>
      <c r="K61" s="7"/>
      <c r="L61" s="523"/>
      <c r="M61" s="20"/>
      <c r="N61" s="539"/>
      <c r="O61" s="540"/>
      <c r="P61" s="539">
        <f t="shared" ref="P61" si="8">N61</f>
        <v>0</v>
      </c>
      <c r="Q61" s="368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18">
        <v>0</v>
      </c>
      <c r="E62" s="403"/>
      <c r="F62" s="518"/>
      <c r="G62" s="189"/>
      <c r="H62" s="385"/>
      <c r="K62" s="7"/>
      <c r="L62" s="4"/>
      <c r="M62" s="48"/>
      <c r="N62" s="518">
        <v>0</v>
      </c>
      <c r="O62" s="403"/>
      <c r="P62" s="518"/>
      <c r="Q62" s="189"/>
      <c r="R62" s="385"/>
    </row>
    <row r="63" spans="1:19" ht="15.75" thickTop="1" x14ac:dyDescent="0.25">
      <c r="A63" s="7"/>
      <c r="B63" s="7"/>
      <c r="C63" s="20">
        <f>SUM(C9:C61)</f>
        <v>36</v>
      </c>
      <c r="D63" s="8">
        <f>SUM(D9:D62)</f>
        <v>641.56999999999994</v>
      </c>
      <c r="E63" s="40"/>
      <c r="F63" s="8">
        <f>SUM(F9:F62)</f>
        <v>641.56999999999994</v>
      </c>
      <c r="G63" s="39"/>
      <c r="H63" s="23"/>
      <c r="K63" s="7"/>
      <c r="L63" s="7"/>
      <c r="M63" s="20">
        <f>SUM(M9:M61)</f>
        <v>10</v>
      </c>
      <c r="N63" s="8">
        <f>SUM(N9:N62)</f>
        <v>157.12</v>
      </c>
      <c r="O63" s="40"/>
      <c r="P63" s="8">
        <f>SUM(P9:P62)</f>
        <v>157.12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34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24</v>
      </c>
      <c r="O65" s="53"/>
      <c r="P65" s="8"/>
      <c r="Q65" s="39"/>
      <c r="R65" s="23"/>
    </row>
    <row r="66" spans="1:18" x14ac:dyDescent="0.25">
      <c r="A66" s="7"/>
      <c r="B66" s="7"/>
      <c r="C66" s="853" t="s">
        <v>19</v>
      </c>
      <c r="D66" s="854"/>
      <c r="E66" s="51">
        <f>E5+E6-F63</f>
        <v>619.77000000000021</v>
      </c>
      <c r="F66" s="8"/>
      <c r="G66" s="39"/>
      <c r="H66" s="23"/>
      <c r="K66" s="7"/>
      <c r="L66" s="7"/>
      <c r="M66" s="853" t="s">
        <v>19</v>
      </c>
      <c r="N66" s="854"/>
      <c r="O66" s="51">
        <f>O5+O6-P63</f>
        <v>377.17999999999995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69" activePane="bottomLeft" state="frozen"/>
      <selection pane="bottomLeft" activeCell="C83" sqref="C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43"/>
      <c r="B1" s="843"/>
      <c r="C1" s="843"/>
      <c r="D1" s="843"/>
      <c r="E1" s="843"/>
      <c r="F1" s="843"/>
      <c r="G1" s="84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29"/>
      <c r="C4" s="24"/>
      <c r="D4" s="63"/>
      <c r="E4" s="100"/>
      <c r="F4" s="281"/>
      <c r="G4" s="120"/>
      <c r="H4" s="16"/>
    </row>
    <row r="5" spans="1:9" ht="15.75" customHeight="1" x14ac:dyDescent="0.25">
      <c r="A5" s="419"/>
      <c r="B5" s="531"/>
      <c r="C5" s="73"/>
      <c r="D5" s="217"/>
      <c r="E5" s="92"/>
      <c r="F5" s="145"/>
      <c r="G5" s="287"/>
      <c r="H5" s="95">
        <f>E4+E5+E6-G5</f>
        <v>0</v>
      </c>
    </row>
    <row r="6" spans="1:9" ht="16.5" thickBot="1" x14ac:dyDescent="0.3">
      <c r="A6" s="16"/>
      <c r="B6" s="530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665"/>
      <c r="F8" s="110">
        <f t="shared" ref="F8:F89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664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664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665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665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665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664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664"/>
      <c r="F15" s="110">
        <f t="shared" si="0"/>
        <v>0</v>
      </c>
      <c r="G15" s="527"/>
      <c r="H15" s="112"/>
      <c r="I15" s="332"/>
    </row>
    <row r="16" spans="1:9" x14ac:dyDescent="0.25">
      <c r="A16" s="2"/>
      <c r="B16" s="324"/>
      <c r="C16" s="20"/>
      <c r="D16" s="310"/>
      <c r="E16" s="664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310"/>
      <c r="E17" s="664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>
        <f t="shared" ref="D18:D20" si="1">C18*B18</f>
        <v>0</v>
      </c>
      <c r="E18" s="665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>
        <f t="shared" si="1"/>
        <v>0</v>
      </c>
      <c r="E19" s="665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>
        <f t="shared" si="1"/>
        <v>0</v>
      </c>
      <c r="E20" s="665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>
        <f>C21*B19</f>
        <v>0</v>
      </c>
      <c r="E21" s="664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>
        <f t="shared" ref="D22:D31" si="2">C22*B20</f>
        <v>0</v>
      </c>
      <c r="E22" s="664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>
        <f t="shared" si="2"/>
        <v>0</v>
      </c>
      <c r="E23" s="664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>
        <f t="shared" si="2"/>
        <v>0</v>
      </c>
      <c r="E24" s="664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>
        <f t="shared" si="2"/>
        <v>0</v>
      </c>
      <c r="E25" s="665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>
        <f t="shared" si="2"/>
        <v>0</v>
      </c>
      <c r="E26" s="665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>
        <f t="shared" si="2"/>
        <v>0</v>
      </c>
      <c r="E27" s="665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>
        <f t="shared" si="2"/>
        <v>0</v>
      </c>
      <c r="E28" s="665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>
        <f t="shared" si="2"/>
        <v>0</v>
      </c>
      <c r="E29" s="665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>
        <f t="shared" si="2"/>
        <v>0</v>
      </c>
      <c r="E30" s="665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>
        <f t="shared" si="2"/>
        <v>0</v>
      </c>
      <c r="E31" s="665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5">
        <f>C32*B23</f>
        <v>0</v>
      </c>
      <c r="E32" s="666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5">
        <f t="shared" ref="D33:D87" si="3">C33*B24</f>
        <v>0</v>
      </c>
      <c r="E33" s="666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5">
        <f t="shared" si="3"/>
        <v>0</v>
      </c>
      <c r="E34" s="666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5">
        <f t="shared" si="3"/>
        <v>0</v>
      </c>
      <c r="E35" s="666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5">
        <f t="shared" si="3"/>
        <v>0</v>
      </c>
      <c r="E36" s="666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5">
        <f t="shared" si="3"/>
        <v>0</v>
      </c>
      <c r="E37" s="666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5">
        <f t="shared" si="3"/>
        <v>0</v>
      </c>
      <c r="E38" s="666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5">
        <f t="shared" si="3"/>
        <v>0</v>
      </c>
      <c r="E39" s="666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5">
        <f t="shared" si="3"/>
        <v>0</v>
      </c>
      <c r="E40" s="666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5">
        <f t="shared" si="3"/>
        <v>0</v>
      </c>
      <c r="E41" s="666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5">
        <f t="shared" si="3"/>
        <v>0</v>
      </c>
      <c r="E42" s="666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5">
        <f t="shared" si="3"/>
        <v>0</v>
      </c>
      <c r="E43" s="666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5">
        <f t="shared" si="3"/>
        <v>0</v>
      </c>
      <c r="E44" s="666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5">
        <f t="shared" si="3"/>
        <v>0</v>
      </c>
      <c r="E45" s="666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5">
        <f t="shared" si="3"/>
        <v>0</v>
      </c>
      <c r="E46" s="666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5">
        <f t="shared" si="3"/>
        <v>0</v>
      </c>
      <c r="E47" s="666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5">
        <f t="shared" si="3"/>
        <v>0</v>
      </c>
      <c r="E48" s="666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5">
        <f t="shared" si="3"/>
        <v>0</v>
      </c>
      <c r="E49" s="666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5">
        <f t="shared" si="3"/>
        <v>0</v>
      </c>
      <c r="E50" s="666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5">
        <f t="shared" si="3"/>
        <v>0</v>
      </c>
      <c r="E51" s="666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5">
        <f t="shared" si="3"/>
        <v>0</v>
      </c>
      <c r="E52" s="666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5">
        <f t="shared" si="3"/>
        <v>0</v>
      </c>
      <c r="E53" s="666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5">
        <f t="shared" si="3"/>
        <v>0</v>
      </c>
      <c r="E54" s="666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5">
        <f t="shared" si="3"/>
        <v>0</v>
      </c>
      <c r="E55" s="666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5">
        <f t="shared" si="3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5">
        <f t="shared" si="3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5">
        <f t="shared" si="3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5">
        <f t="shared" si="3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5">
        <f t="shared" si="3"/>
        <v>0</v>
      </c>
      <c r="E60" s="159"/>
      <c r="F60" s="110">
        <f t="shared" si="0"/>
        <v>0</v>
      </c>
      <c r="G60" s="111"/>
      <c r="H60" s="112"/>
      <c r="I60" s="332"/>
    </row>
    <row r="61" spans="1:9" x14ac:dyDescent="0.25">
      <c r="A61" s="2"/>
      <c r="B61" s="324"/>
      <c r="C61" s="20"/>
      <c r="D61" s="425">
        <f t="shared" si="3"/>
        <v>0</v>
      </c>
      <c r="E61" s="159"/>
      <c r="F61" s="110">
        <f t="shared" si="0"/>
        <v>0</v>
      </c>
      <c r="G61" s="111"/>
      <c r="H61" s="112"/>
      <c r="I61" s="332"/>
    </row>
    <row r="62" spans="1:9" x14ac:dyDescent="0.25">
      <c r="A62" s="2"/>
      <c r="B62" s="324"/>
      <c r="C62" s="20"/>
      <c r="D62" s="425">
        <f t="shared" si="3"/>
        <v>0</v>
      </c>
      <c r="E62" s="159"/>
      <c r="F62" s="110">
        <f t="shared" si="0"/>
        <v>0</v>
      </c>
      <c r="G62" s="111"/>
      <c r="H62" s="112"/>
      <c r="I62" s="332"/>
    </row>
    <row r="63" spans="1:9" x14ac:dyDescent="0.25">
      <c r="A63" s="2"/>
      <c r="B63" s="324"/>
      <c r="C63" s="20"/>
      <c r="D63" s="425">
        <f t="shared" si="3"/>
        <v>0</v>
      </c>
      <c r="E63" s="159"/>
      <c r="F63" s="110">
        <f t="shared" si="0"/>
        <v>0</v>
      </c>
      <c r="G63" s="111"/>
      <c r="H63" s="112"/>
      <c r="I63" s="332"/>
    </row>
    <row r="64" spans="1:9" x14ac:dyDescent="0.25">
      <c r="A64" s="2"/>
      <c r="B64" s="324"/>
      <c r="C64" s="20"/>
      <c r="D64" s="425">
        <f t="shared" si="3"/>
        <v>0</v>
      </c>
      <c r="E64" s="159"/>
      <c r="F64" s="110">
        <f t="shared" si="0"/>
        <v>0</v>
      </c>
      <c r="G64" s="111"/>
      <c r="H64" s="112"/>
      <c r="I64" s="332"/>
    </row>
    <row r="65" spans="1:9" x14ac:dyDescent="0.25">
      <c r="A65" s="2"/>
      <c r="B65" s="324"/>
      <c r="C65" s="20"/>
      <c r="D65" s="425">
        <f t="shared" si="3"/>
        <v>0</v>
      </c>
      <c r="E65" s="159"/>
      <c r="F65" s="110">
        <f t="shared" si="0"/>
        <v>0</v>
      </c>
      <c r="G65" s="111"/>
      <c r="H65" s="112"/>
      <c r="I65" s="332"/>
    </row>
    <row r="66" spans="1:9" x14ac:dyDescent="0.25">
      <c r="A66" s="2"/>
      <c r="B66" s="324"/>
      <c r="C66" s="20"/>
      <c r="D66" s="425">
        <f t="shared" si="3"/>
        <v>0</v>
      </c>
      <c r="E66" s="159"/>
      <c r="F66" s="110">
        <f t="shared" si="0"/>
        <v>0</v>
      </c>
      <c r="G66" s="111"/>
      <c r="H66" s="112"/>
      <c r="I66" s="332"/>
    </row>
    <row r="67" spans="1:9" x14ac:dyDescent="0.25">
      <c r="A67" s="2"/>
      <c r="B67" s="324"/>
      <c r="C67" s="20"/>
      <c r="D67" s="425">
        <f t="shared" si="3"/>
        <v>0</v>
      </c>
      <c r="E67" s="159"/>
      <c r="F67" s="110">
        <f t="shared" si="0"/>
        <v>0</v>
      </c>
      <c r="G67" s="111"/>
      <c r="H67" s="112"/>
      <c r="I67" s="332"/>
    </row>
    <row r="68" spans="1:9" x14ac:dyDescent="0.25">
      <c r="A68" s="2"/>
      <c r="B68" s="324"/>
      <c r="C68" s="20"/>
      <c r="D68" s="425">
        <f t="shared" si="3"/>
        <v>0</v>
      </c>
      <c r="E68" s="159"/>
      <c r="F68" s="110">
        <f t="shared" si="0"/>
        <v>0</v>
      </c>
      <c r="G68" s="111"/>
      <c r="H68" s="112"/>
      <c r="I68" s="332"/>
    </row>
    <row r="69" spans="1:9" x14ac:dyDescent="0.25">
      <c r="A69" s="2"/>
      <c r="B69" s="324"/>
      <c r="C69" s="20"/>
      <c r="D69" s="425">
        <f t="shared" si="3"/>
        <v>0</v>
      </c>
      <c r="E69" s="159"/>
      <c r="F69" s="110">
        <f t="shared" si="0"/>
        <v>0</v>
      </c>
      <c r="G69" s="111"/>
      <c r="H69" s="112"/>
      <c r="I69" s="332"/>
    </row>
    <row r="70" spans="1:9" x14ac:dyDescent="0.25">
      <c r="A70" s="2"/>
      <c r="B70" s="324"/>
      <c r="C70" s="20"/>
      <c r="D70" s="425">
        <f t="shared" si="3"/>
        <v>0</v>
      </c>
      <c r="E70" s="159"/>
      <c r="F70" s="110">
        <f t="shared" si="0"/>
        <v>0</v>
      </c>
      <c r="G70" s="111"/>
      <c r="H70" s="112"/>
      <c r="I70" s="332"/>
    </row>
    <row r="71" spans="1:9" x14ac:dyDescent="0.25">
      <c r="A71" s="2"/>
      <c r="B71" s="324"/>
      <c r="C71" s="20"/>
      <c r="D71" s="425">
        <f t="shared" si="3"/>
        <v>0</v>
      </c>
      <c r="E71" s="159"/>
      <c r="F71" s="110">
        <f t="shared" si="0"/>
        <v>0</v>
      </c>
      <c r="G71" s="111"/>
      <c r="H71" s="112"/>
      <c r="I71" s="332"/>
    </row>
    <row r="72" spans="1:9" x14ac:dyDescent="0.25">
      <c r="A72" s="2"/>
      <c r="B72" s="324"/>
      <c r="C72" s="20"/>
      <c r="D72" s="425">
        <f t="shared" si="3"/>
        <v>0</v>
      </c>
      <c r="E72" s="159"/>
      <c r="F72" s="110">
        <f t="shared" si="0"/>
        <v>0</v>
      </c>
      <c r="G72" s="111"/>
      <c r="H72" s="112"/>
      <c r="I72" s="332"/>
    </row>
    <row r="73" spans="1:9" x14ac:dyDescent="0.25">
      <c r="A73" s="2"/>
      <c r="B73" s="324"/>
      <c r="C73" s="20"/>
      <c r="D73" s="425">
        <f t="shared" si="3"/>
        <v>0</v>
      </c>
      <c r="E73" s="159"/>
      <c r="F73" s="110">
        <f t="shared" si="0"/>
        <v>0</v>
      </c>
      <c r="G73" s="111"/>
      <c r="H73" s="112"/>
      <c r="I73" s="332"/>
    </row>
    <row r="74" spans="1:9" x14ac:dyDescent="0.25">
      <c r="A74" s="2"/>
      <c r="B74" s="324"/>
      <c r="C74" s="20"/>
      <c r="D74" s="425">
        <f t="shared" si="3"/>
        <v>0</v>
      </c>
      <c r="E74" s="159"/>
      <c r="F74" s="110">
        <f t="shared" si="0"/>
        <v>0</v>
      </c>
      <c r="G74" s="111"/>
      <c r="H74" s="112"/>
      <c r="I74" s="332"/>
    </row>
    <row r="75" spans="1:9" x14ac:dyDescent="0.25">
      <c r="A75" s="2"/>
      <c r="B75" s="324"/>
      <c r="C75" s="20"/>
      <c r="D75" s="425">
        <f t="shared" si="3"/>
        <v>0</v>
      </c>
      <c r="E75" s="159"/>
      <c r="F75" s="110">
        <f t="shared" si="0"/>
        <v>0</v>
      </c>
      <c r="G75" s="111"/>
      <c r="H75" s="112"/>
      <c r="I75" s="332"/>
    </row>
    <row r="76" spans="1:9" x14ac:dyDescent="0.25">
      <c r="A76" s="2"/>
      <c r="B76" s="324"/>
      <c r="C76" s="20"/>
      <c r="D76" s="425">
        <f t="shared" si="3"/>
        <v>0</v>
      </c>
      <c r="E76" s="159"/>
      <c r="F76" s="110">
        <f t="shared" si="0"/>
        <v>0</v>
      </c>
      <c r="G76" s="111"/>
      <c r="H76" s="112"/>
      <c r="I76" s="332"/>
    </row>
    <row r="77" spans="1:9" x14ac:dyDescent="0.25">
      <c r="A77" s="2"/>
      <c r="B77" s="324"/>
      <c r="C77" s="20"/>
      <c r="D77" s="425">
        <f t="shared" si="3"/>
        <v>0</v>
      </c>
      <c r="E77" s="159"/>
      <c r="F77" s="110">
        <f t="shared" si="0"/>
        <v>0</v>
      </c>
      <c r="G77" s="111"/>
      <c r="H77" s="112"/>
      <c r="I77" s="332"/>
    </row>
    <row r="78" spans="1:9" x14ac:dyDescent="0.25">
      <c r="A78" s="2"/>
      <c r="B78" s="324"/>
      <c r="C78" s="20"/>
      <c r="D78" s="425">
        <f t="shared" si="3"/>
        <v>0</v>
      </c>
      <c r="E78" s="159"/>
      <c r="F78" s="110">
        <f t="shared" si="0"/>
        <v>0</v>
      </c>
      <c r="G78" s="111"/>
      <c r="H78" s="112"/>
      <c r="I78" s="332"/>
    </row>
    <row r="79" spans="1:9" x14ac:dyDescent="0.25">
      <c r="A79" s="2"/>
      <c r="B79" s="324"/>
      <c r="C79" s="20"/>
      <c r="D79" s="425">
        <f t="shared" si="3"/>
        <v>0</v>
      </c>
      <c r="E79" s="159"/>
      <c r="F79" s="110">
        <f t="shared" si="0"/>
        <v>0</v>
      </c>
      <c r="G79" s="111"/>
      <c r="H79" s="112"/>
      <c r="I79" s="332"/>
    </row>
    <row r="80" spans="1:9" x14ac:dyDescent="0.25">
      <c r="A80" s="2"/>
      <c r="B80" s="324"/>
      <c r="C80" s="20"/>
      <c r="D80" s="425">
        <f t="shared" si="3"/>
        <v>0</v>
      </c>
      <c r="E80" s="159"/>
      <c r="F80" s="110">
        <f t="shared" si="0"/>
        <v>0</v>
      </c>
      <c r="G80" s="111"/>
      <c r="H80" s="112"/>
      <c r="I80" s="332"/>
    </row>
    <row r="81" spans="1:9" x14ac:dyDescent="0.25">
      <c r="A81" s="2"/>
      <c r="B81" s="324"/>
      <c r="C81" s="20"/>
      <c r="D81" s="425">
        <f t="shared" si="3"/>
        <v>0</v>
      </c>
      <c r="E81" s="159"/>
      <c r="F81" s="110">
        <f t="shared" si="0"/>
        <v>0</v>
      </c>
      <c r="G81" s="111"/>
      <c r="H81" s="112"/>
      <c r="I81" s="332"/>
    </row>
    <row r="82" spans="1:9" x14ac:dyDescent="0.25">
      <c r="A82" s="2"/>
      <c r="B82" s="324"/>
      <c r="C82" s="20"/>
      <c r="D82" s="425">
        <f t="shared" si="3"/>
        <v>0</v>
      </c>
      <c r="E82" s="159"/>
      <c r="F82" s="110">
        <f t="shared" si="0"/>
        <v>0</v>
      </c>
      <c r="G82" s="111"/>
      <c r="H82" s="112"/>
      <c r="I82" s="332"/>
    </row>
    <row r="83" spans="1:9" x14ac:dyDescent="0.25">
      <c r="A83" s="2"/>
      <c r="B83" s="324"/>
      <c r="C83" s="20"/>
      <c r="D83" s="425">
        <f t="shared" si="3"/>
        <v>0</v>
      </c>
      <c r="E83" s="159"/>
      <c r="F83" s="110">
        <f t="shared" si="0"/>
        <v>0</v>
      </c>
      <c r="G83" s="111"/>
      <c r="H83" s="112"/>
      <c r="I83" s="332"/>
    </row>
    <row r="84" spans="1:9" x14ac:dyDescent="0.25">
      <c r="A84" s="195"/>
      <c r="B84" s="324"/>
      <c r="C84" s="20"/>
      <c r="D84" s="425">
        <f t="shared" si="3"/>
        <v>0</v>
      </c>
      <c r="E84" s="159"/>
      <c r="F84" s="110">
        <f t="shared" si="0"/>
        <v>0</v>
      </c>
      <c r="G84" s="111"/>
      <c r="H84" s="112"/>
      <c r="I84" s="332"/>
    </row>
    <row r="85" spans="1:9" x14ac:dyDescent="0.25">
      <c r="A85" s="2"/>
      <c r="B85" s="324"/>
      <c r="C85" s="20"/>
      <c r="D85" s="425">
        <f t="shared" si="3"/>
        <v>0</v>
      </c>
      <c r="E85" s="159"/>
      <c r="F85" s="110">
        <f t="shared" si="0"/>
        <v>0</v>
      </c>
      <c r="G85" s="111"/>
      <c r="H85" s="112"/>
      <c r="I85" s="332"/>
    </row>
    <row r="86" spans="1:9" x14ac:dyDescent="0.25">
      <c r="A86" s="2"/>
      <c r="B86" s="324"/>
      <c r="C86" s="20"/>
      <c r="D86" s="425">
        <f t="shared" si="3"/>
        <v>0</v>
      </c>
      <c r="E86" s="159"/>
      <c r="F86" s="110">
        <f t="shared" si="0"/>
        <v>0</v>
      </c>
      <c r="G86" s="111"/>
      <c r="H86" s="112"/>
      <c r="I86" s="332"/>
    </row>
    <row r="87" spans="1:9" x14ac:dyDescent="0.25">
      <c r="A87" s="2"/>
      <c r="B87" s="324"/>
      <c r="C87" s="20"/>
      <c r="D87" s="425">
        <f t="shared" si="3"/>
        <v>0</v>
      </c>
      <c r="E87" s="159"/>
      <c r="F87" s="110">
        <f t="shared" si="0"/>
        <v>0</v>
      </c>
      <c r="G87" s="111"/>
      <c r="H87" s="112"/>
      <c r="I87" s="332"/>
    </row>
    <row r="88" spans="1:9" x14ac:dyDescent="0.25">
      <c r="A88" s="2"/>
      <c r="B88" s="324"/>
      <c r="C88" s="20"/>
      <c r="D88" s="425">
        <f>C88*B29</f>
        <v>0</v>
      </c>
      <c r="E88" s="159"/>
      <c r="F88" s="110">
        <f t="shared" si="0"/>
        <v>0</v>
      </c>
      <c r="G88" s="111"/>
      <c r="H88" s="112"/>
      <c r="I88" s="332"/>
    </row>
    <row r="89" spans="1:9" ht="15.75" thickBot="1" x14ac:dyDescent="0.3">
      <c r="A89" s="4"/>
      <c r="B89" s="324"/>
      <c r="C89" s="48"/>
      <c r="D89" s="468">
        <f>C89*B30</f>
        <v>0</v>
      </c>
      <c r="E89" s="323"/>
      <c r="F89" s="309">
        <f t="shared" si="0"/>
        <v>0</v>
      </c>
      <c r="G89" s="270"/>
      <c r="H89" s="112"/>
      <c r="I89" s="332"/>
    </row>
    <row r="90" spans="1:9" ht="16.5" thickTop="1" thickBot="1" x14ac:dyDescent="0.3">
      <c r="C90" s="166">
        <f>SUM(C8:C89)</f>
        <v>0</v>
      </c>
      <c r="D90" s="205">
        <f>SUM(D8:D89)</f>
        <v>0</v>
      </c>
      <c r="E90" s="50"/>
      <c r="F90" s="6">
        <f>SUM(F8:F89)</f>
        <v>0</v>
      </c>
    </row>
    <row r="91" spans="1:9" ht="15.75" thickBot="1" x14ac:dyDescent="0.3">
      <c r="A91" s="230"/>
      <c r="D91" s="206" t="s">
        <v>4</v>
      </c>
      <c r="E91" s="109">
        <f>F4+F5+F6-+C90</f>
        <v>0</v>
      </c>
    </row>
    <row r="92" spans="1:9" ht="15.75" thickBot="1" x14ac:dyDescent="0.3">
      <c r="A92" s="223"/>
    </row>
    <row r="93" spans="1:9" ht="16.5" thickTop="1" thickBot="1" x14ac:dyDescent="0.3">
      <c r="A93" s="161"/>
      <c r="C93" s="846" t="s">
        <v>11</v>
      </c>
      <c r="D93" s="847"/>
      <c r="E93" s="284">
        <f>E5+E4+E6+-F90</f>
        <v>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36" t="s">
        <v>82</v>
      </c>
      <c r="B1" s="836"/>
      <c r="C1" s="836"/>
      <c r="D1" s="836"/>
      <c r="E1" s="836"/>
      <c r="F1" s="836"/>
      <c r="G1" s="836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54" t="s">
        <v>78</v>
      </c>
      <c r="B5" s="861" t="s">
        <v>79</v>
      </c>
      <c r="C5" s="861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62"/>
      <c r="C6" s="862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5">
        <v>100</v>
      </c>
      <c r="E8" s="404">
        <v>42726</v>
      </c>
      <c r="F8" s="532">
        <f t="shared" ref="F8:F45" si="0">D8</f>
        <v>100</v>
      </c>
      <c r="G8" s="533" t="s">
        <v>69</v>
      </c>
      <c r="H8" s="407">
        <v>90</v>
      </c>
    </row>
    <row r="9" spans="1:8" x14ac:dyDescent="0.25">
      <c r="A9" s="129"/>
      <c r="B9" s="165"/>
      <c r="C9" s="20">
        <v>70</v>
      </c>
      <c r="D9" s="514">
        <v>70</v>
      </c>
      <c r="E9" s="515">
        <v>42727</v>
      </c>
      <c r="F9" s="516">
        <f t="shared" si="0"/>
        <v>70</v>
      </c>
      <c r="G9" s="517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14">
        <v>80</v>
      </c>
      <c r="E10" s="515">
        <v>42727</v>
      </c>
      <c r="F10" s="516">
        <f t="shared" si="0"/>
        <v>80</v>
      </c>
      <c r="G10" s="517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14">
        <v>80</v>
      </c>
      <c r="E11" s="515">
        <v>42728</v>
      </c>
      <c r="F11" s="516">
        <f t="shared" si="0"/>
        <v>80</v>
      </c>
      <c r="G11" s="517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14">
        <v>50</v>
      </c>
      <c r="E12" s="515">
        <v>42728</v>
      </c>
      <c r="F12" s="516">
        <f t="shared" si="0"/>
        <v>50</v>
      </c>
      <c r="G12" s="517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14">
        <v>70</v>
      </c>
      <c r="E13" s="515">
        <v>42728</v>
      </c>
      <c r="F13" s="516">
        <f t="shared" si="0"/>
        <v>70</v>
      </c>
      <c r="G13" s="517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14">
        <v>60</v>
      </c>
      <c r="E14" s="515">
        <v>42731</v>
      </c>
      <c r="F14" s="516">
        <f t="shared" si="0"/>
        <v>60</v>
      </c>
      <c r="G14" s="517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14">
        <v>200</v>
      </c>
      <c r="E15" s="515">
        <v>42731</v>
      </c>
      <c r="F15" s="516">
        <f t="shared" si="0"/>
        <v>200</v>
      </c>
      <c r="G15" s="517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14">
        <v>200</v>
      </c>
      <c r="E16" s="515">
        <v>42732</v>
      </c>
      <c r="F16" s="516">
        <f t="shared" si="0"/>
        <v>200</v>
      </c>
      <c r="G16" s="517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14">
        <v>89</v>
      </c>
      <c r="E17" s="515">
        <v>42733</v>
      </c>
      <c r="F17" s="516">
        <f t="shared" si="0"/>
        <v>89</v>
      </c>
      <c r="G17" s="517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8">
        <v>90</v>
      </c>
      <c r="E18" s="334">
        <v>42748</v>
      </c>
      <c r="F18" s="496">
        <f t="shared" si="0"/>
        <v>90</v>
      </c>
      <c r="G18" s="556" t="s">
        <v>81</v>
      </c>
      <c r="H18" s="497">
        <v>90</v>
      </c>
    </row>
    <row r="19" spans="1:8" x14ac:dyDescent="0.25">
      <c r="A19" s="59"/>
      <c r="B19" s="172"/>
      <c r="C19" s="20"/>
      <c r="D19" s="498"/>
      <c r="E19" s="334"/>
      <c r="F19" s="496">
        <f t="shared" si="0"/>
        <v>0</v>
      </c>
      <c r="G19" s="556"/>
      <c r="H19" s="497" t="s">
        <v>41</v>
      </c>
    </row>
    <row r="20" spans="1:8" x14ac:dyDescent="0.25">
      <c r="A20" s="59"/>
      <c r="B20" s="172"/>
      <c r="C20" s="20"/>
      <c r="D20" s="498"/>
      <c r="E20" s="334"/>
      <c r="F20" s="496">
        <f t="shared" si="0"/>
        <v>0</v>
      </c>
      <c r="G20" s="556"/>
      <c r="H20" s="497"/>
    </row>
    <row r="21" spans="1:8" x14ac:dyDescent="0.25">
      <c r="A21" s="59"/>
      <c r="B21" s="172"/>
      <c r="C21" s="20"/>
      <c r="D21" s="498"/>
      <c r="E21" s="334"/>
      <c r="F21" s="496">
        <f t="shared" si="0"/>
        <v>0</v>
      </c>
      <c r="G21" s="556"/>
      <c r="H21" s="497"/>
    </row>
    <row r="22" spans="1:8" x14ac:dyDescent="0.25">
      <c r="A22" s="59"/>
      <c r="B22" s="122"/>
      <c r="C22" s="20"/>
      <c r="D22" s="514"/>
      <c r="E22" s="515"/>
      <c r="F22" s="516">
        <f t="shared" si="0"/>
        <v>0</v>
      </c>
      <c r="G22" s="517"/>
      <c r="H22" s="102"/>
    </row>
    <row r="23" spans="1:8" x14ac:dyDescent="0.25">
      <c r="A23" s="59"/>
      <c r="B23" s="172"/>
      <c r="C23" s="20"/>
      <c r="D23" s="514"/>
      <c r="E23" s="515"/>
      <c r="F23" s="516">
        <f t="shared" si="0"/>
        <v>0</v>
      </c>
      <c r="G23" s="517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5"/>
      <c r="F25" s="30">
        <f t="shared" si="0"/>
        <v>0</v>
      </c>
      <c r="G25" s="504"/>
      <c r="H25" s="416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5"/>
      <c r="F27" s="30">
        <f t="shared" si="0"/>
        <v>0</v>
      </c>
      <c r="G27" s="504"/>
      <c r="H27" s="416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50" t="s">
        <v>21</v>
      </c>
      <c r="E48" s="551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52" t="s">
        <v>4</v>
      </c>
      <c r="E49" s="553"/>
      <c r="F49" s="503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09"/>
      <c r="D3" s="510"/>
      <c r="E3" s="863"/>
      <c r="F3" s="863"/>
    </row>
    <row r="4" spans="3:6" ht="23.25" x14ac:dyDescent="0.25">
      <c r="C4" s="511"/>
      <c r="D4" s="512"/>
      <c r="E4" s="863"/>
      <c r="F4" s="863"/>
    </row>
    <row r="5" spans="3:6" ht="21" x14ac:dyDescent="0.25">
      <c r="C5" s="509"/>
      <c r="D5" s="510"/>
      <c r="E5" s="863"/>
      <c r="F5" s="863"/>
    </row>
    <row r="6" spans="3:6" ht="23.25" x14ac:dyDescent="0.25">
      <c r="C6" s="511"/>
      <c r="D6" s="512"/>
      <c r="E6" s="863"/>
      <c r="F6" s="863"/>
    </row>
    <row r="7" spans="3:6" ht="21" x14ac:dyDescent="0.25">
      <c r="C7" s="509"/>
      <c r="D7" s="510"/>
      <c r="E7" s="863"/>
      <c r="F7" s="863"/>
    </row>
    <row r="8" spans="3:6" ht="23.25" x14ac:dyDescent="0.25">
      <c r="C8" s="511"/>
      <c r="D8" s="512"/>
      <c r="E8" s="863"/>
      <c r="F8" s="863"/>
    </row>
    <row r="9" spans="3:6" ht="23.25" x14ac:dyDescent="0.25">
      <c r="C9" s="511"/>
      <c r="D9" s="512"/>
      <c r="E9" s="863"/>
      <c r="F9" s="863"/>
    </row>
    <row r="10" spans="3:6" ht="21" x14ac:dyDescent="0.25">
      <c r="C10" s="509"/>
      <c r="D10" s="510"/>
      <c r="E10" s="863"/>
      <c r="F10" s="863"/>
    </row>
    <row r="11" spans="3:6" ht="23.25" x14ac:dyDescent="0.25">
      <c r="C11" s="511"/>
      <c r="D11" s="512"/>
      <c r="E11" s="863"/>
      <c r="F11" s="863"/>
    </row>
    <row r="12" spans="3:6" ht="23.25" x14ac:dyDescent="0.25">
      <c r="C12" s="511"/>
      <c r="D12" s="512"/>
      <c r="E12" s="863"/>
      <c r="F12" s="863"/>
    </row>
    <row r="13" spans="3:6" ht="23.25" x14ac:dyDescent="0.25">
      <c r="C13" s="511"/>
      <c r="D13" s="512"/>
      <c r="E13" s="863"/>
      <c r="F13" s="863"/>
    </row>
    <row r="14" spans="3:6" ht="21" x14ac:dyDescent="0.25">
      <c r="C14" s="509"/>
      <c r="D14" s="510"/>
      <c r="E14" s="863"/>
      <c r="F14" s="863"/>
    </row>
    <row r="15" spans="3:6" ht="23.25" x14ac:dyDescent="0.25">
      <c r="C15" s="511"/>
      <c r="D15" s="512"/>
      <c r="E15" s="863"/>
      <c r="F15" s="863"/>
    </row>
    <row r="16" spans="3:6" x14ac:dyDescent="0.25">
      <c r="C16" s="864"/>
      <c r="D16" s="864"/>
      <c r="E16" s="864"/>
      <c r="F16" s="865"/>
    </row>
    <row r="17" spans="3:6" x14ac:dyDescent="0.25">
      <c r="C17" s="864"/>
      <c r="D17" s="864"/>
      <c r="E17" s="864"/>
      <c r="F17" s="865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5"/>
  <sheetViews>
    <sheetView workbookViewId="0">
      <selection sqref="A1:G1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</cols>
  <sheetData>
    <row r="1" spans="1:9" ht="40.5" x14ac:dyDescent="0.55000000000000004">
      <c r="A1" s="831"/>
      <c r="B1" s="831"/>
      <c r="C1" s="831"/>
      <c r="D1" s="831"/>
      <c r="E1" s="831"/>
      <c r="F1" s="831"/>
      <c r="G1" s="831"/>
      <c r="H1" s="14">
        <v>1</v>
      </c>
    </row>
    <row r="2" spans="1:9" ht="15.75" thickBot="1" x14ac:dyDescent="0.3">
      <c r="C2" t="s">
        <v>41</v>
      </c>
    </row>
    <row r="3" spans="1: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9" ht="16.5" thickTop="1" x14ac:dyDescent="0.25">
      <c r="A4" s="129"/>
      <c r="B4" s="16"/>
      <c r="C4" s="582"/>
      <c r="D4" s="263"/>
      <c r="E4" s="162"/>
      <c r="F4" s="120"/>
      <c r="G4" s="239"/>
      <c r="H4" s="15"/>
    </row>
    <row r="5" spans="1:9" ht="15" customHeight="1" x14ac:dyDescent="0.25">
      <c r="A5" s="837"/>
      <c r="B5" s="120"/>
      <c r="C5" s="654"/>
      <c r="D5" s="263"/>
      <c r="E5" s="162"/>
      <c r="F5" s="120"/>
      <c r="G5" s="247"/>
      <c r="H5" s="269">
        <f>E5-G5+E6+E4+E7</f>
        <v>0</v>
      </c>
    </row>
    <row r="6" spans="1:9" x14ac:dyDescent="0.25">
      <c r="A6" s="837"/>
      <c r="B6" s="16"/>
      <c r="C6" s="654"/>
      <c r="D6" s="263"/>
      <c r="E6" s="669"/>
      <c r="F6" s="100"/>
      <c r="G6" s="120"/>
      <c r="H6" s="16"/>
    </row>
    <row r="7" spans="1:9" ht="15.75" thickBot="1" x14ac:dyDescent="0.3">
      <c r="A7" s="702"/>
      <c r="B7" s="16"/>
      <c r="C7" s="654"/>
      <c r="D7" s="263"/>
      <c r="E7" s="669"/>
      <c r="F7" s="100"/>
      <c r="G7" s="120"/>
      <c r="H7" s="16"/>
    </row>
    <row r="8" spans="1: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9" ht="15.75" thickTop="1" x14ac:dyDescent="0.25">
      <c r="A9" s="90" t="s">
        <v>32</v>
      </c>
      <c r="B9" s="172"/>
      <c r="C9" s="20"/>
      <c r="D9" s="19"/>
      <c r="E9" s="151"/>
      <c r="F9" s="516">
        <f t="shared" ref="F9:F46" si="0">D9</f>
        <v>0</v>
      </c>
      <c r="G9" s="111"/>
      <c r="H9" s="112"/>
      <c r="I9" s="97">
        <f>E6+E5+E4-F9+E7</f>
        <v>0</v>
      </c>
    </row>
    <row r="10" spans="1:9" x14ac:dyDescent="0.25">
      <c r="A10" s="129"/>
      <c r="B10" s="165"/>
      <c r="C10" s="20"/>
      <c r="D10" s="514"/>
      <c r="E10" s="515"/>
      <c r="F10" s="516">
        <f t="shared" si="0"/>
        <v>0</v>
      </c>
      <c r="G10" s="517"/>
      <c r="H10" s="102"/>
      <c r="I10" s="97">
        <f>I9-F10</f>
        <v>0</v>
      </c>
    </row>
    <row r="11" spans="1:9" x14ac:dyDescent="0.25">
      <c r="A11" s="130"/>
      <c r="B11" s="165"/>
      <c r="C11" s="20"/>
      <c r="D11" s="514"/>
      <c r="E11" s="515"/>
      <c r="F11" s="516">
        <f t="shared" si="0"/>
        <v>0</v>
      </c>
      <c r="G11" s="517"/>
      <c r="H11" s="102"/>
      <c r="I11" s="97">
        <f t="shared" ref="I11:I46" si="1">I10-F11</f>
        <v>0</v>
      </c>
    </row>
    <row r="12" spans="1:9" x14ac:dyDescent="0.25">
      <c r="A12" s="142" t="s">
        <v>33</v>
      </c>
      <c r="B12" s="165"/>
      <c r="C12" s="20"/>
      <c r="D12" s="514"/>
      <c r="E12" s="515"/>
      <c r="F12" s="516">
        <f t="shared" si="0"/>
        <v>0</v>
      </c>
      <c r="G12" s="517"/>
      <c r="H12" s="102"/>
      <c r="I12" s="97">
        <f t="shared" si="1"/>
        <v>0</v>
      </c>
    </row>
    <row r="13" spans="1:9" x14ac:dyDescent="0.25">
      <c r="A13" s="130"/>
      <c r="B13" s="165"/>
      <c r="C13" s="20"/>
      <c r="D13" s="514"/>
      <c r="E13" s="515"/>
      <c r="F13" s="516">
        <f t="shared" si="0"/>
        <v>0</v>
      </c>
      <c r="G13" s="517"/>
      <c r="H13" s="102"/>
      <c r="I13" s="97">
        <f t="shared" si="1"/>
        <v>0</v>
      </c>
    </row>
    <row r="14" spans="1:9" x14ac:dyDescent="0.25">
      <c r="A14" s="130"/>
      <c r="B14" s="165"/>
      <c r="C14" s="20"/>
      <c r="D14" s="514"/>
      <c r="E14" s="515"/>
      <c r="F14" s="516">
        <f t="shared" si="0"/>
        <v>0</v>
      </c>
      <c r="G14" s="517"/>
      <c r="H14" s="102"/>
      <c r="I14" s="97">
        <f t="shared" si="1"/>
        <v>0</v>
      </c>
    </row>
    <row r="15" spans="1:9" x14ac:dyDescent="0.25">
      <c r="A15" s="7"/>
      <c r="B15" s="165"/>
      <c r="C15" s="20"/>
      <c r="D15" s="514"/>
      <c r="E15" s="515"/>
      <c r="F15" s="516">
        <f t="shared" si="0"/>
        <v>0</v>
      </c>
      <c r="G15" s="517"/>
      <c r="H15" s="102"/>
      <c r="I15" s="97">
        <f t="shared" si="1"/>
        <v>0</v>
      </c>
    </row>
    <row r="16" spans="1:9" x14ac:dyDescent="0.25">
      <c r="A16" s="7"/>
      <c r="B16" s="165"/>
      <c r="C16" s="20"/>
      <c r="D16" s="514"/>
      <c r="E16" s="515"/>
      <c r="F16" s="516">
        <f t="shared" si="0"/>
        <v>0</v>
      </c>
      <c r="G16" s="517"/>
      <c r="H16" s="102"/>
      <c r="I16" s="97">
        <f t="shared" si="1"/>
        <v>0</v>
      </c>
    </row>
    <row r="17" spans="1:9" x14ac:dyDescent="0.25">
      <c r="A17" s="59"/>
      <c r="B17" s="165"/>
      <c r="C17" s="20"/>
      <c r="D17" s="514"/>
      <c r="E17" s="515"/>
      <c r="F17" s="516">
        <f t="shared" si="0"/>
        <v>0</v>
      </c>
      <c r="G17" s="517"/>
      <c r="H17" s="102"/>
      <c r="I17" s="97">
        <f t="shared" si="1"/>
        <v>0</v>
      </c>
    </row>
    <row r="18" spans="1:9" x14ac:dyDescent="0.25">
      <c r="A18" s="59"/>
      <c r="B18" s="165"/>
      <c r="C18" s="20"/>
      <c r="D18" s="514"/>
      <c r="E18" s="515"/>
      <c r="F18" s="516">
        <f t="shared" si="0"/>
        <v>0</v>
      </c>
      <c r="G18" s="517"/>
      <c r="H18" s="102"/>
      <c r="I18" s="97">
        <f t="shared" si="1"/>
        <v>0</v>
      </c>
    </row>
    <row r="19" spans="1:9" x14ac:dyDescent="0.25">
      <c r="A19" s="59"/>
      <c r="B19" s="172"/>
      <c r="C19" s="20"/>
      <c r="D19" s="514"/>
      <c r="E19" s="515"/>
      <c r="F19" s="516">
        <f t="shared" si="0"/>
        <v>0</v>
      </c>
      <c r="G19" s="517"/>
      <c r="H19" s="102"/>
      <c r="I19" s="97">
        <f t="shared" si="1"/>
        <v>0</v>
      </c>
    </row>
    <row r="20" spans="1:9" x14ac:dyDescent="0.25">
      <c r="A20" s="59"/>
      <c r="B20" s="172"/>
      <c r="C20" s="20"/>
      <c r="D20" s="514"/>
      <c r="E20" s="515"/>
      <c r="F20" s="516">
        <f t="shared" si="0"/>
        <v>0</v>
      </c>
      <c r="G20" s="517"/>
      <c r="H20" s="102"/>
      <c r="I20" s="97">
        <f t="shared" si="1"/>
        <v>0</v>
      </c>
    </row>
    <row r="21" spans="1:9" x14ac:dyDescent="0.25">
      <c r="A21" s="59"/>
      <c r="B21" s="172"/>
      <c r="C21" s="20"/>
      <c r="D21" s="514"/>
      <c r="E21" s="515"/>
      <c r="F21" s="516">
        <f t="shared" si="0"/>
        <v>0</v>
      </c>
      <c r="G21" s="517"/>
      <c r="H21" s="102"/>
      <c r="I21" s="97">
        <f t="shared" si="1"/>
        <v>0</v>
      </c>
    </row>
    <row r="22" spans="1:9" x14ac:dyDescent="0.25">
      <c r="A22" s="59"/>
      <c r="B22" s="172"/>
      <c r="C22" s="20"/>
      <c r="D22" s="514"/>
      <c r="E22" s="515"/>
      <c r="F22" s="516">
        <f t="shared" si="0"/>
        <v>0</v>
      </c>
      <c r="G22" s="517"/>
      <c r="H22" s="102"/>
      <c r="I22" s="97">
        <f t="shared" si="1"/>
        <v>0</v>
      </c>
    </row>
    <row r="23" spans="1:9" x14ac:dyDescent="0.25">
      <c r="A23" s="59"/>
      <c r="B23" s="122"/>
      <c r="C23" s="20"/>
      <c r="D23" s="514"/>
      <c r="E23" s="515"/>
      <c r="F23" s="516">
        <f t="shared" si="0"/>
        <v>0</v>
      </c>
      <c r="G23" s="517"/>
      <c r="H23" s="102"/>
      <c r="I23" s="97">
        <f t="shared" si="1"/>
        <v>0</v>
      </c>
    </row>
    <row r="24" spans="1:9" x14ac:dyDescent="0.25">
      <c r="A24" s="59"/>
      <c r="B24" s="172"/>
      <c r="C24" s="20"/>
      <c r="D24" s="514"/>
      <c r="E24" s="515"/>
      <c r="F24" s="516">
        <f t="shared" si="0"/>
        <v>0</v>
      </c>
      <c r="G24" s="517"/>
      <c r="H24" s="102"/>
      <c r="I24" s="97">
        <f t="shared" si="1"/>
        <v>0</v>
      </c>
    </row>
    <row r="25" spans="1:9" x14ac:dyDescent="0.25">
      <c r="A25" s="59"/>
      <c r="B25" s="172"/>
      <c r="C25" s="20"/>
      <c r="D25" s="19"/>
      <c r="E25" s="17"/>
      <c r="F25" s="30">
        <f t="shared" si="0"/>
        <v>0</v>
      </c>
      <c r="G25" s="313"/>
      <c r="H25" s="24"/>
      <c r="I25" s="97">
        <f t="shared" si="1"/>
        <v>0</v>
      </c>
    </row>
    <row r="26" spans="1:9" x14ac:dyDescent="0.25">
      <c r="A26" s="59"/>
      <c r="B26" s="172"/>
      <c r="C26" s="20"/>
      <c r="D26" s="19"/>
      <c r="E26" s="415"/>
      <c r="F26" s="30">
        <f t="shared" si="0"/>
        <v>0</v>
      </c>
      <c r="G26" s="504"/>
      <c r="H26" s="416"/>
      <c r="I26" s="97">
        <f t="shared" si="1"/>
        <v>0</v>
      </c>
    </row>
    <row r="27" spans="1:9" x14ac:dyDescent="0.25">
      <c r="A27" s="59"/>
      <c r="B27" s="172"/>
      <c r="C27" s="20"/>
      <c r="D27" s="19"/>
      <c r="E27" s="17"/>
      <c r="F27" s="30">
        <f t="shared" si="0"/>
        <v>0</v>
      </c>
      <c r="G27" s="313"/>
      <c r="H27" s="24"/>
      <c r="I27" s="97">
        <f t="shared" si="1"/>
        <v>0</v>
      </c>
    </row>
    <row r="28" spans="1:9" x14ac:dyDescent="0.25">
      <c r="A28" s="59"/>
      <c r="B28" s="172"/>
      <c r="C28" s="20"/>
      <c r="D28" s="19"/>
      <c r="E28" s="415"/>
      <c r="F28" s="30">
        <f t="shared" si="0"/>
        <v>0</v>
      </c>
      <c r="G28" s="504"/>
      <c r="H28" s="416"/>
      <c r="I28" s="97">
        <f t="shared" si="1"/>
        <v>0</v>
      </c>
    </row>
    <row r="29" spans="1:9" x14ac:dyDescent="0.25">
      <c r="A29" s="59"/>
      <c r="B29" s="172"/>
      <c r="C29" s="20"/>
      <c r="D29" s="19"/>
      <c r="E29" s="17"/>
      <c r="F29" s="30">
        <f t="shared" si="0"/>
        <v>0</v>
      </c>
      <c r="G29" s="313"/>
      <c r="H29" s="24"/>
      <c r="I29" s="97">
        <f t="shared" si="1"/>
        <v>0</v>
      </c>
    </row>
    <row r="30" spans="1:9" x14ac:dyDescent="0.25">
      <c r="A30" s="59"/>
      <c r="B30" s="122"/>
      <c r="C30" s="20"/>
      <c r="D30" s="19"/>
      <c r="E30" s="17"/>
      <c r="F30" s="30">
        <f t="shared" si="0"/>
        <v>0</v>
      </c>
      <c r="G30" s="313"/>
      <c r="H30" s="24"/>
      <c r="I30" s="97">
        <f t="shared" si="1"/>
        <v>0</v>
      </c>
    </row>
    <row r="31" spans="1:9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  <c r="I31" s="97">
        <f t="shared" si="1"/>
        <v>0</v>
      </c>
    </row>
    <row r="32" spans="1:9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  <c r="I32" s="97">
        <f t="shared" si="1"/>
        <v>0</v>
      </c>
    </row>
    <row r="33" spans="1:9" x14ac:dyDescent="0.25">
      <c r="A33" s="59"/>
      <c r="B33" s="122"/>
      <c r="C33" s="20"/>
      <c r="D33" s="19">
        <v>0</v>
      </c>
      <c r="E33" s="17"/>
      <c r="F33" s="30">
        <f t="shared" si="0"/>
        <v>0</v>
      </c>
      <c r="G33" s="43"/>
      <c r="H33" s="24"/>
      <c r="I33" s="97">
        <f t="shared" si="1"/>
        <v>0</v>
      </c>
    </row>
    <row r="34" spans="1:9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  <c r="I34" s="97">
        <f t="shared" si="1"/>
        <v>0</v>
      </c>
    </row>
    <row r="35" spans="1:9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  <c r="I35" s="97">
        <f t="shared" si="1"/>
        <v>0</v>
      </c>
    </row>
    <row r="36" spans="1:9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  <c r="I36" s="97">
        <f t="shared" si="1"/>
        <v>0</v>
      </c>
    </row>
    <row r="37" spans="1:9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  <c r="I37" s="97">
        <f t="shared" si="1"/>
        <v>0</v>
      </c>
    </row>
    <row r="38" spans="1:9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  <c r="I38" s="97">
        <f t="shared" si="1"/>
        <v>0</v>
      </c>
    </row>
    <row r="39" spans="1:9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  <c r="I39" s="97">
        <f t="shared" si="1"/>
        <v>0</v>
      </c>
    </row>
    <row r="40" spans="1:9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  <c r="I40" s="97">
        <f t="shared" si="1"/>
        <v>0</v>
      </c>
    </row>
    <row r="41" spans="1:9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1"/>
        <v>0</v>
      </c>
    </row>
    <row r="42" spans="1: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1"/>
        <v>0</v>
      </c>
    </row>
    <row r="43" spans="1: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1"/>
        <v>0</v>
      </c>
    </row>
    <row r="44" spans="1: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1"/>
        <v>0</v>
      </c>
    </row>
    <row r="45" spans="1: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1"/>
        <v>0</v>
      </c>
    </row>
    <row r="46" spans="1: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1"/>
        <v>0</v>
      </c>
    </row>
    <row r="47" spans="1:9" ht="15.75" thickBot="1" x14ac:dyDescent="0.3">
      <c r="A47" s="59"/>
      <c r="B47" s="124"/>
      <c r="C47" s="48"/>
      <c r="D47" s="138"/>
      <c r="E47" s="113"/>
      <c r="F47" s="137"/>
      <c r="G47" s="76"/>
      <c r="H47" s="140"/>
    </row>
    <row r="48" spans="1:9" ht="16.5" thickTop="1" thickBot="1" x14ac:dyDescent="0.3">
      <c r="A48" s="129"/>
      <c r="B48" s="129"/>
      <c r="C48" s="193">
        <f>SUM(C9:C47)</f>
        <v>0</v>
      </c>
      <c r="D48" s="193">
        <f>SUM(D9:D47)</f>
        <v>0</v>
      </c>
      <c r="E48" s="129"/>
      <c r="F48" s="193">
        <f>SUM(F9:F47)</f>
        <v>0</v>
      </c>
      <c r="G48" s="129"/>
      <c r="H48" s="129"/>
    </row>
    <row r="49" spans="2:8" x14ac:dyDescent="0.25">
      <c r="B49" s="127"/>
      <c r="C49" s="127"/>
      <c r="D49" s="700" t="s">
        <v>21</v>
      </c>
      <c r="E49" s="701"/>
      <c r="F49" s="273">
        <f>E5+E6-F48+E4</f>
        <v>0</v>
      </c>
      <c r="G49" s="127"/>
      <c r="H49" s="127"/>
    </row>
    <row r="50" spans="2:8" ht="15.75" thickBot="1" x14ac:dyDescent="0.3">
      <c r="B50" s="127"/>
      <c r="C50" s="127"/>
      <c r="D50" s="698" t="s">
        <v>4</v>
      </c>
      <c r="E50" s="699"/>
      <c r="F50" s="503">
        <f>F5-C48+F6+F4+F7</f>
        <v>0</v>
      </c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  <row r="55" spans="2:8" x14ac:dyDescent="0.25">
      <c r="B55" s="127"/>
      <c r="C55" s="127"/>
      <c r="D55" s="127"/>
      <c r="E55" s="127"/>
      <c r="F55" s="127"/>
      <c r="G55" s="127"/>
      <c r="H55" s="127"/>
    </row>
  </sheetData>
  <mergeCells count="2">
    <mergeCell ref="A1:G1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X82"/>
  <sheetViews>
    <sheetView topLeftCell="C1" workbookViewId="0">
      <selection activeCell="Q12" sqref="Q12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30.14062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21"/>
  </cols>
  <sheetData>
    <row r="1" spans="1:24" ht="40.5" x14ac:dyDescent="0.55000000000000004">
      <c r="A1" s="836" t="s">
        <v>181</v>
      </c>
      <c r="B1" s="836"/>
      <c r="C1" s="836"/>
      <c r="D1" s="836"/>
      <c r="E1" s="836"/>
      <c r="F1" s="836"/>
      <c r="G1" s="836"/>
      <c r="H1" s="14">
        <v>1</v>
      </c>
      <c r="K1" s="831" t="s">
        <v>196</v>
      </c>
      <c r="L1" s="831"/>
      <c r="M1" s="831"/>
      <c r="N1" s="831"/>
      <c r="O1" s="831"/>
      <c r="P1" s="831"/>
      <c r="Q1" s="831"/>
      <c r="R1" s="14">
        <v>1</v>
      </c>
    </row>
    <row r="2" spans="1:24" ht="15.75" thickBot="1" x14ac:dyDescent="0.3">
      <c r="C2" t="s">
        <v>41</v>
      </c>
      <c r="M2" s="22"/>
      <c r="N2" s="65"/>
      <c r="P2" s="65"/>
    </row>
    <row r="3" spans="1:24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24" ht="16.5" thickTop="1" x14ac:dyDescent="0.25">
      <c r="A4" s="129"/>
      <c r="B4" s="16"/>
      <c r="C4" s="582"/>
      <c r="D4" s="263"/>
      <c r="E4" s="162"/>
      <c r="F4" s="120"/>
      <c r="G4" s="239"/>
      <c r="H4" s="15"/>
      <c r="K4" s="231"/>
      <c r="L4" s="231"/>
      <c r="M4" s="194"/>
      <c r="N4" s="231"/>
      <c r="O4" s="231"/>
      <c r="P4" s="231"/>
      <c r="Q4" s="321"/>
      <c r="R4" s="321"/>
    </row>
    <row r="5" spans="1:24" ht="15" customHeight="1" x14ac:dyDescent="0.25">
      <c r="A5" s="837" t="s">
        <v>108</v>
      </c>
      <c r="B5" s="814" t="s">
        <v>425</v>
      </c>
      <c r="C5" s="654">
        <v>88</v>
      </c>
      <c r="D5" s="263">
        <v>43131</v>
      </c>
      <c r="E5" s="162">
        <v>2017.06</v>
      </c>
      <c r="F5" s="120">
        <v>74</v>
      </c>
      <c r="G5" s="247">
        <f>F48</f>
        <v>2017.06</v>
      </c>
      <c r="H5" s="269">
        <f>E5-G5+E6+E4+E7</f>
        <v>0</v>
      </c>
      <c r="K5" s="807" t="s">
        <v>422</v>
      </c>
      <c r="L5" s="814" t="s">
        <v>222</v>
      </c>
      <c r="M5" s="720">
        <v>88</v>
      </c>
      <c r="N5" s="263">
        <v>43137</v>
      </c>
      <c r="O5" s="148">
        <v>1501.32</v>
      </c>
      <c r="P5" s="100">
        <v>54</v>
      </c>
      <c r="Q5" s="18">
        <f>P77</f>
        <v>3507.13</v>
      </c>
    </row>
    <row r="6" spans="1:24" ht="15.75" x14ac:dyDescent="0.25">
      <c r="A6" s="837"/>
      <c r="B6" s="815" t="s">
        <v>423</v>
      </c>
      <c r="C6" s="654"/>
      <c r="D6" s="263"/>
      <c r="E6" s="669"/>
      <c r="F6" s="100"/>
      <c r="G6" s="120"/>
      <c r="H6" s="16"/>
      <c r="K6" s="807" t="s">
        <v>424</v>
      </c>
      <c r="L6" s="814" t="s">
        <v>421</v>
      </c>
      <c r="M6" s="319">
        <v>87</v>
      </c>
      <c r="N6" s="381">
        <v>43138</v>
      </c>
      <c r="O6" s="148">
        <v>2005.81</v>
      </c>
      <c r="P6" s="100">
        <v>76</v>
      </c>
      <c r="Q6" s="63"/>
      <c r="R6" s="10">
        <f>O6-Q6+O7+O5-Q5</f>
        <v>0</v>
      </c>
    </row>
    <row r="7" spans="1:24" ht="15.75" thickBot="1" x14ac:dyDescent="0.3">
      <c r="A7" s="804"/>
      <c r="B7" s="16"/>
      <c r="C7" s="654"/>
      <c r="D7" s="263"/>
      <c r="E7" s="669"/>
      <c r="F7" s="100"/>
      <c r="G7" s="120"/>
      <c r="H7" s="16"/>
      <c r="K7" s="16"/>
      <c r="L7" s="26"/>
      <c r="M7" s="293"/>
      <c r="N7" s="315"/>
      <c r="O7" s="148"/>
      <c r="P7" s="100"/>
      <c r="Q7" s="16"/>
    </row>
    <row r="8" spans="1:24" ht="16.5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4" ht="15.75" thickTop="1" x14ac:dyDescent="0.25">
      <c r="A9" s="90" t="s">
        <v>32</v>
      </c>
      <c r="B9" s="172"/>
      <c r="C9" s="20">
        <v>30</v>
      </c>
      <c r="D9" s="110">
        <v>869.36</v>
      </c>
      <c r="E9" s="595">
        <v>43132</v>
      </c>
      <c r="F9" s="110">
        <f>D9</f>
        <v>869.36</v>
      </c>
      <c r="G9" s="111" t="s">
        <v>311</v>
      </c>
      <c r="H9" s="112">
        <v>95</v>
      </c>
      <c r="I9" s="97">
        <f>E6+E5+E4-F9+E7</f>
        <v>1147.6999999999998</v>
      </c>
      <c r="K9" s="152" t="s">
        <v>32</v>
      </c>
      <c r="L9" s="522">
        <f>P5-M9</f>
        <v>24</v>
      </c>
      <c r="M9" s="20">
        <v>30</v>
      </c>
      <c r="N9" s="110">
        <v>799.52</v>
      </c>
      <c r="O9" s="595">
        <v>43137</v>
      </c>
      <c r="P9" s="110">
        <f t="shared" ref="P9:P15" si="0">N9</f>
        <v>799.52</v>
      </c>
      <c r="Q9" s="111" t="s">
        <v>336</v>
      </c>
      <c r="R9" s="112">
        <v>95</v>
      </c>
      <c r="S9" s="148">
        <f>O5-P9+O6</f>
        <v>2707.6099999999997</v>
      </c>
      <c r="X9" s="16"/>
    </row>
    <row r="10" spans="1:24" x14ac:dyDescent="0.25">
      <c r="A10" s="129"/>
      <c r="B10" s="165"/>
      <c r="C10" s="20">
        <v>3</v>
      </c>
      <c r="D10" s="110">
        <v>76.88</v>
      </c>
      <c r="E10" s="595">
        <v>43134</v>
      </c>
      <c r="F10" s="110">
        <f>D10</f>
        <v>76.88</v>
      </c>
      <c r="G10" s="111" t="s">
        <v>318</v>
      </c>
      <c r="H10" s="112">
        <v>95</v>
      </c>
      <c r="I10" s="97">
        <f>I9-F10</f>
        <v>1070.8199999999997</v>
      </c>
      <c r="K10" s="534"/>
      <c r="L10" s="522">
        <f>L9-M10</f>
        <v>0</v>
      </c>
      <c r="M10" s="20">
        <v>24</v>
      </c>
      <c r="N10" s="110">
        <v>701.8</v>
      </c>
      <c r="O10" s="595">
        <v>43137</v>
      </c>
      <c r="P10" s="110">
        <f t="shared" si="0"/>
        <v>701.8</v>
      </c>
      <c r="Q10" s="111" t="s">
        <v>336</v>
      </c>
      <c r="R10" s="112">
        <v>95</v>
      </c>
      <c r="S10" s="148">
        <f>S9-P10</f>
        <v>2005.8099999999997</v>
      </c>
      <c r="X10" s="16"/>
    </row>
    <row r="11" spans="1:24" x14ac:dyDescent="0.25">
      <c r="A11" s="130"/>
      <c r="B11" s="165"/>
      <c r="C11" s="20">
        <v>30</v>
      </c>
      <c r="D11" s="110">
        <v>775.94</v>
      </c>
      <c r="E11" s="595">
        <v>43134</v>
      </c>
      <c r="F11" s="110">
        <f t="shared" ref="F11:F12" si="1">D11</f>
        <v>775.94</v>
      </c>
      <c r="G11" s="111" t="s">
        <v>321</v>
      </c>
      <c r="H11" s="112">
        <v>95</v>
      </c>
      <c r="I11" s="97">
        <f t="shared" ref="I11:I46" si="2">I10-F11</f>
        <v>294.87999999999965</v>
      </c>
      <c r="K11" s="465"/>
      <c r="L11" s="522">
        <f t="shared" ref="L11:L21" si="3">L10-M11</f>
        <v>-30</v>
      </c>
      <c r="M11" s="20">
        <v>30</v>
      </c>
      <c r="N11" s="110">
        <v>792.94</v>
      </c>
      <c r="O11" s="595">
        <v>43139</v>
      </c>
      <c r="P11" s="110">
        <f t="shared" si="0"/>
        <v>792.94</v>
      </c>
      <c r="Q11" s="111" t="s">
        <v>348</v>
      </c>
      <c r="R11" s="112">
        <v>88</v>
      </c>
      <c r="S11" s="148">
        <f t="shared" ref="S11:S21" si="4">S10-P11</f>
        <v>1212.8699999999997</v>
      </c>
      <c r="X11" s="16"/>
    </row>
    <row r="12" spans="1:24" x14ac:dyDescent="0.25">
      <c r="A12" s="142" t="s">
        <v>33</v>
      </c>
      <c r="B12" s="165"/>
      <c r="C12" s="20">
        <v>11</v>
      </c>
      <c r="D12" s="110">
        <v>294.88</v>
      </c>
      <c r="E12" s="595">
        <v>43136</v>
      </c>
      <c r="F12" s="110">
        <f t="shared" si="1"/>
        <v>294.88</v>
      </c>
      <c r="G12" s="111" t="s">
        <v>328</v>
      </c>
      <c r="H12" s="112">
        <v>95</v>
      </c>
      <c r="I12" s="97">
        <f t="shared" si="2"/>
        <v>0</v>
      </c>
      <c r="K12" s="154" t="s">
        <v>33</v>
      </c>
      <c r="L12" s="522">
        <f t="shared" si="3"/>
        <v>-35</v>
      </c>
      <c r="M12" s="20">
        <v>5</v>
      </c>
      <c r="N12" s="110">
        <v>155.69</v>
      </c>
      <c r="O12" s="595">
        <v>43139</v>
      </c>
      <c r="P12" s="110">
        <f t="shared" si="0"/>
        <v>155.69</v>
      </c>
      <c r="Q12" s="111" t="s">
        <v>348</v>
      </c>
      <c r="R12" s="112">
        <v>83</v>
      </c>
      <c r="S12" s="148">
        <f t="shared" si="4"/>
        <v>1057.1799999999996</v>
      </c>
      <c r="X12" s="16"/>
    </row>
    <row r="13" spans="1:24" x14ac:dyDescent="0.25">
      <c r="A13" s="130"/>
      <c r="B13" s="165"/>
      <c r="C13" s="20"/>
      <c r="D13" s="514"/>
      <c r="E13" s="515"/>
      <c r="F13" s="516">
        <f t="shared" ref="F13:F46" si="5">D13</f>
        <v>0</v>
      </c>
      <c r="G13" s="811"/>
      <c r="H13" s="812"/>
      <c r="I13" s="813">
        <f t="shared" si="2"/>
        <v>0</v>
      </c>
      <c r="K13" s="278"/>
      <c r="L13" s="522">
        <f t="shared" si="3"/>
        <v>-65</v>
      </c>
      <c r="M13" s="20">
        <v>30</v>
      </c>
      <c r="N13" s="110">
        <v>759.08</v>
      </c>
      <c r="O13" s="595">
        <v>43140</v>
      </c>
      <c r="P13" s="110">
        <f t="shared" si="0"/>
        <v>759.08</v>
      </c>
      <c r="Q13" s="111" t="s">
        <v>353</v>
      </c>
      <c r="R13" s="112">
        <v>95</v>
      </c>
      <c r="S13" s="148">
        <f t="shared" si="4"/>
        <v>298.09999999999957</v>
      </c>
      <c r="X13" s="16"/>
    </row>
    <row r="14" spans="1:24" x14ac:dyDescent="0.25">
      <c r="A14" s="130"/>
      <c r="B14" s="165"/>
      <c r="C14" s="20"/>
      <c r="D14" s="514"/>
      <c r="E14" s="515"/>
      <c r="F14" s="516">
        <f t="shared" si="5"/>
        <v>0</v>
      </c>
      <c r="G14" s="811"/>
      <c r="H14" s="812"/>
      <c r="I14" s="813">
        <f t="shared" si="2"/>
        <v>0</v>
      </c>
      <c r="K14" s="278"/>
      <c r="L14" s="522">
        <f t="shared" si="3"/>
        <v>-69</v>
      </c>
      <c r="M14" s="20">
        <v>4</v>
      </c>
      <c r="N14" s="110">
        <v>113.86</v>
      </c>
      <c r="O14" s="595">
        <v>43140</v>
      </c>
      <c r="P14" s="110">
        <f t="shared" si="0"/>
        <v>113.86</v>
      </c>
      <c r="Q14" s="111" t="s">
        <v>353</v>
      </c>
      <c r="R14" s="112">
        <v>95</v>
      </c>
      <c r="S14" s="148">
        <f t="shared" si="4"/>
        <v>184.23999999999955</v>
      </c>
      <c r="X14" s="16"/>
    </row>
    <row r="15" spans="1:24" x14ac:dyDescent="0.25">
      <c r="A15" s="7"/>
      <c r="B15" s="165"/>
      <c r="C15" s="20"/>
      <c r="D15" s="514"/>
      <c r="E15" s="515"/>
      <c r="F15" s="516">
        <f t="shared" si="5"/>
        <v>0</v>
      </c>
      <c r="G15" s="811"/>
      <c r="H15" s="812"/>
      <c r="I15" s="813">
        <f t="shared" si="2"/>
        <v>0</v>
      </c>
      <c r="L15" s="522">
        <f t="shared" si="3"/>
        <v>-76</v>
      </c>
      <c r="M15" s="20">
        <v>7</v>
      </c>
      <c r="N15" s="110">
        <v>184.24</v>
      </c>
      <c r="O15" s="595">
        <v>43140</v>
      </c>
      <c r="P15" s="110">
        <f t="shared" si="0"/>
        <v>184.24</v>
      </c>
      <c r="Q15" s="111" t="s">
        <v>353</v>
      </c>
      <c r="R15" s="112">
        <v>95</v>
      </c>
      <c r="S15" s="148">
        <f t="shared" si="4"/>
        <v>-4.5474735088646412E-13</v>
      </c>
      <c r="X15" s="16"/>
    </row>
    <row r="16" spans="1:24" x14ac:dyDescent="0.25">
      <c r="A16" s="7"/>
      <c r="B16" s="165"/>
      <c r="C16" s="20"/>
      <c r="D16" s="514"/>
      <c r="E16" s="515"/>
      <c r="F16" s="516">
        <f t="shared" si="5"/>
        <v>0</v>
      </c>
      <c r="G16" s="811"/>
      <c r="H16" s="812"/>
      <c r="I16" s="813">
        <f t="shared" si="2"/>
        <v>0</v>
      </c>
      <c r="L16" s="522">
        <f t="shared" si="3"/>
        <v>-76</v>
      </c>
      <c r="M16" s="20"/>
      <c r="N16" s="110"/>
      <c r="O16" s="595"/>
      <c r="P16" s="110">
        <f t="shared" ref="P16:P72" si="6">N16</f>
        <v>0</v>
      </c>
      <c r="Q16" s="808"/>
      <c r="R16" s="809"/>
      <c r="S16" s="810">
        <f t="shared" si="4"/>
        <v>-4.5474735088646412E-13</v>
      </c>
      <c r="X16" s="16"/>
    </row>
    <row r="17" spans="1:24" x14ac:dyDescent="0.25">
      <c r="A17" s="59"/>
      <c r="B17" s="165"/>
      <c r="C17" s="20"/>
      <c r="D17" s="514"/>
      <c r="E17" s="515"/>
      <c r="F17" s="516">
        <f t="shared" si="5"/>
        <v>0</v>
      </c>
      <c r="G17" s="517"/>
      <c r="H17" s="102"/>
      <c r="I17" s="97">
        <f t="shared" si="2"/>
        <v>0</v>
      </c>
      <c r="K17" s="233"/>
      <c r="L17" s="522">
        <f t="shared" si="3"/>
        <v>-76</v>
      </c>
      <c r="M17" s="20"/>
      <c r="N17" s="110"/>
      <c r="O17" s="595"/>
      <c r="P17" s="110">
        <f t="shared" si="6"/>
        <v>0</v>
      </c>
      <c r="Q17" s="808"/>
      <c r="R17" s="809"/>
      <c r="S17" s="810">
        <f t="shared" si="4"/>
        <v>-4.5474735088646412E-13</v>
      </c>
      <c r="X17" s="129"/>
    </row>
    <row r="18" spans="1:24" x14ac:dyDescent="0.25">
      <c r="A18" s="59"/>
      <c r="B18" s="165"/>
      <c r="C18" s="20"/>
      <c r="D18" s="514"/>
      <c r="E18" s="515"/>
      <c r="F18" s="516">
        <f t="shared" si="5"/>
        <v>0</v>
      </c>
      <c r="G18" s="517"/>
      <c r="H18" s="102"/>
      <c r="I18" s="97">
        <f t="shared" si="2"/>
        <v>0</v>
      </c>
      <c r="K18" s="233"/>
      <c r="L18" s="522">
        <f t="shared" si="3"/>
        <v>-76</v>
      </c>
      <c r="M18" s="20"/>
      <c r="N18" s="110"/>
      <c r="O18" s="595"/>
      <c r="P18" s="110">
        <f t="shared" si="6"/>
        <v>0</v>
      </c>
      <c r="Q18" s="808"/>
      <c r="R18" s="809"/>
      <c r="S18" s="810">
        <f t="shared" si="4"/>
        <v>-4.5474735088646412E-13</v>
      </c>
      <c r="X18" s="16"/>
    </row>
    <row r="19" spans="1:24" x14ac:dyDescent="0.25">
      <c r="A19" s="59"/>
      <c r="B19" s="172"/>
      <c r="C19" s="20"/>
      <c r="D19" s="514"/>
      <c r="E19" s="515"/>
      <c r="F19" s="516">
        <f t="shared" si="5"/>
        <v>0</v>
      </c>
      <c r="G19" s="517"/>
      <c r="H19" s="102"/>
      <c r="I19" s="97">
        <f t="shared" si="2"/>
        <v>0</v>
      </c>
      <c r="K19" s="233"/>
      <c r="L19" s="522">
        <f t="shared" si="3"/>
        <v>-76</v>
      </c>
      <c r="M19" s="20"/>
      <c r="N19" s="110"/>
      <c r="O19" s="595"/>
      <c r="P19" s="110">
        <f t="shared" si="6"/>
        <v>0</v>
      </c>
      <c r="Q19" s="808"/>
      <c r="R19" s="809"/>
      <c r="S19" s="810">
        <f t="shared" si="4"/>
        <v>-4.5474735088646412E-13</v>
      </c>
      <c r="X19" s="16"/>
    </row>
    <row r="20" spans="1:24" x14ac:dyDescent="0.25">
      <c r="A20" s="59"/>
      <c r="B20" s="172"/>
      <c r="C20" s="20"/>
      <c r="D20" s="514"/>
      <c r="E20" s="515"/>
      <c r="F20" s="516">
        <f t="shared" si="5"/>
        <v>0</v>
      </c>
      <c r="G20" s="517"/>
      <c r="H20" s="102"/>
      <c r="I20" s="97">
        <f t="shared" si="2"/>
        <v>0</v>
      </c>
      <c r="K20" s="233"/>
      <c r="L20" s="522">
        <f t="shared" si="3"/>
        <v>-76</v>
      </c>
      <c r="M20" s="20"/>
      <c r="N20" s="110"/>
      <c r="O20" s="595"/>
      <c r="P20" s="110">
        <f t="shared" si="6"/>
        <v>0</v>
      </c>
      <c r="Q20" s="111"/>
      <c r="R20" s="112"/>
      <c r="S20" s="148">
        <f t="shared" si="4"/>
        <v>-4.5474735088646412E-13</v>
      </c>
    </row>
    <row r="21" spans="1:24" x14ac:dyDescent="0.25">
      <c r="A21" s="59"/>
      <c r="B21" s="172"/>
      <c r="C21" s="20"/>
      <c r="D21" s="514"/>
      <c r="E21" s="515"/>
      <c r="F21" s="516">
        <f t="shared" si="5"/>
        <v>0</v>
      </c>
      <c r="G21" s="517"/>
      <c r="H21" s="102"/>
      <c r="I21" s="97">
        <f t="shared" si="2"/>
        <v>0</v>
      </c>
      <c r="K21" s="233"/>
      <c r="L21" s="522">
        <f t="shared" si="3"/>
        <v>-76</v>
      </c>
      <c r="M21" s="20"/>
      <c r="N21" s="110"/>
      <c r="O21" s="595"/>
      <c r="P21" s="110">
        <f t="shared" si="6"/>
        <v>0</v>
      </c>
      <c r="Q21" s="111"/>
      <c r="R21" s="112"/>
      <c r="S21" s="148">
        <f t="shared" si="4"/>
        <v>-4.5474735088646412E-13</v>
      </c>
    </row>
    <row r="22" spans="1:24" x14ac:dyDescent="0.25">
      <c r="A22" s="59"/>
      <c r="B22" s="172"/>
      <c r="C22" s="20"/>
      <c r="D22" s="514"/>
      <c r="E22" s="515"/>
      <c r="F22" s="516">
        <f t="shared" si="5"/>
        <v>0</v>
      </c>
      <c r="G22" s="517"/>
      <c r="H22" s="102"/>
      <c r="I22" s="97">
        <f t="shared" si="2"/>
        <v>0</v>
      </c>
      <c r="K22" s="234"/>
      <c r="L22" s="522">
        <f>L21-M22</f>
        <v>-76</v>
      </c>
      <c r="M22" s="20"/>
      <c r="N22" s="110"/>
      <c r="O22" s="595"/>
      <c r="P22" s="110">
        <f t="shared" si="6"/>
        <v>0</v>
      </c>
      <c r="Q22" s="111"/>
      <c r="R22" s="112"/>
      <c r="S22" s="148">
        <f t="shared" ref="S22:S74" si="7">S21-P22</f>
        <v>-4.5474735088646412E-13</v>
      </c>
    </row>
    <row r="23" spans="1:24" x14ac:dyDescent="0.25">
      <c r="A23" s="59"/>
      <c r="B23" s="122"/>
      <c r="C23" s="20"/>
      <c r="D23" s="514"/>
      <c r="E23" s="515"/>
      <c r="F23" s="516">
        <f t="shared" si="5"/>
        <v>0</v>
      </c>
      <c r="G23" s="517"/>
      <c r="H23" s="102"/>
      <c r="I23" s="97">
        <f t="shared" si="2"/>
        <v>0</v>
      </c>
      <c r="K23" s="233"/>
      <c r="L23" s="522">
        <f t="shared" ref="L23:L53" si="8">L22-M23</f>
        <v>-76</v>
      </c>
      <c r="M23" s="20"/>
      <c r="N23" s="110"/>
      <c r="O23" s="595"/>
      <c r="P23" s="110">
        <f t="shared" si="6"/>
        <v>0</v>
      </c>
      <c r="Q23" s="111"/>
      <c r="R23" s="112"/>
      <c r="S23" s="148">
        <f t="shared" si="7"/>
        <v>-4.5474735088646412E-13</v>
      </c>
    </row>
    <row r="24" spans="1:24" x14ac:dyDescent="0.25">
      <c r="A24" s="59"/>
      <c r="B24" s="172"/>
      <c r="C24" s="20"/>
      <c r="D24" s="514"/>
      <c r="E24" s="515"/>
      <c r="F24" s="516">
        <f t="shared" si="5"/>
        <v>0</v>
      </c>
      <c r="G24" s="517"/>
      <c r="H24" s="102"/>
      <c r="I24" s="97">
        <f t="shared" si="2"/>
        <v>0</v>
      </c>
      <c r="K24" s="233"/>
      <c r="L24" s="522">
        <f t="shared" si="8"/>
        <v>-76</v>
      </c>
      <c r="M24" s="20"/>
      <c r="N24" s="110"/>
      <c r="O24" s="595"/>
      <c r="P24" s="110">
        <f t="shared" si="6"/>
        <v>0</v>
      </c>
      <c r="Q24" s="111"/>
      <c r="R24" s="112"/>
      <c r="S24" s="148">
        <f t="shared" si="7"/>
        <v>-4.5474735088646412E-13</v>
      </c>
    </row>
    <row r="25" spans="1:24" x14ac:dyDescent="0.25">
      <c r="A25" s="59"/>
      <c r="B25" s="172"/>
      <c r="C25" s="20"/>
      <c r="D25" s="19"/>
      <c r="E25" s="17"/>
      <c r="F25" s="30">
        <f t="shared" si="5"/>
        <v>0</v>
      </c>
      <c r="G25" s="313"/>
      <c r="H25" s="24"/>
      <c r="I25" s="97">
        <f t="shared" si="2"/>
        <v>0</v>
      </c>
      <c r="K25" s="233"/>
      <c r="L25" s="522">
        <f t="shared" si="8"/>
        <v>-76</v>
      </c>
      <c r="M25" s="20"/>
      <c r="N25" s="110"/>
      <c r="O25" s="595"/>
      <c r="P25" s="110">
        <f t="shared" si="6"/>
        <v>0</v>
      </c>
      <c r="Q25" s="111"/>
      <c r="R25" s="112"/>
      <c r="S25" s="148">
        <f t="shared" si="7"/>
        <v>-4.5474735088646412E-13</v>
      </c>
    </row>
    <row r="26" spans="1:24" x14ac:dyDescent="0.25">
      <c r="A26" s="59"/>
      <c r="B26" s="172"/>
      <c r="C26" s="20"/>
      <c r="D26" s="19"/>
      <c r="E26" s="415"/>
      <c r="F26" s="30">
        <f t="shared" si="5"/>
        <v>0</v>
      </c>
      <c r="G26" s="504"/>
      <c r="H26" s="416"/>
      <c r="I26" s="97">
        <f t="shared" si="2"/>
        <v>0</v>
      </c>
      <c r="K26" s="233"/>
      <c r="L26" s="522">
        <f t="shared" si="8"/>
        <v>-76</v>
      </c>
      <c r="M26" s="20"/>
      <c r="N26" s="110"/>
      <c r="O26" s="595"/>
      <c r="P26" s="110">
        <f t="shared" si="6"/>
        <v>0</v>
      </c>
      <c r="Q26" s="111"/>
      <c r="R26" s="112"/>
      <c r="S26" s="148">
        <f t="shared" si="7"/>
        <v>-4.5474735088646412E-13</v>
      </c>
    </row>
    <row r="27" spans="1:24" x14ac:dyDescent="0.25">
      <c r="A27" s="59"/>
      <c r="B27" s="172"/>
      <c r="C27" s="20"/>
      <c r="D27" s="19"/>
      <c r="E27" s="17"/>
      <c r="F27" s="30">
        <f t="shared" si="5"/>
        <v>0</v>
      </c>
      <c r="G27" s="313"/>
      <c r="H27" s="24"/>
      <c r="I27" s="97">
        <f t="shared" si="2"/>
        <v>0</v>
      </c>
      <c r="K27" s="233"/>
      <c r="L27" s="522">
        <f t="shared" si="8"/>
        <v>-76</v>
      </c>
      <c r="M27" s="20"/>
      <c r="N27" s="110"/>
      <c r="O27" s="595"/>
      <c r="P27" s="110">
        <f t="shared" si="6"/>
        <v>0</v>
      </c>
      <c r="Q27" s="111"/>
      <c r="R27" s="112"/>
      <c r="S27" s="148">
        <f t="shared" si="7"/>
        <v>-4.5474735088646412E-13</v>
      </c>
    </row>
    <row r="28" spans="1:24" x14ac:dyDescent="0.25">
      <c r="A28" s="59"/>
      <c r="B28" s="172"/>
      <c r="C28" s="20"/>
      <c r="D28" s="19"/>
      <c r="E28" s="415"/>
      <c r="F28" s="30">
        <f t="shared" si="5"/>
        <v>0</v>
      </c>
      <c r="G28" s="504"/>
      <c r="H28" s="416"/>
      <c r="I28" s="97">
        <f t="shared" si="2"/>
        <v>0</v>
      </c>
      <c r="K28" s="233"/>
      <c r="L28" s="522">
        <f t="shared" si="8"/>
        <v>-76</v>
      </c>
      <c r="M28" s="20"/>
      <c r="N28" s="110"/>
      <c r="O28" s="595"/>
      <c r="P28" s="110">
        <f t="shared" si="6"/>
        <v>0</v>
      </c>
      <c r="Q28" s="111"/>
      <c r="R28" s="112"/>
      <c r="S28" s="148">
        <f t="shared" si="7"/>
        <v>-4.5474735088646412E-13</v>
      </c>
    </row>
    <row r="29" spans="1:24" x14ac:dyDescent="0.25">
      <c r="A29" s="59"/>
      <c r="B29" s="172"/>
      <c r="C29" s="20"/>
      <c r="D29" s="19"/>
      <c r="E29" s="17"/>
      <c r="F29" s="30">
        <f t="shared" si="5"/>
        <v>0</v>
      </c>
      <c r="G29" s="313"/>
      <c r="H29" s="24"/>
      <c r="I29" s="97">
        <f t="shared" si="2"/>
        <v>0</v>
      </c>
      <c r="K29" s="233"/>
      <c r="L29" s="522">
        <f t="shared" si="8"/>
        <v>-76</v>
      </c>
      <c r="M29" s="20"/>
      <c r="N29" s="110"/>
      <c r="O29" s="595"/>
      <c r="P29" s="110">
        <f t="shared" si="6"/>
        <v>0</v>
      </c>
      <c r="Q29" s="111"/>
      <c r="R29" s="112"/>
      <c r="S29" s="148">
        <f t="shared" si="7"/>
        <v>-4.5474735088646412E-13</v>
      </c>
    </row>
    <row r="30" spans="1:24" x14ac:dyDescent="0.25">
      <c r="A30" s="59"/>
      <c r="B30" s="122"/>
      <c r="C30" s="20"/>
      <c r="D30" s="19"/>
      <c r="E30" s="17"/>
      <c r="F30" s="30">
        <f t="shared" si="5"/>
        <v>0</v>
      </c>
      <c r="G30" s="313"/>
      <c r="H30" s="24"/>
      <c r="I30" s="97">
        <f t="shared" si="2"/>
        <v>0</v>
      </c>
      <c r="K30" s="233"/>
      <c r="L30" s="522">
        <f t="shared" si="8"/>
        <v>-76</v>
      </c>
      <c r="M30" s="20"/>
      <c r="N30" s="110"/>
      <c r="O30" s="595"/>
      <c r="P30" s="110">
        <f t="shared" si="6"/>
        <v>0</v>
      </c>
      <c r="Q30" s="111"/>
      <c r="R30" s="112"/>
      <c r="S30" s="148">
        <f t="shared" si="7"/>
        <v>-4.5474735088646412E-13</v>
      </c>
    </row>
    <row r="31" spans="1:24" x14ac:dyDescent="0.25">
      <c r="A31" s="59"/>
      <c r="B31" s="122"/>
      <c r="C31" s="20"/>
      <c r="D31" s="19"/>
      <c r="E31" s="17"/>
      <c r="F31" s="30">
        <f t="shared" si="5"/>
        <v>0</v>
      </c>
      <c r="G31" s="43"/>
      <c r="H31" s="24"/>
      <c r="I31" s="97">
        <f t="shared" si="2"/>
        <v>0</v>
      </c>
      <c r="K31" s="233"/>
      <c r="L31" s="522">
        <f t="shared" si="8"/>
        <v>-76</v>
      </c>
      <c r="M31" s="20"/>
      <c r="N31" s="110"/>
      <c r="O31" s="595"/>
      <c r="P31" s="110">
        <f t="shared" si="6"/>
        <v>0</v>
      </c>
      <c r="Q31" s="111"/>
      <c r="R31" s="112"/>
      <c r="S31" s="148">
        <f t="shared" si="7"/>
        <v>-4.5474735088646412E-13</v>
      </c>
    </row>
    <row r="32" spans="1:24" x14ac:dyDescent="0.25">
      <c r="A32" s="59"/>
      <c r="B32" s="122"/>
      <c r="C32" s="20"/>
      <c r="D32" s="19"/>
      <c r="E32" s="17"/>
      <c r="F32" s="30">
        <f t="shared" si="5"/>
        <v>0</v>
      </c>
      <c r="G32" s="43"/>
      <c r="H32" s="24"/>
      <c r="I32" s="97">
        <f t="shared" si="2"/>
        <v>0</v>
      </c>
      <c r="K32" s="233"/>
      <c r="L32" s="522">
        <f t="shared" si="8"/>
        <v>-76</v>
      </c>
      <c r="M32" s="20"/>
      <c r="N32" s="110"/>
      <c r="O32" s="595"/>
      <c r="P32" s="110">
        <f t="shared" si="6"/>
        <v>0</v>
      </c>
      <c r="Q32" s="111"/>
      <c r="R32" s="112"/>
      <c r="S32" s="148">
        <f t="shared" si="7"/>
        <v>-4.5474735088646412E-13</v>
      </c>
    </row>
    <row r="33" spans="1:19" x14ac:dyDescent="0.25">
      <c r="A33" s="59"/>
      <c r="B33" s="122"/>
      <c r="C33" s="20"/>
      <c r="D33" s="19">
        <v>0</v>
      </c>
      <c r="E33" s="17"/>
      <c r="F33" s="30">
        <f t="shared" si="5"/>
        <v>0</v>
      </c>
      <c r="G33" s="43"/>
      <c r="H33" s="24"/>
      <c r="I33" s="97">
        <f t="shared" si="2"/>
        <v>0</v>
      </c>
      <c r="K33" s="233"/>
      <c r="L33" s="522">
        <f t="shared" si="8"/>
        <v>-76</v>
      </c>
      <c r="M33" s="20"/>
      <c r="N33" s="110"/>
      <c r="O33" s="595"/>
      <c r="P33" s="110">
        <f t="shared" si="6"/>
        <v>0</v>
      </c>
      <c r="Q33" s="111"/>
      <c r="R33" s="112"/>
      <c r="S33" s="148">
        <f t="shared" si="7"/>
        <v>-4.5474735088646412E-13</v>
      </c>
    </row>
    <row r="34" spans="1:19" x14ac:dyDescent="0.25">
      <c r="A34" s="59"/>
      <c r="B34" s="122"/>
      <c r="C34" s="20"/>
      <c r="D34" s="19"/>
      <c r="E34" s="17"/>
      <c r="F34" s="30">
        <f t="shared" si="5"/>
        <v>0</v>
      </c>
      <c r="G34" s="43"/>
      <c r="H34" s="24"/>
      <c r="I34" s="97">
        <f t="shared" si="2"/>
        <v>0</v>
      </c>
      <c r="K34" s="233"/>
      <c r="L34" s="522">
        <f t="shared" si="8"/>
        <v>-76</v>
      </c>
      <c r="M34" s="20"/>
      <c r="N34" s="110"/>
      <c r="O34" s="595"/>
      <c r="P34" s="110">
        <f t="shared" si="6"/>
        <v>0</v>
      </c>
      <c r="Q34" s="111"/>
      <c r="R34" s="112"/>
      <c r="S34" s="148">
        <f t="shared" si="7"/>
        <v>-4.5474735088646412E-13</v>
      </c>
    </row>
    <row r="35" spans="1:19" x14ac:dyDescent="0.25">
      <c r="A35" s="59"/>
      <c r="B35" s="122"/>
      <c r="C35" s="20"/>
      <c r="D35" s="19"/>
      <c r="E35" s="17"/>
      <c r="F35" s="30">
        <f t="shared" si="5"/>
        <v>0</v>
      </c>
      <c r="G35" s="43"/>
      <c r="H35" s="24"/>
      <c r="I35" s="97">
        <f t="shared" si="2"/>
        <v>0</v>
      </c>
      <c r="K35" s="233" t="s">
        <v>22</v>
      </c>
      <c r="L35" s="522">
        <f t="shared" si="8"/>
        <v>-76</v>
      </c>
      <c r="M35" s="20"/>
      <c r="N35" s="110"/>
      <c r="O35" s="595"/>
      <c r="P35" s="110">
        <f t="shared" si="6"/>
        <v>0</v>
      </c>
      <c r="Q35" s="111"/>
      <c r="R35" s="112"/>
      <c r="S35" s="148">
        <f t="shared" si="7"/>
        <v>-4.5474735088646412E-13</v>
      </c>
    </row>
    <row r="36" spans="1:19" x14ac:dyDescent="0.25">
      <c r="A36" s="59"/>
      <c r="B36" s="122"/>
      <c r="C36" s="20"/>
      <c r="D36" s="19"/>
      <c r="E36" s="17"/>
      <c r="F36" s="30">
        <f t="shared" si="5"/>
        <v>0</v>
      </c>
      <c r="G36" s="43"/>
      <c r="H36" s="24"/>
      <c r="I36" s="97">
        <f t="shared" si="2"/>
        <v>0</v>
      </c>
      <c r="K36" s="234"/>
      <c r="L36" s="522">
        <f t="shared" si="8"/>
        <v>-76</v>
      </c>
      <c r="M36" s="20"/>
      <c r="N36" s="110"/>
      <c r="O36" s="595"/>
      <c r="P36" s="110">
        <f t="shared" si="6"/>
        <v>0</v>
      </c>
      <c r="Q36" s="111"/>
      <c r="R36" s="112"/>
      <c r="S36" s="148">
        <f t="shared" si="7"/>
        <v>-4.5474735088646412E-13</v>
      </c>
    </row>
    <row r="37" spans="1:19" x14ac:dyDescent="0.25">
      <c r="A37" s="59"/>
      <c r="B37" s="122"/>
      <c r="C37" s="20"/>
      <c r="D37" s="19"/>
      <c r="E37" s="17"/>
      <c r="F37" s="30">
        <f t="shared" si="5"/>
        <v>0</v>
      </c>
      <c r="G37" s="43"/>
      <c r="H37" s="24"/>
      <c r="I37" s="97">
        <f t="shared" si="2"/>
        <v>0</v>
      </c>
      <c r="K37" s="233"/>
      <c r="L37" s="522">
        <f t="shared" si="8"/>
        <v>-76</v>
      </c>
      <c r="M37" s="20"/>
      <c r="N37" s="110"/>
      <c r="O37" s="595"/>
      <c r="P37" s="110">
        <f t="shared" si="6"/>
        <v>0</v>
      </c>
      <c r="Q37" s="111"/>
      <c r="R37" s="112"/>
      <c r="S37" s="148">
        <f t="shared" si="7"/>
        <v>-4.5474735088646412E-13</v>
      </c>
    </row>
    <row r="38" spans="1:19" x14ac:dyDescent="0.25">
      <c r="A38" s="59"/>
      <c r="B38" s="122"/>
      <c r="C38" s="20"/>
      <c r="D38" s="19"/>
      <c r="E38" s="17"/>
      <c r="F38" s="30">
        <f t="shared" si="5"/>
        <v>0</v>
      </c>
      <c r="G38" s="43"/>
      <c r="H38" s="24"/>
      <c r="I38" s="97">
        <f t="shared" si="2"/>
        <v>0</v>
      </c>
      <c r="K38" s="233"/>
      <c r="L38" s="522">
        <f t="shared" si="8"/>
        <v>-76</v>
      </c>
      <c r="M38" s="20"/>
      <c r="N38" s="110"/>
      <c r="O38" s="595"/>
      <c r="P38" s="110">
        <f t="shared" si="6"/>
        <v>0</v>
      </c>
      <c r="Q38" s="111"/>
      <c r="R38" s="112"/>
      <c r="S38" s="148">
        <f t="shared" si="7"/>
        <v>-4.5474735088646412E-13</v>
      </c>
    </row>
    <row r="39" spans="1:19" x14ac:dyDescent="0.25">
      <c r="A39" s="59"/>
      <c r="B39" s="122"/>
      <c r="C39" s="20"/>
      <c r="D39" s="19"/>
      <c r="E39" s="17"/>
      <c r="F39" s="30">
        <f t="shared" si="5"/>
        <v>0</v>
      </c>
      <c r="G39" s="43"/>
      <c r="H39" s="24"/>
      <c r="I39" s="97">
        <f t="shared" si="2"/>
        <v>0</v>
      </c>
      <c r="K39" s="233"/>
      <c r="L39" s="522">
        <f t="shared" si="8"/>
        <v>-76</v>
      </c>
      <c r="M39" s="20"/>
      <c r="N39" s="110"/>
      <c r="O39" s="595"/>
      <c r="P39" s="110">
        <f t="shared" si="6"/>
        <v>0</v>
      </c>
      <c r="Q39" s="111"/>
      <c r="R39" s="112"/>
      <c r="S39" s="148">
        <f t="shared" si="7"/>
        <v>-4.5474735088646412E-13</v>
      </c>
    </row>
    <row r="40" spans="1:19" x14ac:dyDescent="0.25">
      <c r="A40" s="59"/>
      <c r="B40" s="122"/>
      <c r="C40" s="20"/>
      <c r="D40" s="19"/>
      <c r="E40" s="17"/>
      <c r="F40" s="30">
        <f t="shared" si="5"/>
        <v>0</v>
      </c>
      <c r="G40" s="43"/>
      <c r="H40" s="24"/>
      <c r="I40" s="97">
        <f t="shared" si="2"/>
        <v>0</v>
      </c>
      <c r="K40" s="233"/>
      <c r="L40" s="522">
        <f t="shared" si="8"/>
        <v>-76</v>
      </c>
      <c r="M40" s="20"/>
      <c r="N40" s="110"/>
      <c r="O40" s="595"/>
      <c r="P40" s="110">
        <f t="shared" si="6"/>
        <v>0</v>
      </c>
      <c r="Q40" s="111"/>
      <c r="R40" s="112"/>
      <c r="S40" s="148">
        <f t="shared" si="7"/>
        <v>-4.5474735088646412E-13</v>
      </c>
    </row>
    <row r="41" spans="1:19" x14ac:dyDescent="0.25">
      <c r="A41" s="59"/>
      <c r="B41" s="122"/>
      <c r="C41" s="20"/>
      <c r="D41" s="19"/>
      <c r="E41" s="17"/>
      <c r="F41" s="30">
        <f t="shared" si="5"/>
        <v>0</v>
      </c>
      <c r="G41" s="43"/>
      <c r="H41" s="24"/>
      <c r="I41" s="97">
        <f t="shared" si="2"/>
        <v>0</v>
      </c>
      <c r="K41" s="233"/>
      <c r="L41" s="522">
        <f t="shared" si="8"/>
        <v>-76</v>
      </c>
      <c r="M41" s="20"/>
      <c r="N41" s="110"/>
      <c r="O41" s="595"/>
      <c r="P41" s="110">
        <f t="shared" si="6"/>
        <v>0</v>
      </c>
      <c r="Q41" s="111"/>
      <c r="R41" s="112"/>
      <c r="S41" s="148">
        <f t="shared" si="7"/>
        <v>-4.5474735088646412E-13</v>
      </c>
    </row>
    <row r="42" spans="1:19" x14ac:dyDescent="0.25">
      <c r="A42" s="59"/>
      <c r="B42" s="122"/>
      <c r="C42" s="20"/>
      <c r="D42" s="19"/>
      <c r="E42" s="17"/>
      <c r="F42" s="30">
        <f t="shared" si="5"/>
        <v>0</v>
      </c>
      <c r="G42" s="43"/>
      <c r="H42" s="24"/>
      <c r="I42" s="97">
        <f t="shared" si="2"/>
        <v>0</v>
      </c>
      <c r="K42" s="233"/>
      <c r="L42" s="522">
        <f t="shared" si="8"/>
        <v>-76</v>
      </c>
      <c r="M42" s="20"/>
      <c r="N42" s="110"/>
      <c r="O42" s="595"/>
      <c r="P42" s="110">
        <f t="shared" si="6"/>
        <v>0</v>
      </c>
      <c r="Q42" s="111"/>
      <c r="R42" s="112"/>
      <c r="S42" s="148">
        <f t="shared" si="7"/>
        <v>-4.5474735088646412E-13</v>
      </c>
    </row>
    <row r="43" spans="1:19" x14ac:dyDescent="0.25">
      <c r="A43" s="59"/>
      <c r="B43" s="122"/>
      <c r="C43" s="20"/>
      <c r="D43" s="19"/>
      <c r="E43" s="17"/>
      <c r="F43" s="30">
        <f t="shared" si="5"/>
        <v>0</v>
      </c>
      <c r="G43" s="43"/>
      <c r="H43" s="24"/>
      <c r="I43" s="97">
        <f t="shared" si="2"/>
        <v>0</v>
      </c>
      <c r="K43" s="233"/>
      <c r="L43" s="522">
        <f t="shared" si="8"/>
        <v>-76</v>
      </c>
      <c r="M43" s="20"/>
      <c r="N43" s="110"/>
      <c r="O43" s="595"/>
      <c r="P43" s="110">
        <f t="shared" si="6"/>
        <v>0</v>
      </c>
      <c r="Q43" s="111"/>
      <c r="R43" s="112"/>
      <c r="S43" s="148">
        <f t="shared" si="7"/>
        <v>-4.5474735088646412E-13</v>
      </c>
    </row>
    <row r="44" spans="1:19" x14ac:dyDescent="0.25">
      <c r="A44" s="59"/>
      <c r="B44" s="122"/>
      <c r="C44" s="20"/>
      <c r="D44" s="19"/>
      <c r="E44" s="17"/>
      <c r="F44" s="30">
        <f t="shared" si="5"/>
        <v>0</v>
      </c>
      <c r="G44" s="43"/>
      <c r="H44" s="24"/>
      <c r="I44" s="97">
        <f t="shared" si="2"/>
        <v>0</v>
      </c>
      <c r="K44" s="233"/>
      <c r="L44" s="522">
        <f t="shared" si="8"/>
        <v>-76</v>
      </c>
      <c r="M44" s="20"/>
      <c r="N44" s="110"/>
      <c r="O44" s="595"/>
      <c r="P44" s="110">
        <f t="shared" si="6"/>
        <v>0</v>
      </c>
      <c r="Q44" s="111"/>
      <c r="R44" s="112"/>
      <c r="S44" s="148">
        <f t="shared" si="7"/>
        <v>-4.5474735088646412E-13</v>
      </c>
    </row>
    <row r="45" spans="1:19" x14ac:dyDescent="0.25">
      <c r="A45" s="59"/>
      <c r="B45" s="122"/>
      <c r="C45" s="20"/>
      <c r="D45" s="19"/>
      <c r="E45" s="17"/>
      <c r="F45" s="30">
        <f t="shared" si="5"/>
        <v>0</v>
      </c>
      <c r="G45" s="43"/>
      <c r="H45" s="24"/>
      <c r="I45" s="97">
        <f t="shared" si="2"/>
        <v>0</v>
      </c>
      <c r="K45" s="233"/>
      <c r="L45" s="522">
        <f t="shared" si="8"/>
        <v>-76</v>
      </c>
      <c r="M45" s="20"/>
      <c r="N45" s="110"/>
      <c r="O45" s="595"/>
      <c r="P45" s="110">
        <f t="shared" si="6"/>
        <v>0</v>
      </c>
      <c r="Q45" s="111"/>
      <c r="R45" s="112"/>
      <c r="S45" s="148">
        <f t="shared" si="7"/>
        <v>-4.5474735088646412E-13</v>
      </c>
    </row>
    <row r="46" spans="1:19" x14ac:dyDescent="0.25">
      <c r="A46" s="59"/>
      <c r="B46" s="122"/>
      <c r="C46" s="20"/>
      <c r="D46" s="19"/>
      <c r="E46" s="17"/>
      <c r="F46" s="30">
        <f t="shared" si="5"/>
        <v>0</v>
      </c>
      <c r="G46" s="43"/>
      <c r="H46" s="24"/>
      <c r="I46" s="97">
        <f t="shared" si="2"/>
        <v>0</v>
      </c>
      <c r="K46" s="233"/>
      <c r="L46" s="522">
        <f t="shared" si="8"/>
        <v>-76</v>
      </c>
      <c r="M46" s="20"/>
      <c r="N46" s="110"/>
      <c r="O46" s="595"/>
      <c r="P46" s="110">
        <f t="shared" si="6"/>
        <v>0</v>
      </c>
      <c r="Q46" s="111"/>
      <c r="R46" s="112"/>
      <c r="S46" s="148">
        <f t="shared" si="7"/>
        <v>-4.5474735088646412E-13</v>
      </c>
    </row>
    <row r="47" spans="1:19" ht="15.75" thickBot="1" x14ac:dyDescent="0.3">
      <c r="A47" s="59"/>
      <c r="B47" s="124"/>
      <c r="C47" s="48"/>
      <c r="D47" s="138"/>
      <c r="E47" s="113"/>
      <c r="F47" s="137"/>
      <c r="G47" s="76"/>
      <c r="H47" s="140"/>
      <c r="K47" s="233"/>
      <c r="L47" s="522">
        <f t="shared" si="8"/>
        <v>-76</v>
      </c>
      <c r="M47" s="20"/>
      <c r="N47" s="110"/>
      <c r="O47" s="595"/>
      <c r="P47" s="110">
        <f t="shared" si="6"/>
        <v>0</v>
      </c>
      <c r="Q47" s="111"/>
      <c r="R47" s="112"/>
      <c r="S47" s="148">
        <f t="shared" si="7"/>
        <v>-4.5474735088646412E-13</v>
      </c>
    </row>
    <row r="48" spans="1:19" ht="16.5" thickTop="1" thickBot="1" x14ac:dyDescent="0.3">
      <c r="A48" s="129"/>
      <c r="B48" s="129"/>
      <c r="C48" s="193">
        <f>SUM(C9:C47)</f>
        <v>74</v>
      </c>
      <c r="D48" s="193">
        <f>SUM(D9:D47)</f>
        <v>2017.06</v>
      </c>
      <c r="E48" s="129"/>
      <c r="F48" s="193">
        <f>SUM(F9:F47)</f>
        <v>2017.06</v>
      </c>
      <c r="G48" s="129"/>
      <c r="H48" s="129"/>
      <c r="K48" s="233"/>
      <c r="L48" s="522">
        <f t="shared" si="8"/>
        <v>-76</v>
      </c>
      <c r="M48" s="20"/>
      <c r="N48" s="110"/>
      <c r="O48" s="595"/>
      <c r="P48" s="110">
        <f t="shared" si="6"/>
        <v>0</v>
      </c>
      <c r="Q48" s="111"/>
      <c r="R48" s="112"/>
      <c r="S48" s="148">
        <f t="shared" si="7"/>
        <v>-4.5474735088646412E-13</v>
      </c>
    </row>
    <row r="49" spans="2:19" x14ac:dyDescent="0.25">
      <c r="B49" s="127"/>
      <c r="C49" s="127"/>
      <c r="D49" s="800" t="s">
        <v>21</v>
      </c>
      <c r="E49" s="801"/>
      <c r="F49" s="273">
        <f>E5+E6-F48+E4</f>
        <v>0</v>
      </c>
      <c r="G49" s="127"/>
      <c r="H49" s="127"/>
      <c r="K49" s="233"/>
      <c r="L49" s="522">
        <f t="shared" si="8"/>
        <v>-76</v>
      </c>
      <c r="M49" s="20"/>
      <c r="N49" s="110"/>
      <c r="O49" s="595"/>
      <c r="P49" s="110">
        <f t="shared" si="6"/>
        <v>0</v>
      </c>
      <c r="Q49" s="111"/>
      <c r="R49" s="112"/>
      <c r="S49" s="148">
        <f t="shared" si="7"/>
        <v>-4.5474735088646412E-13</v>
      </c>
    </row>
    <row r="50" spans="2:19" ht="15.75" thickBot="1" x14ac:dyDescent="0.3">
      <c r="B50" s="127"/>
      <c r="C50" s="127"/>
      <c r="D50" s="802" t="s">
        <v>4</v>
      </c>
      <c r="E50" s="803"/>
      <c r="F50" s="503">
        <f>F5-C48+F6+F4+F7</f>
        <v>0</v>
      </c>
      <c r="G50" s="127"/>
      <c r="H50" s="127"/>
      <c r="K50" s="233"/>
      <c r="L50" s="522">
        <f t="shared" si="8"/>
        <v>-76</v>
      </c>
      <c r="M50" s="20"/>
      <c r="N50" s="110"/>
      <c r="O50" s="595"/>
      <c r="P50" s="110">
        <f t="shared" si="6"/>
        <v>0</v>
      </c>
      <c r="Q50" s="111"/>
      <c r="R50" s="112"/>
      <c r="S50" s="148">
        <f t="shared" si="7"/>
        <v>-4.5474735088646412E-13</v>
      </c>
    </row>
    <row r="51" spans="2:19" x14ac:dyDescent="0.25">
      <c r="B51" s="127"/>
      <c r="C51" s="127"/>
      <c r="D51" s="127"/>
      <c r="E51" s="127"/>
      <c r="F51" s="127"/>
      <c r="G51" s="127"/>
      <c r="H51" s="127"/>
      <c r="K51" s="233"/>
      <c r="L51" s="522">
        <f t="shared" si="8"/>
        <v>-76</v>
      </c>
      <c r="M51" s="20"/>
      <c r="N51" s="110"/>
      <c r="O51" s="595"/>
      <c r="P51" s="110">
        <f t="shared" si="6"/>
        <v>0</v>
      </c>
      <c r="Q51" s="111"/>
      <c r="R51" s="112"/>
      <c r="S51" s="148">
        <f t="shared" si="7"/>
        <v>-4.5474735088646412E-13</v>
      </c>
    </row>
    <row r="52" spans="2:19" x14ac:dyDescent="0.25">
      <c r="B52" s="127"/>
      <c r="C52" s="127"/>
      <c r="D52" s="127"/>
      <c r="E52" s="127"/>
      <c r="F52" s="127"/>
      <c r="G52" s="127"/>
      <c r="H52" s="127"/>
      <c r="K52" s="233"/>
      <c r="L52" s="522">
        <f t="shared" si="8"/>
        <v>-76</v>
      </c>
      <c r="M52" s="20"/>
      <c r="N52" s="110"/>
      <c r="O52" s="595"/>
      <c r="P52" s="110">
        <f t="shared" si="6"/>
        <v>0</v>
      </c>
      <c r="Q52" s="111"/>
      <c r="R52" s="112"/>
      <c r="S52" s="148">
        <f t="shared" si="7"/>
        <v>-4.5474735088646412E-13</v>
      </c>
    </row>
    <row r="53" spans="2:19" x14ac:dyDescent="0.25">
      <c r="B53" s="127"/>
      <c r="C53" s="127"/>
      <c r="D53" s="127"/>
      <c r="E53" s="127"/>
      <c r="F53" s="127"/>
      <c r="G53" s="127"/>
      <c r="H53" s="127"/>
      <c r="K53" s="233"/>
      <c r="L53" s="522">
        <f t="shared" si="8"/>
        <v>-76</v>
      </c>
      <c r="M53" s="20"/>
      <c r="N53" s="110"/>
      <c r="O53" s="595"/>
      <c r="P53" s="110">
        <f t="shared" si="6"/>
        <v>0</v>
      </c>
      <c r="Q53" s="111"/>
      <c r="R53" s="112"/>
      <c r="S53" s="148">
        <f t="shared" si="7"/>
        <v>-4.5474735088646412E-13</v>
      </c>
    </row>
    <row r="54" spans="2:19" x14ac:dyDescent="0.25">
      <c r="B54" s="127"/>
      <c r="C54" s="127"/>
      <c r="D54" s="127"/>
      <c r="E54" s="127"/>
      <c r="F54" s="127"/>
      <c r="G54" s="127"/>
      <c r="H54" s="127"/>
      <c r="K54" s="233"/>
      <c r="L54" s="231"/>
      <c r="M54" s="20"/>
      <c r="N54" s="110"/>
      <c r="O54" s="595"/>
      <c r="P54" s="110">
        <f t="shared" si="6"/>
        <v>0</v>
      </c>
      <c r="Q54" s="111"/>
      <c r="R54" s="112"/>
      <c r="S54" s="148">
        <f t="shared" si="7"/>
        <v>-4.5474735088646412E-13</v>
      </c>
    </row>
    <row r="55" spans="2:19" x14ac:dyDescent="0.25">
      <c r="B55" s="127"/>
      <c r="C55" s="127"/>
      <c r="D55" s="127"/>
      <c r="E55" s="127"/>
      <c r="F55" s="127"/>
      <c r="G55" s="127"/>
      <c r="H55" s="127"/>
      <c r="K55" s="233"/>
      <c r="L55" s="231"/>
      <c r="M55" s="20"/>
      <c r="N55" s="110"/>
      <c r="O55" s="595"/>
      <c r="P55" s="110">
        <f t="shared" si="6"/>
        <v>0</v>
      </c>
      <c r="Q55" s="111"/>
      <c r="R55" s="112"/>
      <c r="S55" s="148">
        <f t="shared" si="7"/>
        <v>-4.5474735088646412E-13</v>
      </c>
    </row>
    <row r="56" spans="2:19" x14ac:dyDescent="0.25">
      <c r="K56" s="233"/>
      <c r="L56" s="231"/>
      <c r="M56" s="20"/>
      <c r="N56" s="110"/>
      <c r="O56" s="595"/>
      <c r="P56" s="110">
        <f t="shared" si="6"/>
        <v>0</v>
      </c>
      <c r="Q56" s="111"/>
      <c r="R56" s="112"/>
      <c r="S56" s="148">
        <f t="shared" si="7"/>
        <v>-4.5474735088646412E-13</v>
      </c>
    </row>
    <row r="57" spans="2:19" x14ac:dyDescent="0.25">
      <c r="K57" s="233"/>
      <c r="L57" s="231"/>
      <c r="M57" s="20"/>
      <c r="N57" s="110"/>
      <c r="O57" s="595"/>
      <c r="P57" s="110">
        <f t="shared" si="6"/>
        <v>0</v>
      </c>
      <c r="Q57" s="111"/>
      <c r="R57" s="112"/>
      <c r="S57" s="148">
        <f t="shared" si="7"/>
        <v>-4.5474735088646412E-13</v>
      </c>
    </row>
    <row r="58" spans="2:19" x14ac:dyDescent="0.25">
      <c r="K58" s="233"/>
      <c r="L58" s="231"/>
      <c r="M58" s="20"/>
      <c r="N58" s="110"/>
      <c r="O58" s="595"/>
      <c r="P58" s="110">
        <f t="shared" si="6"/>
        <v>0</v>
      </c>
      <c r="Q58" s="111"/>
      <c r="R58" s="112"/>
      <c r="S58" s="148">
        <f t="shared" si="7"/>
        <v>-4.5474735088646412E-13</v>
      </c>
    </row>
    <row r="59" spans="2:19" x14ac:dyDescent="0.25">
      <c r="K59" s="233"/>
      <c r="L59" s="231"/>
      <c r="M59" s="20"/>
      <c r="N59" s="110"/>
      <c r="O59" s="595"/>
      <c r="P59" s="110">
        <f t="shared" si="6"/>
        <v>0</v>
      </c>
      <c r="Q59" s="111"/>
      <c r="R59" s="112"/>
      <c r="S59" s="148">
        <f t="shared" si="7"/>
        <v>-4.5474735088646412E-13</v>
      </c>
    </row>
    <row r="60" spans="2:19" x14ac:dyDescent="0.25">
      <c r="K60" s="233"/>
      <c r="L60" s="231"/>
      <c r="M60" s="20"/>
      <c r="N60" s="110"/>
      <c r="O60" s="595"/>
      <c r="P60" s="110">
        <f t="shared" si="6"/>
        <v>0</v>
      </c>
      <c r="Q60" s="111"/>
      <c r="R60" s="112"/>
      <c r="S60" s="148">
        <f t="shared" si="7"/>
        <v>-4.5474735088646412E-13</v>
      </c>
    </row>
    <row r="61" spans="2:19" x14ac:dyDescent="0.25">
      <c r="K61" s="233"/>
      <c r="L61" s="231"/>
      <c r="M61" s="20"/>
      <c r="N61" s="110"/>
      <c r="O61" s="595"/>
      <c r="P61" s="110">
        <f t="shared" si="6"/>
        <v>0</v>
      </c>
      <c r="Q61" s="111"/>
      <c r="R61" s="112"/>
      <c r="S61" s="148">
        <f t="shared" si="7"/>
        <v>-4.5474735088646412E-13</v>
      </c>
    </row>
    <row r="62" spans="2:19" x14ac:dyDescent="0.25">
      <c r="K62" s="233"/>
      <c r="L62" s="231"/>
      <c r="M62" s="20"/>
      <c r="N62" s="110"/>
      <c r="O62" s="595"/>
      <c r="P62" s="110">
        <f t="shared" si="6"/>
        <v>0</v>
      </c>
      <c r="Q62" s="111"/>
      <c r="R62" s="112"/>
      <c r="S62" s="148">
        <f t="shared" si="7"/>
        <v>-4.5474735088646412E-13</v>
      </c>
    </row>
    <row r="63" spans="2:19" x14ac:dyDescent="0.25">
      <c r="K63" s="233"/>
      <c r="L63" s="7"/>
      <c r="M63" s="20"/>
      <c r="N63" s="110"/>
      <c r="O63" s="595"/>
      <c r="P63" s="110">
        <f t="shared" si="6"/>
        <v>0</v>
      </c>
      <c r="Q63" s="111"/>
      <c r="R63" s="112"/>
      <c r="S63" s="148">
        <f t="shared" si="7"/>
        <v>-4.5474735088646412E-13</v>
      </c>
    </row>
    <row r="64" spans="2:19" x14ac:dyDescent="0.25">
      <c r="K64" s="233"/>
      <c r="L64" s="7"/>
      <c r="M64" s="20"/>
      <c r="N64" s="110"/>
      <c r="O64" s="595"/>
      <c r="P64" s="110">
        <f t="shared" si="6"/>
        <v>0</v>
      </c>
      <c r="Q64" s="111"/>
      <c r="R64" s="112"/>
      <c r="S64" s="148">
        <f t="shared" si="7"/>
        <v>-4.5474735088646412E-13</v>
      </c>
    </row>
    <row r="65" spans="11:19" x14ac:dyDescent="0.25">
      <c r="K65" s="233"/>
      <c r="L65" s="7"/>
      <c r="M65" s="20"/>
      <c r="N65" s="110"/>
      <c r="O65" s="595"/>
      <c r="P65" s="110">
        <f t="shared" si="6"/>
        <v>0</v>
      </c>
      <c r="Q65" s="111"/>
      <c r="R65" s="112"/>
      <c r="S65" s="148">
        <f t="shared" si="7"/>
        <v>-4.5474735088646412E-13</v>
      </c>
    </row>
    <row r="66" spans="11:19" x14ac:dyDescent="0.25">
      <c r="K66" s="233"/>
      <c r="L66" s="7"/>
      <c r="M66" s="20"/>
      <c r="N66" s="110"/>
      <c r="O66" s="595"/>
      <c r="P66" s="110">
        <f t="shared" si="6"/>
        <v>0</v>
      </c>
      <c r="Q66" s="111"/>
      <c r="R66" s="112"/>
      <c r="S66" s="148">
        <f t="shared" si="7"/>
        <v>-4.5474735088646412E-13</v>
      </c>
    </row>
    <row r="67" spans="11:19" x14ac:dyDescent="0.25">
      <c r="K67" s="233"/>
      <c r="L67" s="7"/>
      <c r="M67" s="20"/>
      <c r="N67" s="110"/>
      <c r="O67" s="595"/>
      <c r="P67" s="110">
        <f t="shared" si="6"/>
        <v>0</v>
      </c>
      <c r="Q67" s="111"/>
      <c r="R67" s="112"/>
      <c r="S67" s="148">
        <f t="shared" si="7"/>
        <v>-4.5474735088646412E-13</v>
      </c>
    </row>
    <row r="68" spans="11:19" x14ac:dyDescent="0.25">
      <c r="K68" s="233"/>
      <c r="L68" s="7"/>
      <c r="M68" s="20"/>
      <c r="N68" s="110"/>
      <c r="O68" s="595"/>
      <c r="P68" s="110">
        <f t="shared" si="6"/>
        <v>0</v>
      </c>
      <c r="Q68" s="111"/>
      <c r="R68" s="112"/>
      <c r="S68" s="148">
        <f t="shared" si="7"/>
        <v>-4.5474735088646412E-13</v>
      </c>
    </row>
    <row r="69" spans="11:19" x14ac:dyDescent="0.25">
      <c r="K69" s="233"/>
      <c r="L69" s="7"/>
      <c r="M69" s="20"/>
      <c r="N69" s="110"/>
      <c r="O69" s="595"/>
      <c r="P69" s="110">
        <f t="shared" si="6"/>
        <v>0</v>
      </c>
      <c r="Q69" s="111"/>
      <c r="R69" s="112"/>
      <c r="S69" s="148">
        <f t="shared" si="7"/>
        <v>-4.5474735088646412E-13</v>
      </c>
    </row>
    <row r="70" spans="11:19" x14ac:dyDescent="0.25">
      <c r="K70" s="233"/>
      <c r="L70" s="7"/>
      <c r="M70" s="20"/>
      <c r="N70" s="110"/>
      <c r="O70" s="595"/>
      <c r="P70" s="110">
        <f t="shared" si="6"/>
        <v>0</v>
      </c>
      <c r="Q70" s="111"/>
      <c r="R70" s="112"/>
      <c r="S70" s="148">
        <f t="shared" si="7"/>
        <v>-4.5474735088646412E-13</v>
      </c>
    </row>
    <row r="71" spans="11:19" x14ac:dyDescent="0.25">
      <c r="K71" s="233"/>
      <c r="L71" s="7"/>
      <c r="M71" s="20"/>
      <c r="N71" s="110"/>
      <c r="O71" s="595"/>
      <c r="P71" s="110">
        <f t="shared" si="6"/>
        <v>0</v>
      </c>
      <c r="Q71" s="111"/>
      <c r="R71" s="112"/>
      <c r="S71" s="148">
        <f t="shared" si="7"/>
        <v>-4.5474735088646412E-13</v>
      </c>
    </row>
    <row r="72" spans="11:19" x14ac:dyDescent="0.25">
      <c r="K72" s="233"/>
      <c r="L72" s="7"/>
      <c r="M72" s="20"/>
      <c r="N72" s="110"/>
      <c r="O72" s="595"/>
      <c r="P72" s="110">
        <f t="shared" si="6"/>
        <v>0</v>
      </c>
      <c r="Q72" s="111"/>
      <c r="R72" s="112"/>
      <c r="S72" s="148">
        <f t="shared" si="7"/>
        <v>-4.5474735088646412E-13</v>
      </c>
    </row>
    <row r="73" spans="11:19" x14ac:dyDescent="0.25">
      <c r="K73" s="233"/>
      <c r="L73" s="7"/>
      <c r="M73" s="20"/>
      <c r="N73" s="110"/>
      <c r="O73" s="595"/>
      <c r="P73" s="110">
        <f>N73</f>
        <v>0</v>
      </c>
      <c r="Q73" s="111"/>
      <c r="R73" s="112"/>
      <c r="S73" s="148">
        <f t="shared" si="7"/>
        <v>-4.5474735088646412E-13</v>
      </c>
    </row>
    <row r="74" spans="11:19" x14ac:dyDescent="0.25">
      <c r="K74" s="233"/>
      <c r="L74" s="7"/>
      <c r="M74" s="20"/>
      <c r="N74" s="110"/>
      <c r="O74" s="595"/>
      <c r="P74" s="110">
        <f>N74</f>
        <v>0</v>
      </c>
      <c r="Q74" s="111"/>
      <c r="R74" s="112"/>
      <c r="S74" s="148">
        <f t="shared" si="7"/>
        <v>-4.5474735088646412E-13</v>
      </c>
    </row>
    <row r="75" spans="11:19" x14ac:dyDescent="0.25">
      <c r="K75" s="233"/>
      <c r="L75" s="7"/>
      <c r="M75" s="20"/>
      <c r="N75" s="110"/>
      <c r="O75" s="595"/>
      <c r="P75" s="110">
        <f>N75</f>
        <v>0</v>
      </c>
      <c r="Q75" s="111"/>
      <c r="R75" s="112"/>
      <c r="S75" s="148">
        <f t="shared" ref="S75" si="9">S74-P75</f>
        <v>-4.5474735088646412E-13</v>
      </c>
    </row>
    <row r="76" spans="11:19" ht="15.75" thickBot="1" x14ac:dyDescent="0.3">
      <c r="K76" s="233"/>
      <c r="L76" s="21"/>
      <c r="M76" s="78"/>
      <c r="N76" s="196"/>
      <c r="O76" s="558"/>
      <c r="P76" s="188"/>
      <c r="Q76" s="189"/>
      <c r="R76" s="97"/>
    </row>
    <row r="77" spans="11:19" x14ac:dyDescent="0.25">
      <c r="M77" s="80">
        <f>SUM(M9:M76)</f>
        <v>130</v>
      </c>
      <c r="N77" s="9">
        <f>SUM(N9:N76)</f>
        <v>3507.13</v>
      </c>
      <c r="P77" s="9">
        <f>SUM(P9:P76)</f>
        <v>3507.13</v>
      </c>
    </row>
    <row r="79" spans="11:19" ht="15.75" thickBot="1" x14ac:dyDescent="0.3"/>
    <row r="80" spans="11:19" ht="15.75" thickBot="1" x14ac:dyDescent="0.3">
      <c r="N80" s="61" t="s">
        <v>4</v>
      </c>
      <c r="O80" s="91">
        <f>P5+P6-M77+P7</f>
        <v>0</v>
      </c>
    </row>
    <row r="81" spans="13:17" ht="15.75" thickBot="1" x14ac:dyDescent="0.3"/>
    <row r="82" spans="13:17" ht="15.75" thickBot="1" x14ac:dyDescent="0.3">
      <c r="M82" s="838" t="s">
        <v>11</v>
      </c>
      <c r="N82" s="839"/>
      <c r="O82" s="93">
        <f>O5+O6-P77+O7</f>
        <v>0</v>
      </c>
      <c r="P82" s="120"/>
      <c r="Q82" s="16"/>
    </row>
  </sheetData>
  <mergeCells count="4">
    <mergeCell ref="A1:G1"/>
    <mergeCell ref="A5:A6"/>
    <mergeCell ref="K1:Q1"/>
    <mergeCell ref="M82:N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2"/>
  <sheetViews>
    <sheetView topLeftCell="G1" zoomScaleNormal="100" workbookViewId="0">
      <pane ySplit="8" topLeftCell="A9" activePane="bottomLeft" state="frozen"/>
      <selection pane="bottomLeft" activeCell="W16" sqref="W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21"/>
    <col min="12" max="12" width="26.7109375" customWidth="1"/>
    <col min="13" max="13" width="18" customWidth="1"/>
    <col min="14" max="14" width="14.7109375" customWidth="1"/>
    <col min="16" max="16" width="13" bestFit="1" customWidth="1"/>
    <col min="19" max="19" width="11.42578125" bestFit="1" customWidth="1"/>
    <col min="20" max="20" width="11.42578125" style="521"/>
  </cols>
  <sheetData>
    <row r="1" spans="1:21" ht="40.5" x14ac:dyDescent="0.55000000000000004">
      <c r="A1" s="831" t="s">
        <v>196</v>
      </c>
      <c r="B1" s="831"/>
      <c r="C1" s="831"/>
      <c r="D1" s="831"/>
      <c r="E1" s="831"/>
      <c r="F1" s="831"/>
      <c r="G1" s="831"/>
      <c r="H1" s="14">
        <v>1</v>
      </c>
      <c r="L1" s="831" t="s">
        <v>196</v>
      </c>
      <c r="M1" s="831"/>
      <c r="N1" s="831"/>
      <c r="O1" s="831"/>
      <c r="P1" s="831"/>
      <c r="Q1" s="831"/>
      <c r="R1" s="831"/>
      <c r="S1" s="14">
        <v>1</v>
      </c>
    </row>
    <row r="2" spans="1:21" ht="15.75" thickBot="1" x14ac:dyDescent="0.3">
      <c r="C2" s="22"/>
      <c r="D2" s="65"/>
      <c r="F2" s="65"/>
      <c r="N2" s="22"/>
      <c r="O2" s="65"/>
      <c r="Q2" s="65"/>
    </row>
    <row r="3" spans="1:21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L3" s="101" t="s">
        <v>0</v>
      </c>
      <c r="M3" s="11" t="s">
        <v>1</v>
      </c>
      <c r="N3" s="57"/>
      <c r="O3" s="12" t="s">
        <v>2</v>
      </c>
      <c r="P3" s="12" t="s">
        <v>3</v>
      </c>
      <c r="Q3" s="12" t="s">
        <v>4</v>
      </c>
      <c r="R3" s="34" t="s">
        <v>34</v>
      </c>
      <c r="S3" s="49" t="s">
        <v>11</v>
      </c>
    </row>
    <row r="4" spans="1:21" ht="15.75" thickTop="1" x14ac:dyDescent="0.25">
      <c r="A4" s="231"/>
      <c r="B4" s="231"/>
      <c r="C4" s="194"/>
      <c r="D4" s="231">
        <v>7036.96</v>
      </c>
      <c r="E4" s="231"/>
      <c r="F4" s="231"/>
      <c r="G4" s="321"/>
      <c r="H4" s="321"/>
      <c r="L4" s="231"/>
      <c r="M4" s="231"/>
      <c r="N4" s="194"/>
      <c r="O4" s="231"/>
      <c r="P4" s="231"/>
      <c r="Q4" s="231"/>
      <c r="R4" s="321"/>
      <c r="S4" s="321"/>
    </row>
    <row r="5" spans="1:21" x14ac:dyDescent="0.25">
      <c r="A5" s="837" t="s">
        <v>96</v>
      </c>
      <c r="B5" s="120" t="s">
        <v>222</v>
      </c>
      <c r="C5" s="720">
        <v>92</v>
      </c>
      <c r="D5" s="263">
        <v>43140</v>
      </c>
      <c r="E5" s="148">
        <v>7028.29</v>
      </c>
      <c r="F5" s="100">
        <v>233</v>
      </c>
      <c r="G5" s="18">
        <f>F77</f>
        <v>7028.29</v>
      </c>
      <c r="L5" s="837" t="s">
        <v>224</v>
      </c>
      <c r="M5" s="120" t="s">
        <v>222</v>
      </c>
      <c r="N5" s="720">
        <v>0</v>
      </c>
      <c r="O5" s="263">
        <v>43141</v>
      </c>
      <c r="P5" s="148">
        <v>17485.34</v>
      </c>
      <c r="Q5" s="100">
        <v>634</v>
      </c>
      <c r="R5" s="18">
        <f>Q77</f>
        <v>3268.62</v>
      </c>
    </row>
    <row r="6" spans="1:21" ht="15.75" x14ac:dyDescent="0.25">
      <c r="A6" s="837"/>
      <c r="B6" s="120" t="s">
        <v>44</v>
      </c>
      <c r="C6" s="319"/>
      <c r="D6" s="381"/>
      <c r="E6" s="148"/>
      <c r="F6" s="100"/>
      <c r="G6" s="316" t="s">
        <v>315</v>
      </c>
      <c r="H6" s="10" t="e">
        <f>E6-G6+E7+E5-G5</f>
        <v>#VALUE!</v>
      </c>
      <c r="L6" s="837"/>
      <c r="M6" s="120" t="s">
        <v>44</v>
      </c>
      <c r="N6" s="319"/>
      <c r="O6" s="381"/>
      <c r="P6" s="148">
        <v>211.79</v>
      </c>
      <c r="Q6" s="100">
        <v>8</v>
      </c>
      <c r="R6" s="63"/>
      <c r="S6" s="10">
        <f>P6-R6+P7+P5-R5</f>
        <v>14428.510000000002</v>
      </c>
    </row>
    <row r="7" spans="1:21" ht="15.75" thickBot="1" x14ac:dyDescent="0.3">
      <c r="A7" s="16"/>
      <c r="B7" s="26"/>
      <c r="C7" s="293"/>
      <c r="D7" s="315"/>
      <c r="E7" s="148"/>
      <c r="F7" s="100"/>
      <c r="G7" s="16"/>
      <c r="L7" s="16"/>
      <c r="M7" s="26"/>
      <c r="N7" s="293"/>
      <c r="O7" s="315"/>
      <c r="P7" s="148"/>
      <c r="Q7" s="100"/>
      <c r="R7" s="16"/>
    </row>
    <row r="8" spans="1:21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M8" s="103" t="s">
        <v>7</v>
      </c>
      <c r="N8" s="35" t="s">
        <v>8</v>
      </c>
      <c r="O8" s="41" t="s">
        <v>3</v>
      </c>
      <c r="P8" s="42" t="s">
        <v>2</v>
      </c>
      <c r="Q8" s="12" t="s">
        <v>9</v>
      </c>
      <c r="R8" s="13" t="s">
        <v>15</v>
      </c>
      <c r="S8" s="32"/>
    </row>
    <row r="9" spans="1:21" ht="15.75" thickTop="1" x14ac:dyDescent="0.25">
      <c r="A9" s="152" t="s">
        <v>32</v>
      </c>
      <c r="B9" s="522">
        <f>F6-C9+F5</f>
        <v>203</v>
      </c>
      <c r="C9" s="20">
        <v>30</v>
      </c>
      <c r="D9" s="110">
        <v>882.34</v>
      </c>
      <c r="E9" s="595">
        <v>43141</v>
      </c>
      <c r="F9" s="110">
        <f t="shared" ref="F9:F14" si="0">D9</f>
        <v>882.34</v>
      </c>
      <c r="G9" s="111" t="s">
        <v>360</v>
      </c>
      <c r="H9" s="112">
        <v>98</v>
      </c>
      <c r="I9" s="148">
        <f>E6-F9+E5</f>
        <v>6145.95</v>
      </c>
      <c r="J9" s="16"/>
      <c r="L9" s="152" t="s">
        <v>32</v>
      </c>
      <c r="M9" s="522">
        <f>Q6-N9+Q5</f>
        <v>632</v>
      </c>
      <c r="N9" s="20">
        <v>10</v>
      </c>
      <c r="O9" s="110">
        <v>276.79000000000002</v>
      </c>
      <c r="P9" s="595">
        <v>43153</v>
      </c>
      <c r="Q9" s="110">
        <f t="shared" ref="Q9:Q13" si="1">O9</f>
        <v>276.79000000000002</v>
      </c>
      <c r="R9" s="111" t="s">
        <v>399</v>
      </c>
      <c r="S9" s="112">
        <v>98</v>
      </c>
      <c r="T9" s="148">
        <f>P6-Q9+P5</f>
        <v>17420.34</v>
      </c>
      <c r="U9" s="16"/>
    </row>
    <row r="10" spans="1:21" x14ac:dyDescent="0.25">
      <c r="A10" s="534"/>
      <c r="B10" s="522">
        <f>B9-C10</f>
        <v>173</v>
      </c>
      <c r="C10" s="20">
        <v>30</v>
      </c>
      <c r="D10" s="110">
        <v>911.07</v>
      </c>
      <c r="E10" s="595">
        <v>43144</v>
      </c>
      <c r="F10" s="110">
        <f t="shared" si="0"/>
        <v>911.07</v>
      </c>
      <c r="G10" s="111" t="s">
        <v>366</v>
      </c>
      <c r="H10" s="112">
        <v>98</v>
      </c>
      <c r="I10" s="148">
        <f>I9-F10</f>
        <v>5234.88</v>
      </c>
      <c r="J10" s="16"/>
      <c r="L10" s="534"/>
      <c r="M10" s="522">
        <f>M9-N10</f>
        <v>612</v>
      </c>
      <c r="N10" s="20">
        <v>20</v>
      </c>
      <c r="O10" s="110">
        <v>553.65</v>
      </c>
      <c r="P10" s="595">
        <v>43153</v>
      </c>
      <c r="Q10" s="110">
        <f t="shared" si="1"/>
        <v>553.65</v>
      </c>
      <c r="R10" s="111" t="s">
        <v>399</v>
      </c>
      <c r="S10" s="112">
        <v>98</v>
      </c>
      <c r="T10" s="148">
        <f>T9-Q10</f>
        <v>16866.689999999999</v>
      </c>
      <c r="U10" s="16"/>
    </row>
    <row r="11" spans="1:21" x14ac:dyDescent="0.25">
      <c r="A11" s="465"/>
      <c r="B11" s="522">
        <f t="shared" ref="B11:B21" si="2">B10-C11</f>
        <v>143</v>
      </c>
      <c r="C11" s="20">
        <v>30</v>
      </c>
      <c r="D11" s="110">
        <v>855.31</v>
      </c>
      <c r="E11" s="595">
        <v>43147</v>
      </c>
      <c r="F11" s="110">
        <f t="shared" si="0"/>
        <v>855.31</v>
      </c>
      <c r="G11" s="111" t="s">
        <v>375</v>
      </c>
      <c r="H11" s="112">
        <v>98</v>
      </c>
      <c r="I11" s="148">
        <f t="shared" ref="I11:I74" si="3">I10-F11</f>
        <v>4379.57</v>
      </c>
      <c r="J11" s="16"/>
      <c r="L11" s="465"/>
      <c r="M11" s="522">
        <f t="shared" ref="M11:M21" si="4">M10-N11</f>
        <v>582</v>
      </c>
      <c r="N11" s="20">
        <v>30</v>
      </c>
      <c r="O11" s="110">
        <v>783.32</v>
      </c>
      <c r="P11" s="595">
        <v>43155</v>
      </c>
      <c r="Q11" s="110">
        <f t="shared" si="1"/>
        <v>783.32</v>
      </c>
      <c r="R11" s="111" t="s">
        <v>409</v>
      </c>
      <c r="S11" s="112">
        <v>98</v>
      </c>
      <c r="T11" s="148">
        <f t="shared" ref="T11:T74" si="5">T10-Q11</f>
        <v>16083.369999999999</v>
      </c>
      <c r="U11" s="16"/>
    </row>
    <row r="12" spans="1:21" x14ac:dyDescent="0.25">
      <c r="A12" s="154" t="s">
        <v>33</v>
      </c>
      <c r="B12" s="522">
        <f t="shared" si="2"/>
        <v>133</v>
      </c>
      <c r="C12" s="20">
        <v>10</v>
      </c>
      <c r="D12" s="110">
        <v>321.05</v>
      </c>
      <c r="E12" s="595">
        <v>43147</v>
      </c>
      <c r="F12" s="110">
        <f t="shared" si="0"/>
        <v>321.05</v>
      </c>
      <c r="G12" s="111" t="s">
        <v>376</v>
      </c>
      <c r="H12" s="112">
        <v>98</v>
      </c>
      <c r="I12" s="148">
        <f t="shared" si="3"/>
        <v>4058.5199999999995</v>
      </c>
      <c r="J12" s="16"/>
      <c r="L12" s="154" t="s">
        <v>33</v>
      </c>
      <c r="M12" s="522">
        <f t="shared" si="4"/>
        <v>552</v>
      </c>
      <c r="N12" s="20">
        <v>30</v>
      </c>
      <c r="O12" s="110">
        <v>851.2</v>
      </c>
      <c r="P12" s="595">
        <v>43155</v>
      </c>
      <c r="Q12" s="110">
        <f t="shared" si="1"/>
        <v>851.2</v>
      </c>
      <c r="R12" s="111" t="s">
        <v>409</v>
      </c>
      <c r="S12" s="112">
        <v>98</v>
      </c>
      <c r="T12" s="148">
        <f t="shared" si="5"/>
        <v>15232.169999999998</v>
      </c>
      <c r="U12" s="16"/>
    </row>
    <row r="13" spans="1:21" x14ac:dyDescent="0.25">
      <c r="A13" s="278"/>
      <c r="B13" s="522">
        <f t="shared" si="2"/>
        <v>103</v>
      </c>
      <c r="C13" s="20">
        <v>30</v>
      </c>
      <c r="D13" s="110">
        <v>884.7</v>
      </c>
      <c r="E13" s="595">
        <v>43147</v>
      </c>
      <c r="F13" s="110">
        <f t="shared" si="0"/>
        <v>884.7</v>
      </c>
      <c r="G13" s="111" t="s">
        <v>378</v>
      </c>
      <c r="H13" s="112">
        <v>98</v>
      </c>
      <c r="I13" s="148">
        <f t="shared" si="3"/>
        <v>3173.8199999999997</v>
      </c>
      <c r="J13" s="16"/>
      <c r="L13" s="278"/>
      <c r="M13" s="522">
        <f t="shared" si="4"/>
        <v>522</v>
      </c>
      <c r="N13" s="20">
        <v>30</v>
      </c>
      <c r="O13" s="110">
        <v>803.66</v>
      </c>
      <c r="P13" s="595">
        <v>43158</v>
      </c>
      <c r="Q13" s="110">
        <f t="shared" si="1"/>
        <v>803.66</v>
      </c>
      <c r="R13" s="111" t="s">
        <v>414</v>
      </c>
      <c r="S13" s="112">
        <v>98</v>
      </c>
      <c r="T13" s="148">
        <f t="shared" si="5"/>
        <v>14428.509999999998</v>
      </c>
      <c r="U13" s="16"/>
    </row>
    <row r="14" spans="1:21" x14ac:dyDescent="0.25">
      <c r="A14" s="278"/>
      <c r="B14" s="522">
        <f t="shared" si="2"/>
        <v>73</v>
      </c>
      <c r="C14" s="20">
        <v>30</v>
      </c>
      <c r="D14" s="110">
        <v>948.87</v>
      </c>
      <c r="E14" s="595">
        <v>43150</v>
      </c>
      <c r="F14" s="110">
        <f t="shared" si="0"/>
        <v>948.87</v>
      </c>
      <c r="G14" s="111" t="s">
        <v>387</v>
      </c>
      <c r="H14" s="112">
        <v>98</v>
      </c>
      <c r="I14" s="148">
        <f t="shared" si="3"/>
        <v>2224.9499999999998</v>
      </c>
      <c r="J14" s="16"/>
      <c r="L14" s="278"/>
      <c r="M14" s="522">
        <f t="shared" si="4"/>
        <v>522</v>
      </c>
      <c r="N14" s="20"/>
      <c r="O14" s="110"/>
      <c r="P14" s="595"/>
      <c r="Q14" s="110">
        <f t="shared" ref="Q14:Q72" si="6">O14</f>
        <v>0</v>
      </c>
      <c r="R14" s="111"/>
      <c r="S14" s="112"/>
      <c r="T14" s="148">
        <f t="shared" si="5"/>
        <v>14428.509999999998</v>
      </c>
      <c r="U14" s="16"/>
    </row>
    <row r="15" spans="1:21" x14ac:dyDescent="0.25">
      <c r="B15" s="522">
        <f t="shared" si="2"/>
        <v>71</v>
      </c>
      <c r="C15" s="20">
        <v>2</v>
      </c>
      <c r="D15" s="110">
        <v>56.33</v>
      </c>
      <c r="E15" s="595">
        <v>43150</v>
      </c>
      <c r="F15" s="110">
        <f t="shared" ref="F15:F38" si="7">D15</f>
        <v>56.33</v>
      </c>
      <c r="G15" s="111" t="s">
        <v>387</v>
      </c>
      <c r="H15" s="112">
        <v>98</v>
      </c>
      <c r="I15" s="148">
        <f t="shared" si="3"/>
        <v>2168.62</v>
      </c>
      <c r="J15" s="16"/>
      <c r="M15" s="522">
        <f t="shared" si="4"/>
        <v>522</v>
      </c>
      <c r="N15" s="20"/>
      <c r="O15" s="110"/>
      <c r="P15" s="595"/>
      <c r="Q15" s="110">
        <f t="shared" si="6"/>
        <v>0</v>
      </c>
      <c r="R15" s="111"/>
      <c r="S15" s="112"/>
      <c r="T15" s="148">
        <f t="shared" si="5"/>
        <v>14428.509999999998</v>
      </c>
      <c r="U15" s="16"/>
    </row>
    <row r="16" spans="1:21" x14ac:dyDescent="0.25">
      <c r="B16" s="522">
        <f t="shared" si="2"/>
        <v>66</v>
      </c>
      <c r="C16" s="20">
        <v>5</v>
      </c>
      <c r="D16" s="110">
        <v>164.78</v>
      </c>
      <c r="E16" s="595">
        <v>43150</v>
      </c>
      <c r="F16" s="110">
        <f t="shared" si="7"/>
        <v>164.78</v>
      </c>
      <c r="G16" s="111" t="s">
        <v>389</v>
      </c>
      <c r="H16" s="112">
        <v>98</v>
      </c>
      <c r="I16" s="148">
        <f t="shared" si="3"/>
        <v>2003.84</v>
      </c>
      <c r="J16" s="16"/>
      <c r="M16" s="522">
        <f t="shared" si="4"/>
        <v>522</v>
      </c>
      <c r="N16" s="20"/>
      <c r="O16" s="110"/>
      <c r="P16" s="595"/>
      <c r="Q16" s="110">
        <f t="shared" si="6"/>
        <v>0</v>
      </c>
      <c r="R16" s="111"/>
      <c r="S16" s="112"/>
      <c r="T16" s="148">
        <f t="shared" si="5"/>
        <v>14428.509999999998</v>
      </c>
      <c r="U16" s="16"/>
    </row>
    <row r="17" spans="1:21" x14ac:dyDescent="0.25">
      <c r="A17" s="233"/>
      <c r="B17" s="522">
        <f t="shared" si="2"/>
        <v>36</v>
      </c>
      <c r="C17" s="20">
        <v>30</v>
      </c>
      <c r="D17" s="110">
        <v>950.31</v>
      </c>
      <c r="E17" s="595">
        <v>43150</v>
      </c>
      <c r="F17" s="110">
        <f t="shared" si="7"/>
        <v>950.31</v>
      </c>
      <c r="G17" s="111" t="s">
        <v>391</v>
      </c>
      <c r="H17" s="112">
        <v>98</v>
      </c>
      <c r="I17" s="148">
        <f t="shared" si="3"/>
        <v>1053.53</v>
      </c>
      <c r="J17" s="129"/>
      <c r="L17" s="233"/>
      <c r="M17" s="522">
        <f t="shared" si="4"/>
        <v>522</v>
      </c>
      <c r="N17" s="20"/>
      <c r="O17" s="110"/>
      <c r="P17" s="595"/>
      <c r="Q17" s="110">
        <f t="shared" si="6"/>
        <v>0</v>
      </c>
      <c r="R17" s="111"/>
      <c r="S17" s="112"/>
      <c r="T17" s="148">
        <f t="shared" si="5"/>
        <v>14428.509999999998</v>
      </c>
      <c r="U17" s="129"/>
    </row>
    <row r="18" spans="1:21" x14ac:dyDescent="0.25">
      <c r="A18" s="233"/>
      <c r="B18" s="522">
        <f t="shared" si="2"/>
        <v>28</v>
      </c>
      <c r="C18" s="20">
        <v>8</v>
      </c>
      <c r="D18" s="110">
        <v>264.68</v>
      </c>
      <c r="E18" s="595">
        <v>43151</v>
      </c>
      <c r="F18" s="110">
        <f t="shared" si="7"/>
        <v>264.68</v>
      </c>
      <c r="G18" s="111" t="s">
        <v>393</v>
      </c>
      <c r="H18" s="112">
        <v>98</v>
      </c>
      <c r="I18" s="148">
        <f t="shared" si="3"/>
        <v>788.84999999999991</v>
      </c>
      <c r="J18" s="16"/>
      <c r="L18" s="233"/>
      <c r="M18" s="522">
        <f t="shared" si="4"/>
        <v>522</v>
      </c>
      <c r="N18" s="20"/>
      <c r="O18" s="110"/>
      <c r="P18" s="595"/>
      <c r="Q18" s="110">
        <f t="shared" si="6"/>
        <v>0</v>
      </c>
      <c r="R18" s="111"/>
      <c r="S18" s="112"/>
      <c r="T18" s="148">
        <f t="shared" si="5"/>
        <v>14428.509999999998</v>
      </c>
      <c r="U18" s="16"/>
    </row>
    <row r="19" spans="1:21" x14ac:dyDescent="0.25">
      <c r="A19" s="233"/>
      <c r="B19" s="522">
        <f t="shared" si="2"/>
        <v>8</v>
      </c>
      <c r="C19" s="20">
        <v>20</v>
      </c>
      <c r="D19" s="110">
        <v>577.05999999999995</v>
      </c>
      <c r="E19" s="595">
        <v>43151</v>
      </c>
      <c r="F19" s="110">
        <f t="shared" si="7"/>
        <v>577.05999999999995</v>
      </c>
      <c r="G19" s="111" t="s">
        <v>394</v>
      </c>
      <c r="H19" s="112">
        <v>98</v>
      </c>
      <c r="I19" s="148">
        <f t="shared" si="3"/>
        <v>211.78999999999996</v>
      </c>
      <c r="J19" s="16"/>
      <c r="L19" s="233"/>
      <c r="M19" s="522">
        <f t="shared" si="4"/>
        <v>522</v>
      </c>
      <c r="N19" s="20"/>
      <c r="O19" s="110"/>
      <c r="P19" s="595"/>
      <c r="Q19" s="110">
        <f t="shared" si="6"/>
        <v>0</v>
      </c>
      <c r="R19" s="111"/>
      <c r="S19" s="112"/>
      <c r="T19" s="148">
        <f t="shared" si="5"/>
        <v>14428.509999999998</v>
      </c>
      <c r="U19" s="16"/>
    </row>
    <row r="20" spans="1:21" x14ac:dyDescent="0.25">
      <c r="A20" s="233"/>
      <c r="B20" s="522">
        <f t="shared" si="2"/>
        <v>8</v>
      </c>
      <c r="C20" s="20"/>
      <c r="D20" s="110"/>
      <c r="E20" s="595"/>
      <c r="F20" s="110">
        <f t="shared" si="7"/>
        <v>0</v>
      </c>
      <c r="G20" s="111"/>
      <c r="H20" s="112"/>
      <c r="I20" s="148">
        <f t="shared" si="3"/>
        <v>211.78999999999996</v>
      </c>
      <c r="L20" s="233"/>
      <c r="M20" s="522">
        <f t="shared" si="4"/>
        <v>522</v>
      </c>
      <c r="N20" s="20"/>
      <c r="O20" s="110"/>
      <c r="P20" s="595"/>
      <c r="Q20" s="110">
        <f t="shared" si="6"/>
        <v>0</v>
      </c>
      <c r="R20" s="111"/>
      <c r="S20" s="112"/>
      <c r="T20" s="148">
        <f t="shared" si="5"/>
        <v>14428.509999999998</v>
      </c>
    </row>
    <row r="21" spans="1:21" x14ac:dyDescent="0.25">
      <c r="A21" s="233"/>
      <c r="B21" s="522">
        <f t="shared" si="2"/>
        <v>8</v>
      </c>
      <c r="C21" s="20"/>
      <c r="D21" s="110"/>
      <c r="E21" s="595"/>
      <c r="F21" s="110">
        <f t="shared" si="7"/>
        <v>0</v>
      </c>
      <c r="G21" s="111"/>
      <c r="H21" s="112"/>
      <c r="I21" s="148">
        <f t="shared" si="3"/>
        <v>211.78999999999996</v>
      </c>
      <c r="L21" s="233"/>
      <c r="M21" s="522">
        <f t="shared" si="4"/>
        <v>522</v>
      </c>
      <c r="N21" s="20"/>
      <c r="O21" s="110"/>
      <c r="P21" s="595"/>
      <c r="Q21" s="110">
        <f t="shared" si="6"/>
        <v>0</v>
      </c>
      <c r="R21" s="111"/>
      <c r="S21" s="112"/>
      <c r="T21" s="148">
        <f t="shared" si="5"/>
        <v>14428.509999999998</v>
      </c>
    </row>
    <row r="22" spans="1:21" x14ac:dyDescent="0.25">
      <c r="A22" s="234"/>
      <c r="B22" s="522">
        <f>B21-C22</f>
        <v>8</v>
      </c>
      <c r="C22" s="20"/>
      <c r="D22" s="110"/>
      <c r="E22" s="595"/>
      <c r="F22" s="110">
        <f t="shared" si="7"/>
        <v>0</v>
      </c>
      <c r="G22" s="111"/>
      <c r="H22" s="112"/>
      <c r="I22" s="148">
        <f t="shared" si="3"/>
        <v>211.78999999999996</v>
      </c>
      <c r="L22" s="234"/>
      <c r="M22" s="522">
        <f>M21-N22</f>
        <v>522</v>
      </c>
      <c r="N22" s="20"/>
      <c r="O22" s="110"/>
      <c r="P22" s="595"/>
      <c r="Q22" s="110">
        <f t="shared" si="6"/>
        <v>0</v>
      </c>
      <c r="R22" s="111"/>
      <c r="S22" s="112"/>
      <c r="T22" s="148">
        <f t="shared" si="5"/>
        <v>14428.509999999998</v>
      </c>
    </row>
    <row r="23" spans="1:21" x14ac:dyDescent="0.25">
      <c r="A23" s="233"/>
      <c r="B23" s="522">
        <f t="shared" ref="B23:B53" si="8">B22-C23</f>
        <v>8</v>
      </c>
      <c r="C23" s="20"/>
      <c r="D23" s="110"/>
      <c r="E23" s="595"/>
      <c r="F23" s="110">
        <f t="shared" si="7"/>
        <v>0</v>
      </c>
      <c r="G23" s="111"/>
      <c r="H23" s="112"/>
      <c r="I23" s="148">
        <f t="shared" si="3"/>
        <v>211.78999999999996</v>
      </c>
      <c r="L23" s="233"/>
      <c r="M23" s="522">
        <f t="shared" ref="M23:M53" si="9">M22-N23</f>
        <v>522</v>
      </c>
      <c r="N23" s="20"/>
      <c r="O23" s="110"/>
      <c r="P23" s="595"/>
      <c r="Q23" s="110">
        <f t="shared" si="6"/>
        <v>0</v>
      </c>
      <c r="R23" s="111"/>
      <c r="S23" s="112"/>
      <c r="T23" s="148">
        <f t="shared" si="5"/>
        <v>14428.509999999998</v>
      </c>
    </row>
    <row r="24" spans="1:21" x14ac:dyDescent="0.25">
      <c r="A24" s="233"/>
      <c r="B24" s="522">
        <f t="shared" si="8"/>
        <v>0</v>
      </c>
      <c r="C24" s="20">
        <v>8</v>
      </c>
      <c r="D24" s="110">
        <v>211.79</v>
      </c>
      <c r="E24" s="595"/>
      <c r="F24" s="110">
        <f t="shared" si="7"/>
        <v>211.79</v>
      </c>
      <c r="G24" s="111"/>
      <c r="H24" s="112"/>
      <c r="I24" s="148">
        <f t="shared" si="3"/>
        <v>0</v>
      </c>
      <c r="L24" s="233"/>
      <c r="M24" s="522">
        <f t="shared" si="9"/>
        <v>522</v>
      </c>
      <c r="N24" s="20"/>
      <c r="O24" s="110"/>
      <c r="P24" s="595"/>
      <c r="Q24" s="110">
        <f t="shared" si="6"/>
        <v>0</v>
      </c>
      <c r="R24" s="111"/>
      <c r="S24" s="112"/>
      <c r="T24" s="148">
        <f t="shared" si="5"/>
        <v>14428.509999999998</v>
      </c>
    </row>
    <row r="25" spans="1:21" x14ac:dyDescent="0.25">
      <c r="A25" s="233"/>
      <c r="B25" s="522">
        <f t="shared" si="8"/>
        <v>0</v>
      </c>
      <c r="C25" s="20"/>
      <c r="D25" s="110"/>
      <c r="E25" s="595"/>
      <c r="F25" s="110">
        <f t="shared" si="7"/>
        <v>0</v>
      </c>
      <c r="G25" s="111"/>
      <c r="H25" s="112"/>
      <c r="I25" s="148">
        <f t="shared" si="3"/>
        <v>0</v>
      </c>
      <c r="L25" s="233"/>
      <c r="M25" s="522">
        <f t="shared" si="9"/>
        <v>522</v>
      </c>
      <c r="N25" s="20"/>
      <c r="O25" s="110"/>
      <c r="P25" s="595"/>
      <c r="Q25" s="110">
        <f t="shared" si="6"/>
        <v>0</v>
      </c>
      <c r="R25" s="111"/>
      <c r="S25" s="112"/>
      <c r="T25" s="148">
        <f t="shared" si="5"/>
        <v>14428.509999999998</v>
      </c>
    </row>
    <row r="26" spans="1:21" x14ac:dyDescent="0.25">
      <c r="A26" s="233"/>
      <c r="B26" s="522">
        <f t="shared" si="8"/>
        <v>0</v>
      </c>
      <c r="C26" s="20"/>
      <c r="D26" s="110"/>
      <c r="E26" s="595"/>
      <c r="F26" s="110">
        <f t="shared" si="7"/>
        <v>0</v>
      </c>
      <c r="G26" s="111"/>
      <c r="H26" s="112"/>
      <c r="I26" s="148">
        <f t="shared" si="3"/>
        <v>0</v>
      </c>
      <c r="L26" s="233"/>
      <c r="M26" s="522">
        <f t="shared" si="9"/>
        <v>522</v>
      </c>
      <c r="N26" s="20"/>
      <c r="O26" s="110"/>
      <c r="P26" s="595"/>
      <c r="Q26" s="110">
        <f t="shared" si="6"/>
        <v>0</v>
      </c>
      <c r="R26" s="111"/>
      <c r="S26" s="112"/>
      <c r="T26" s="148">
        <f t="shared" si="5"/>
        <v>14428.509999999998</v>
      </c>
    </row>
    <row r="27" spans="1:21" x14ac:dyDescent="0.25">
      <c r="A27" s="233"/>
      <c r="B27" s="522">
        <f t="shared" si="8"/>
        <v>0</v>
      </c>
      <c r="C27" s="20"/>
      <c r="D27" s="110"/>
      <c r="E27" s="595"/>
      <c r="F27" s="110">
        <f t="shared" si="7"/>
        <v>0</v>
      </c>
      <c r="G27" s="111"/>
      <c r="H27" s="112"/>
      <c r="I27" s="148">
        <f t="shared" si="3"/>
        <v>0</v>
      </c>
      <c r="L27" s="233"/>
      <c r="M27" s="522">
        <f t="shared" si="9"/>
        <v>522</v>
      </c>
      <c r="N27" s="20"/>
      <c r="O27" s="110"/>
      <c r="P27" s="595"/>
      <c r="Q27" s="110">
        <f t="shared" si="6"/>
        <v>0</v>
      </c>
      <c r="R27" s="111"/>
      <c r="S27" s="112"/>
      <c r="T27" s="148">
        <f t="shared" si="5"/>
        <v>14428.509999999998</v>
      </c>
    </row>
    <row r="28" spans="1:21" x14ac:dyDescent="0.25">
      <c r="A28" s="233"/>
      <c r="B28" s="522">
        <f t="shared" si="8"/>
        <v>0</v>
      </c>
      <c r="C28" s="20"/>
      <c r="D28" s="110"/>
      <c r="E28" s="595"/>
      <c r="F28" s="110">
        <f t="shared" si="7"/>
        <v>0</v>
      </c>
      <c r="G28" s="111"/>
      <c r="H28" s="112"/>
      <c r="I28" s="148">
        <f t="shared" si="3"/>
        <v>0</v>
      </c>
      <c r="L28" s="233"/>
      <c r="M28" s="522">
        <f t="shared" si="9"/>
        <v>522</v>
      </c>
      <c r="N28" s="20"/>
      <c r="O28" s="110"/>
      <c r="P28" s="595"/>
      <c r="Q28" s="110">
        <f t="shared" si="6"/>
        <v>0</v>
      </c>
      <c r="R28" s="111"/>
      <c r="S28" s="112"/>
      <c r="T28" s="148">
        <f t="shared" si="5"/>
        <v>14428.509999999998</v>
      </c>
    </row>
    <row r="29" spans="1:21" x14ac:dyDescent="0.25">
      <c r="A29" s="233"/>
      <c r="B29" s="522">
        <f t="shared" si="8"/>
        <v>0</v>
      </c>
      <c r="C29" s="20"/>
      <c r="D29" s="110"/>
      <c r="E29" s="595"/>
      <c r="F29" s="110">
        <f t="shared" si="7"/>
        <v>0</v>
      </c>
      <c r="G29" s="111"/>
      <c r="H29" s="112"/>
      <c r="I29" s="148">
        <f t="shared" si="3"/>
        <v>0</v>
      </c>
      <c r="L29" s="233"/>
      <c r="M29" s="522">
        <f t="shared" si="9"/>
        <v>522</v>
      </c>
      <c r="N29" s="20"/>
      <c r="O29" s="110"/>
      <c r="P29" s="595"/>
      <c r="Q29" s="110">
        <f t="shared" si="6"/>
        <v>0</v>
      </c>
      <c r="R29" s="111"/>
      <c r="S29" s="112"/>
      <c r="T29" s="148">
        <f t="shared" si="5"/>
        <v>14428.509999999998</v>
      </c>
    </row>
    <row r="30" spans="1:21" x14ac:dyDescent="0.25">
      <c r="A30" s="233"/>
      <c r="B30" s="522">
        <f t="shared" si="8"/>
        <v>0</v>
      </c>
      <c r="C30" s="20"/>
      <c r="D30" s="110"/>
      <c r="E30" s="595"/>
      <c r="F30" s="110">
        <f t="shared" si="7"/>
        <v>0</v>
      </c>
      <c r="G30" s="111"/>
      <c r="H30" s="112"/>
      <c r="I30" s="148">
        <f t="shared" si="3"/>
        <v>0</v>
      </c>
      <c r="L30" s="233"/>
      <c r="M30" s="522">
        <f t="shared" si="9"/>
        <v>522</v>
      </c>
      <c r="N30" s="20"/>
      <c r="O30" s="110"/>
      <c r="P30" s="595"/>
      <c r="Q30" s="110">
        <f t="shared" si="6"/>
        <v>0</v>
      </c>
      <c r="R30" s="111"/>
      <c r="S30" s="112"/>
      <c r="T30" s="148">
        <f t="shared" si="5"/>
        <v>14428.509999999998</v>
      </c>
    </row>
    <row r="31" spans="1:21" x14ac:dyDescent="0.25">
      <c r="A31" s="233"/>
      <c r="B31" s="522">
        <f t="shared" si="8"/>
        <v>0</v>
      </c>
      <c r="C31" s="20"/>
      <c r="D31" s="110"/>
      <c r="E31" s="595"/>
      <c r="F31" s="110">
        <f t="shared" si="7"/>
        <v>0</v>
      </c>
      <c r="G31" s="111"/>
      <c r="H31" s="112"/>
      <c r="I31" s="148">
        <f t="shared" si="3"/>
        <v>0</v>
      </c>
      <c r="L31" s="233"/>
      <c r="M31" s="522">
        <f t="shared" si="9"/>
        <v>522</v>
      </c>
      <c r="N31" s="20"/>
      <c r="O31" s="110"/>
      <c r="P31" s="595"/>
      <c r="Q31" s="110">
        <f t="shared" si="6"/>
        <v>0</v>
      </c>
      <c r="R31" s="111"/>
      <c r="S31" s="112"/>
      <c r="T31" s="148">
        <f t="shared" si="5"/>
        <v>14428.509999999998</v>
      </c>
    </row>
    <row r="32" spans="1:21" x14ac:dyDescent="0.25">
      <c r="A32" s="233"/>
      <c r="B32" s="522">
        <f t="shared" si="8"/>
        <v>0</v>
      </c>
      <c r="C32" s="20"/>
      <c r="D32" s="110"/>
      <c r="E32" s="595"/>
      <c r="F32" s="110">
        <f t="shared" si="7"/>
        <v>0</v>
      </c>
      <c r="G32" s="111"/>
      <c r="H32" s="112"/>
      <c r="I32" s="148">
        <f t="shared" si="3"/>
        <v>0</v>
      </c>
      <c r="L32" s="233"/>
      <c r="M32" s="522">
        <f t="shared" si="9"/>
        <v>522</v>
      </c>
      <c r="N32" s="20"/>
      <c r="O32" s="110"/>
      <c r="P32" s="595"/>
      <c r="Q32" s="110">
        <f t="shared" si="6"/>
        <v>0</v>
      </c>
      <c r="R32" s="111"/>
      <c r="S32" s="112"/>
      <c r="T32" s="148">
        <f t="shared" si="5"/>
        <v>14428.509999999998</v>
      </c>
    </row>
    <row r="33" spans="1:20" x14ac:dyDescent="0.25">
      <c r="A33" s="233"/>
      <c r="B33" s="522">
        <f t="shared" si="8"/>
        <v>0</v>
      </c>
      <c r="C33" s="20"/>
      <c r="D33" s="110"/>
      <c r="E33" s="595"/>
      <c r="F33" s="110">
        <f t="shared" si="7"/>
        <v>0</v>
      </c>
      <c r="G33" s="111"/>
      <c r="H33" s="112"/>
      <c r="I33" s="148">
        <f t="shared" si="3"/>
        <v>0</v>
      </c>
      <c r="L33" s="233"/>
      <c r="M33" s="522">
        <f t="shared" si="9"/>
        <v>522</v>
      </c>
      <c r="N33" s="20"/>
      <c r="O33" s="110"/>
      <c r="P33" s="595"/>
      <c r="Q33" s="110">
        <f t="shared" si="6"/>
        <v>0</v>
      </c>
      <c r="R33" s="111"/>
      <c r="S33" s="112"/>
      <c r="T33" s="148">
        <f t="shared" si="5"/>
        <v>14428.509999999998</v>
      </c>
    </row>
    <row r="34" spans="1:20" x14ac:dyDescent="0.25">
      <c r="A34" s="233"/>
      <c r="B34" s="522">
        <f t="shared" si="8"/>
        <v>0</v>
      </c>
      <c r="C34" s="20"/>
      <c r="D34" s="110"/>
      <c r="E34" s="595"/>
      <c r="F34" s="110">
        <f t="shared" si="7"/>
        <v>0</v>
      </c>
      <c r="G34" s="111"/>
      <c r="H34" s="112"/>
      <c r="I34" s="148">
        <f t="shared" si="3"/>
        <v>0</v>
      </c>
      <c r="L34" s="233"/>
      <c r="M34" s="522">
        <f t="shared" si="9"/>
        <v>522</v>
      </c>
      <c r="N34" s="20"/>
      <c r="O34" s="110"/>
      <c r="P34" s="595"/>
      <c r="Q34" s="110">
        <f t="shared" si="6"/>
        <v>0</v>
      </c>
      <c r="R34" s="111"/>
      <c r="S34" s="112"/>
      <c r="T34" s="148">
        <f t="shared" si="5"/>
        <v>14428.509999999998</v>
      </c>
    </row>
    <row r="35" spans="1:20" x14ac:dyDescent="0.25">
      <c r="A35" s="233" t="s">
        <v>22</v>
      </c>
      <c r="B35" s="522">
        <f t="shared" si="8"/>
        <v>0</v>
      </c>
      <c r="C35" s="20"/>
      <c r="D35" s="110"/>
      <c r="E35" s="595"/>
      <c r="F35" s="110">
        <f t="shared" si="7"/>
        <v>0</v>
      </c>
      <c r="G35" s="111"/>
      <c r="H35" s="112"/>
      <c r="I35" s="148">
        <f t="shared" si="3"/>
        <v>0</v>
      </c>
      <c r="L35" s="233" t="s">
        <v>22</v>
      </c>
      <c r="M35" s="522">
        <f t="shared" si="9"/>
        <v>522</v>
      </c>
      <c r="N35" s="20"/>
      <c r="O35" s="110"/>
      <c r="P35" s="595"/>
      <c r="Q35" s="110">
        <f t="shared" si="6"/>
        <v>0</v>
      </c>
      <c r="R35" s="111"/>
      <c r="S35" s="112"/>
      <c r="T35" s="148">
        <f t="shared" si="5"/>
        <v>14428.509999999998</v>
      </c>
    </row>
    <row r="36" spans="1:20" x14ac:dyDescent="0.25">
      <c r="A36" s="234"/>
      <c r="B36" s="522">
        <f t="shared" si="8"/>
        <v>0</v>
      </c>
      <c r="C36" s="20"/>
      <c r="D36" s="110"/>
      <c r="E36" s="595"/>
      <c r="F36" s="110">
        <f t="shared" si="7"/>
        <v>0</v>
      </c>
      <c r="G36" s="111"/>
      <c r="H36" s="112"/>
      <c r="I36" s="148">
        <f t="shared" si="3"/>
        <v>0</v>
      </c>
      <c r="L36" s="234"/>
      <c r="M36" s="522">
        <f t="shared" si="9"/>
        <v>522</v>
      </c>
      <c r="N36" s="20"/>
      <c r="O36" s="110"/>
      <c r="P36" s="595"/>
      <c r="Q36" s="110">
        <f t="shared" si="6"/>
        <v>0</v>
      </c>
      <c r="R36" s="111"/>
      <c r="S36" s="112"/>
      <c r="T36" s="148">
        <f t="shared" si="5"/>
        <v>14428.509999999998</v>
      </c>
    </row>
    <row r="37" spans="1:20" x14ac:dyDescent="0.25">
      <c r="A37" s="233"/>
      <c r="B37" s="522">
        <f t="shared" si="8"/>
        <v>0</v>
      </c>
      <c r="C37" s="20"/>
      <c r="D37" s="110"/>
      <c r="E37" s="595"/>
      <c r="F37" s="110">
        <f t="shared" si="7"/>
        <v>0</v>
      </c>
      <c r="G37" s="111"/>
      <c r="H37" s="112"/>
      <c r="I37" s="148">
        <f t="shared" si="3"/>
        <v>0</v>
      </c>
      <c r="L37" s="233"/>
      <c r="M37" s="522">
        <f t="shared" si="9"/>
        <v>522</v>
      </c>
      <c r="N37" s="20"/>
      <c r="O37" s="110"/>
      <c r="P37" s="595"/>
      <c r="Q37" s="110">
        <f t="shared" si="6"/>
        <v>0</v>
      </c>
      <c r="R37" s="111"/>
      <c r="S37" s="112"/>
      <c r="T37" s="148">
        <f t="shared" si="5"/>
        <v>14428.509999999998</v>
      </c>
    </row>
    <row r="38" spans="1:20" x14ac:dyDescent="0.25">
      <c r="A38" s="233"/>
      <c r="B38" s="522">
        <f t="shared" si="8"/>
        <v>0</v>
      </c>
      <c r="C38" s="20"/>
      <c r="D38" s="110"/>
      <c r="E38" s="595"/>
      <c r="F38" s="110">
        <f t="shared" si="7"/>
        <v>0</v>
      </c>
      <c r="G38" s="111"/>
      <c r="H38" s="112"/>
      <c r="I38" s="148">
        <f t="shared" si="3"/>
        <v>0</v>
      </c>
      <c r="L38" s="233"/>
      <c r="M38" s="522">
        <f t="shared" si="9"/>
        <v>522</v>
      </c>
      <c r="N38" s="20"/>
      <c r="O38" s="110"/>
      <c r="P38" s="595"/>
      <c r="Q38" s="110">
        <f t="shared" si="6"/>
        <v>0</v>
      </c>
      <c r="R38" s="111"/>
      <c r="S38" s="112"/>
      <c r="T38" s="148">
        <f t="shared" si="5"/>
        <v>14428.509999999998</v>
      </c>
    </row>
    <row r="39" spans="1:20" x14ac:dyDescent="0.25">
      <c r="A39" s="233"/>
      <c r="B39" s="522">
        <f t="shared" si="8"/>
        <v>0</v>
      </c>
      <c r="C39" s="20"/>
      <c r="D39" s="110"/>
      <c r="E39" s="595"/>
      <c r="F39" s="110">
        <f t="shared" ref="F39:F72" si="10">D39</f>
        <v>0</v>
      </c>
      <c r="G39" s="111"/>
      <c r="H39" s="112"/>
      <c r="I39" s="148">
        <f t="shared" si="3"/>
        <v>0</v>
      </c>
      <c r="L39" s="233"/>
      <c r="M39" s="522">
        <f t="shared" si="9"/>
        <v>522</v>
      </c>
      <c r="N39" s="20"/>
      <c r="O39" s="110"/>
      <c r="P39" s="595"/>
      <c r="Q39" s="110">
        <f t="shared" si="6"/>
        <v>0</v>
      </c>
      <c r="R39" s="111"/>
      <c r="S39" s="112"/>
      <c r="T39" s="148">
        <f t="shared" si="5"/>
        <v>14428.509999999998</v>
      </c>
    </row>
    <row r="40" spans="1:20" x14ac:dyDescent="0.25">
      <c r="A40" s="233"/>
      <c r="B40" s="522">
        <f t="shared" si="8"/>
        <v>0</v>
      </c>
      <c r="C40" s="20"/>
      <c r="D40" s="110"/>
      <c r="E40" s="595"/>
      <c r="F40" s="110">
        <f t="shared" si="10"/>
        <v>0</v>
      </c>
      <c r="G40" s="111"/>
      <c r="H40" s="112"/>
      <c r="I40" s="148">
        <f t="shared" si="3"/>
        <v>0</v>
      </c>
      <c r="L40" s="233"/>
      <c r="M40" s="522">
        <f t="shared" si="9"/>
        <v>522</v>
      </c>
      <c r="N40" s="20"/>
      <c r="O40" s="110"/>
      <c r="P40" s="595"/>
      <c r="Q40" s="110">
        <f t="shared" si="6"/>
        <v>0</v>
      </c>
      <c r="R40" s="111"/>
      <c r="S40" s="112"/>
      <c r="T40" s="148">
        <f t="shared" si="5"/>
        <v>14428.509999999998</v>
      </c>
    </row>
    <row r="41" spans="1:20" x14ac:dyDescent="0.25">
      <c r="A41" s="233"/>
      <c r="B41" s="522">
        <f t="shared" si="8"/>
        <v>0</v>
      </c>
      <c r="C41" s="20"/>
      <c r="D41" s="110"/>
      <c r="E41" s="595"/>
      <c r="F41" s="110">
        <f t="shared" si="10"/>
        <v>0</v>
      </c>
      <c r="G41" s="111"/>
      <c r="H41" s="112"/>
      <c r="I41" s="148">
        <f t="shared" si="3"/>
        <v>0</v>
      </c>
      <c r="L41" s="233"/>
      <c r="M41" s="522">
        <f t="shared" si="9"/>
        <v>522</v>
      </c>
      <c r="N41" s="20"/>
      <c r="O41" s="110"/>
      <c r="P41" s="595"/>
      <c r="Q41" s="110">
        <f t="shared" si="6"/>
        <v>0</v>
      </c>
      <c r="R41" s="111"/>
      <c r="S41" s="112"/>
      <c r="T41" s="148">
        <f t="shared" si="5"/>
        <v>14428.509999999998</v>
      </c>
    </row>
    <row r="42" spans="1:20" x14ac:dyDescent="0.25">
      <c r="A42" s="233"/>
      <c r="B42" s="522">
        <f t="shared" si="8"/>
        <v>0</v>
      </c>
      <c r="C42" s="20"/>
      <c r="D42" s="110"/>
      <c r="E42" s="595"/>
      <c r="F42" s="110">
        <f t="shared" si="10"/>
        <v>0</v>
      </c>
      <c r="G42" s="111"/>
      <c r="H42" s="112"/>
      <c r="I42" s="148">
        <f t="shared" si="3"/>
        <v>0</v>
      </c>
      <c r="L42" s="233"/>
      <c r="M42" s="522">
        <f t="shared" si="9"/>
        <v>522</v>
      </c>
      <c r="N42" s="20"/>
      <c r="O42" s="110"/>
      <c r="P42" s="595"/>
      <c r="Q42" s="110">
        <f t="shared" si="6"/>
        <v>0</v>
      </c>
      <c r="R42" s="111"/>
      <c r="S42" s="112"/>
      <c r="T42" s="148">
        <f t="shared" si="5"/>
        <v>14428.509999999998</v>
      </c>
    </row>
    <row r="43" spans="1:20" x14ac:dyDescent="0.25">
      <c r="A43" s="233"/>
      <c r="B43" s="522">
        <f t="shared" si="8"/>
        <v>0</v>
      </c>
      <c r="C43" s="20"/>
      <c r="D43" s="110"/>
      <c r="E43" s="595"/>
      <c r="F43" s="110">
        <f t="shared" si="10"/>
        <v>0</v>
      </c>
      <c r="G43" s="111"/>
      <c r="H43" s="112"/>
      <c r="I43" s="148">
        <f t="shared" si="3"/>
        <v>0</v>
      </c>
      <c r="L43" s="233"/>
      <c r="M43" s="522">
        <f t="shared" si="9"/>
        <v>522</v>
      </c>
      <c r="N43" s="20"/>
      <c r="O43" s="110"/>
      <c r="P43" s="595"/>
      <c r="Q43" s="110">
        <f t="shared" si="6"/>
        <v>0</v>
      </c>
      <c r="R43" s="111"/>
      <c r="S43" s="112"/>
      <c r="T43" s="148">
        <f t="shared" si="5"/>
        <v>14428.509999999998</v>
      </c>
    </row>
    <row r="44" spans="1:20" x14ac:dyDescent="0.25">
      <c r="A44" s="233"/>
      <c r="B44" s="522">
        <f t="shared" si="8"/>
        <v>0</v>
      </c>
      <c r="C44" s="20"/>
      <c r="D44" s="110"/>
      <c r="E44" s="595"/>
      <c r="F44" s="110">
        <f t="shared" si="10"/>
        <v>0</v>
      </c>
      <c r="G44" s="111"/>
      <c r="H44" s="112"/>
      <c r="I44" s="148">
        <f t="shared" si="3"/>
        <v>0</v>
      </c>
      <c r="L44" s="233"/>
      <c r="M44" s="522">
        <f t="shared" si="9"/>
        <v>522</v>
      </c>
      <c r="N44" s="20"/>
      <c r="O44" s="110"/>
      <c r="P44" s="595"/>
      <c r="Q44" s="110">
        <f t="shared" si="6"/>
        <v>0</v>
      </c>
      <c r="R44" s="111"/>
      <c r="S44" s="112"/>
      <c r="T44" s="148">
        <f t="shared" si="5"/>
        <v>14428.509999999998</v>
      </c>
    </row>
    <row r="45" spans="1:20" x14ac:dyDescent="0.25">
      <c r="A45" s="233"/>
      <c r="B45" s="522">
        <f t="shared" si="8"/>
        <v>0</v>
      </c>
      <c r="C45" s="20"/>
      <c r="D45" s="110"/>
      <c r="E45" s="595"/>
      <c r="F45" s="110">
        <f t="shared" si="10"/>
        <v>0</v>
      </c>
      <c r="G45" s="111"/>
      <c r="H45" s="112"/>
      <c r="I45" s="148">
        <f t="shared" si="3"/>
        <v>0</v>
      </c>
      <c r="L45" s="233"/>
      <c r="M45" s="522">
        <f t="shared" si="9"/>
        <v>522</v>
      </c>
      <c r="N45" s="20"/>
      <c r="O45" s="110"/>
      <c r="P45" s="595"/>
      <c r="Q45" s="110">
        <f t="shared" si="6"/>
        <v>0</v>
      </c>
      <c r="R45" s="111"/>
      <c r="S45" s="112"/>
      <c r="T45" s="148">
        <f t="shared" si="5"/>
        <v>14428.509999999998</v>
      </c>
    </row>
    <row r="46" spans="1:20" x14ac:dyDescent="0.25">
      <c r="A46" s="233"/>
      <c r="B46" s="522">
        <f t="shared" si="8"/>
        <v>0</v>
      </c>
      <c r="C46" s="20"/>
      <c r="D46" s="110"/>
      <c r="E46" s="595"/>
      <c r="F46" s="110">
        <f t="shared" si="10"/>
        <v>0</v>
      </c>
      <c r="G46" s="111"/>
      <c r="H46" s="112"/>
      <c r="I46" s="148">
        <f t="shared" si="3"/>
        <v>0</v>
      </c>
      <c r="L46" s="233"/>
      <c r="M46" s="522">
        <f t="shared" si="9"/>
        <v>522</v>
      </c>
      <c r="N46" s="20"/>
      <c r="O46" s="110"/>
      <c r="P46" s="595"/>
      <c r="Q46" s="110">
        <f t="shared" si="6"/>
        <v>0</v>
      </c>
      <c r="R46" s="111"/>
      <c r="S46" s="112"/>
      <c r="T46" s="148">
        <f t="shared" si="5"/>
        <v>14428.509999999998</v>
      </c>
    </row>
    <row r="47" spans="1:20" x14ac:dyDescent="0.25">
      <c r="A47" s="233"/>
      <c r="B47" s="522">
        <f t="shared" si="8"/>
        <v>0</v>
      </c>
      <c r="C47" s="20"/>
      <c r="D47" s="110"/>
      <c r="E47" s="595"/>
      <c r="F47" s="110">
        <f t="shared" si="10"/>
        <v>0</v>
      </c>
      <c r="G47" s="111"/>
      <c r="H47" s="112"/>
      <c r="I47" s="148">
        <f t="shared" si="3"/>
        <v>0</v>
      </c>
      <c r="L47" s="233"/>
      <c r="M47" s="522">
        <f t="shared" si="9"/>
        <v>522</v>
      </c>
      <c r="N47" s="20"/>
      <c r="O47" s="110"/>
      <c r="P47" s="595"/>
      <c r="Q47" s="110">
        <f t="shared" si="6"/>
        <v>0</v>
      </c>
      <c r="R47" s="111"/>
      <c r="S47" s="112"/>
      <c r="T47" s="148">
        <f t="shared" si="5"/>
        <v>14428.509999999998</v>
      </c>
    </row>
    <row r="48" spans="1:20" x14ac:dyDescent="0.25">
      <c r="A48" s="233"/>
      <c r="B48" s="522">
        <f t="shared" si="8"/>
        <v>0</v>
      </c>
      <c r="C48" s="20"/>
      <c r="D48" s="110"/>
      <c r="E48" s="595"/>
      <c r="F48" s="110">
        <f t="shared" si="10"/>
        <v>0</v>
      </c>
      <c r="G48" s="111"/>
      <c r="H48" s="112"/>
      <c r="I48" s="148">
        <f t="shared" si="3"/>
        <v>0</v>
      </c>
      <c r="L48" s="233"/>
      <c r="M48" s="522">
        <f t="shared" si="9"/>
        <v>522</v>
      </c>
      <c r="N48" s="20"/>
      <c r="O48" s="110"/>
      <c r="P48" s="595"/>
      <c r="Q48" s="110">
        <f t="shared" si="6"/>
        <v>0</v>
      </c>
      <c r="R48" s="111"/>
      <c r="S48" s="112"/>
      <c r="T48" s="148">
        <f t="shared" si="5"/>
        <v>14428.509999999998</v>
      </c>
    </row>
    <row r="49" spans="1:20" x14ac:dyDescent="0.25">
      <c r="A49" s="233"/>
      <c r="B49" s="522">
        <f t="shared" si="8"/>
        <v>0</v>
      </c>
      <c r="C49" s="20"/>
      <c r="D49" s="110"/>
      <c r="E49" s="595"/>
      <c r="F49" s="110">
        <f t="shared" si="10"/>
        <v>0</v>
      </c>
      <c r="G49" s="111"/>
      <c r="H49" s="112"/>
      <c r="I49" s="148">
        <f t="shared" si="3"/>
        <v>0</v>
      </c>
      <c r="L49" s="233"/>
      <c r="M49" s="522">
        <f t="shared" si="9"/>
        <v>522</v>
      </c>
      <c r="N49" s="20"/>
      <c r="O49" s="110"/>
      <c r="P49" s="595"/>
      <c r="Q49" s="110">
        <f t="shared" si="6"/>
        <v>0</v>
      </c>
      <c r="R49" s="111"/>
      <c r="S49" s="112"/>
      <c r="T49" s="148">
        <f t="shared" si="5"/>
        <v>14428.509999999998</v>
      </c>
    </row>
    <row r="50" spans="1:20" x14ac:dyDescent="0.25">
      <c r="A50" s="233"/>
      <c r="B50" s="522">
        <f t="shared" si="8"/>
        <v>0</v>
      </c>
      <c r="C50" s="20"/>
      <c r="D50" s="110"/>
      <c r="E50" s="595"/>
      <c r="F50" s="110">
        <f t="shared" si="10"/>
        <v>0</v>
      </c>
      <c r="G50" s="111"/>
      <c r="H50" s="112"/>
      <c r="I50" s="148">
        <f t="shared" si="3"/>
        <v>0</v>
      </c>
      <c r="L50" s="233"/>
      <c r="M50" s="522">
        <f t="shared" si="9"/>
        <v>522</v>
      </c>
      <c r="N50" s="20"/>
      <c r="O50" s="110"/>
      <c r="P50" s="595"/>
      <c r="Q50" s="110">
        <f t="shared" si="6"/>
        <v>0</v>
      </c>
      <c r="R50" s="111"/>
      <c r="S50" s="112"/>
      <c r="T50" s="148">
        <f t="shared" si="5"/>
        <v>14428.509999999998</v>
      </c>
    </row>
    <row r="51" spans="1:20" x14ac:dyDescent="0.25">
      <c r="A51" s="233"/>
      <c r="B51" s="522">
        <f t="shared" si="8"/>
        <v>0</v>
      </c>
      <c r="C51" s="20"/>
      <c r="D51" s="110"/>
      <c r="E51" s="595"/>
      <c r="F51" s="110">
        <f t="shared" si="10"/>
        <v>0</v>
      </c>
      <c r="G51" s="111"/>
      <c r="H51" s="112"/>
      <c r="I51" s="148">
        <f t="shared" si="3"/>
        <v>0</v>
      </c>
      <c r="L51" s="233"/>
      <c r="M51" s="522">
        <f t="shared" si="9"/>
        <v>522</v>
      </c>
      <c r="N51" s="20"/>
      <c r="O51" s="110"/>
      <c r="P51" s="595"/>
      <c r="Q51" s="110">
        <f t="shared" si="6"/>
        <v>0</v>
      </c>
      <c r="R51" s="111"/>
      <c r="S51" s="112"/>
      <c r="T51" s="148">
        <f t="shared" si="5"/>
        <v>14428.509999999998</v>
      </c>
    </row>
    <row r="52" spans="1:20" x14ac:dyDescent="0.25">
      <c r="A52" s="233"/>
      <c r="B52" s="522">
        <f t="shared" si="8"/>
        <v>0</v>
      </c>
      <c r="C52" s="20"/>
      <c r="D52" s="110"/>
      <c r="E52" s="595"/>
      <c r="F52" s="110">
        <f t="shared" si="10"/>
        <v>0</v>
      </c>
      <c r="G52" s="111"/>
      <c r="H52" s="112"/>
      <c r="I52" s="148">
        <f t="shared" si="3"/>
        <v>0</v>
      </c>
      <c r="L52" s="233"/>
      <c r="M52" s="522">
        <f t="shared" si="9"/>
        <v>522</v>
      </c>
      <c r="N52" s="20"/>
      <c r="O52" s="110"/>
      <c r="P52" s="595"/>
      <c r="Q52" s="110">
        <f t="shared" si="6"/>
        <v>0</v>
      </c>
      <c r="R52" s="111"/>
      <c r="S52" s="112"/>
      <c r="T52" s="148">
        <f t="shared" si="5"/>
        <v>14428.509999999998</v>
      </c>
    </row>
    <row r="53" spans="1:20" x14ac:dyDescent="0.25">
      <c r="A53" s="233"/>
      <c r="B53" s="522">
        <f t="shared" si="8"/>
        <v>0</v>
      </c>
      <c r="C53" s="20"/>
      <c r="D53" s="110"/>
      <c r="E53" s="595"/>
      <c r="F53" s="110">
        <f t="shared" si="10"/>
        <v>0</v>
      </c>
      <c r="G53" s="111"/>
      <c r="H53" s="112"/>
      <c r="I53" s="148">
        <f t="shared" si="3"/>
        <v>0</v>
      </c>
      <c r="L53" s="233"/>
      <c r="M53" s="522">
        <f t="shared" si="9"/>
        <v>522</v>
      </c>
      <c r="N53" s="20"/>
      <c r="O53" s="110"/>
      <c r="P53" s="595"/>
      <c r="Q53" s="110">
        <f t="shared" si="6"/>
        <v>0</v>
      </c>
      <c r="R53" s="111"/>
      <c r="S53" s="112"/>
      <c r="T53" s="148">
        <f t="shared" si="5"/>
        <v>14428.509999999998</v>
      </c>
    </row>
    <row r="54" spans="1:20" x14ac:dyDescent="0.25">
      <c r="A54" s="233"/>
      <c r="B54" s="231"/>
      <c r="C54" s="20"/>
      <c r="D54" s="110"/>
      <c r="E54" s="595"/>
      <c r="F54" s="110">
        <f t="shared" si="10"/>
        <v>0</v>
      </c>
      <c r="G54" s="111"/>
      <c r="H54" s="112"/>
      <c r="I54" s="148">
        <f t="shared" si="3"/>
        <v>0</v>
      </c>
      <c r="L54" s="233"/>
      <c r="M54" s="231"/>
      <c r="N54" s="20"/>
      <c r="O54" s="110"/>
      <c r="P54" s="595"/>
      <c r="Q54" s="110">
        <f t="shared" si="6"/>
        <v>0</v>
      </c>
      <c r="R54" s="111"/>
      <c r="S54" s="112"/>
      <c r="T54" s="148">
        <f t="shared" si="5"/>
        <v>14428.509999999998</v>
      </c>
    </row>
    <row r="55" spans="1:20" x14ac:dyDescent="0.25">
      <c r="A55" s="233"/>
      <c r="B55" s="231"/>
      <c r="C55" s="20"/>
      <c r="D55" s="110"/>
      <c r="E55" s="595"/>
      <c r="F55" s="110">
        <f t="shared" si="10"/>
        <v>0</v>
      </c>
      <c r="G55" s="111"/>
      <c r="H55" s="112"/>
      <c r="I55" s="148">
        <f t="shared" si="3"/>
        <v>0</v>
      </c>
      <c r="L55" s="233"/>
      <c r="M55" s="231"/>
      <c r="N55" s="20"/>
      <c r="O55" s="110"/>
      <c r="P55" s="595"/>
      <c r="Q55" s="110">
        <f t="shared" si="6"/>
        <v>0</v>
      </c>
      <c r="R55" s="111"/>
      <c r="S55" s="112"/>
      <c r="T55" s="148">
        <f t="shared" si="5"/>
        <v>14428.509999999998</v>
      </c>
    </row>
    <row r="56" spans="1:20" x14ac:dyDescent="0.25">
      <c r="A56" s="233"/>
      <c r="B56" s="231"/>
      <c r="C56" s="20"/>
      <c r="D56" s="110"/>
      <c r="E56" s="595"/>
      <c r="F56" s="110">
        <f t="shared" si="10"/>
        <v>0</v>
      </c>
      <c r="G56" s="111"/>
      <c r="H56" s="112"/>
      <c r="I56" s="148">
        <f t="shared" si="3"/>
        <v>0</v>
      </c>
      <c r="L56" s="233"/>
      <c r="M56" s="231"/>
      <c r="N56" s="20"/>
      <c r="O56" s="110"/>
      <c r="P56" s="595"/>
      <c r="Q56" s="110">
        <f t="shared" si="6"/>
        <v>0</v>
      </c>
      <c r="R56" s="111"/>
      <c r="S56" s="112"/>
      <c r="T56" s="148">
        <f t="shared" si="5"/>
        <v>14428.509999999998</v>
      </c>
    </row>
    <row r="57" spans="1:20" x14ac:dyDescent="0.25">
      <c r="A57" s="233"/>
      <c r="B57" s="231"/>
      <c r="C57" s="20"/>
      <c r="D57" s="110"/>
      <c r="E57" s="595"/>
      <c r="F57" s="110">
        <f t="shared" si="10"/>
        <v>0</v>
      </c>
      <c r="G57" s="111"/>
      <c r="H57" s="112"/>
      <c r="I57" s="148">
        <f t="shared" si="3"/>
        <v>0</v>
      </c>
      <c r="L57" s="233"/>
      <c r="M57" s="231"/>
      <c r="N57" s="20"/>
      <c r="O57" s="110"/>
      <c r="P57" s="595"/>
      <c r="Q57" s="110">
        <f t="shared" si="6"/>
        <v>0</v>
      </c>
      <c r="R57" s="111"/>
      <c r="S57" s="112"/>
      <c r="T57" s="148">
        <f t="shared" si="5"/>
        <v>14428.509999999998</v>
      </c>
    </row>
    <row r="58" spans="1:20" x14ac:dyDescent="0.25">
      <c r="A58" s="233"/>
      <c r="B58" s="231"/>
      <c r="C58" s="20"/>
      <c r="D58" s="110"/>
      <c r="E58" s="595"/>
      <c r="F58" s="110">
        <f t="shared" si="10"/>
        <v>0</v>
      </c>
      <c r="G58" s="111"/>
      <c r="H58" s="112"/>
      <c r="I58" s="148">
        <f t="shared" si="3"/>
        <v>0</v>
      </c>
      <c r="L58" s="233"/>
      <c r="M58" s="231"/>
      <c r="N58" s="20"/>
      <c r="O58" s="110"/>
      <c r="P58" s="595"/>
      <c r="Q58" s="110">
        <f t="shared" si="6"/>
        <v>0</v>
      </c>
      <c r="R58" s="111"/>
      <c r="S58" s="112"/>
      <c r="T58" s="148">
        <f t="shared" si="5"/>
        <v>14428.509999999998</v>
      </c>
    </row>
    <row r="59" spans="1:20" x14ac:dyDescent="0.25">
      <c r="A59" s="233"/>
      <c r="B59" s="231"/>
      <c r="C59" s="20"/>
      <c r="D59" s="110"/>
      <c r="E59" s="595"/>
      <c r="F59" s="110">
        <f t="shared" si="10"/>
        <v>0</v>
      </c>
      <c r="G59" s="111"/>
      <c r="H59" s="112"/>
      <c r="I59" s="148">
        <f t="shared" si="3"/>
        <v>0</v>
      </c>
      <c r="L59" s="233"/>
      <c r="M59" s="231"/>
      <c r="N59" s="20"/>
      <c r="O59" s="110"/>
      <c r="P59" s="595"/>
      <c r="Q59" s="110">
        <f t="shared" si="6"/>
        <v>0</v>
      </c>
      <c r="R59" s="111"/>
      <c r="S59" s="112"/>
      <c r="T59" s="148">
        <f t="shared" si="5"/>
        <v>14428.509999999998</v>
      </c>
    </row>
    <row r="60" spans="1:20" x14ac:dyDescent="0.25">
      <c r="A60" s="233"/>
      <c r="B60" s="231"/>
      <c r="C60" s="20"/>
      <c r="D60" s="110"/>
      <c r="E60" s="595"/>
      <c r="F60" s="110">
        <f t="shared" si="10"/>
        <v>0</v>
      </c>
      <c r="G60" s="111"/>
      <c r="H60" s="112"/>
      <c r="I60" s="148">
        <f t="shared" si="3"/>
        <v>0</v>
      </c>
      <c r="L60" s="233"/>
      <c r="M60" s="231"/>
      <c r="N60" s="20"/>
      <c r="O60" s="110"/>
      <c r="P60" s="595"/>
      <c r="Q60" s="110">
        <f t="shared" si="6"/>
        <v>0</v>
      </c>
      <c r="R60" s="111"/>
      <c r="S60" s="112"/>
      <c r="T60" s="148">
        <f t="shared" si="5"/>
        <v>14428.509999999998</v>
      </c>
    </row>
    <row r="61" spans="1:20" x14ac:dyDescent="0.25">
      <c r="A61" s="233"/>
      <c r="B61" s="231"/>
      <c r="C61" s="20"/>
      <c r="D61" s="110"/>
      <c r="E61" s="595"/>
      <c r="F61" s="110">
        <f t="shared" si="10"/>
        <v>0</v>
      </c>
      <c r="G61" s="111"/>
      <c r="H61" s="112"/>
      <c r="I61" s="148">
        <f t="shared" si="3"/>
        <v>0</v>
      </c>
      <c r="L61" s="233"/>
      <c r="M61" s="231"/>
      <c r="N61" s="20"/>
      <c r="O61" s="110"/>
      <c r="P61" s="595"/>
      <c r="Q61" s="110">
        <f t="shared" si="6"/>
        <v>0</v>
      </c>
      <c r="R61" s="111"/>
      <c r="S61" s="112"/>
      <c r="T61" s="148">
        <f t="shared" si="5"/>
        <v>14428.509999999998</v>
      </c>
    </row>
    <row r="62" spans="1:20" x14ac:dyDescent="0.25">
      <c r="A62" s="233"/>
      <c r="B62" s="231"/>
      <c r="C62" s="20"/>
      <c r="D62" s="110"/>
      <c r="E62" s="595"/>
      <c r="F62" s="110">
        <f t="shared" si="10"/>
        <v>0</v>
      </c>
      <c r="G62" s="111"/>
      <c r="H62" s="112"/>
      <c r="I62" s="148">
        <f t="shared" si="3"/>
        <v>0</v>
      </c>
      <c r="L62" s="233"/>
      <c r="M62" s="231"/>
      <c r="N62" s="20"/>
      <c r="O62" s="110"/>
      <c r="P62" s="595"/>
      <c r="Q62" s="110">
        <f t="shared" si="6"/>
        <v>0</v>
      </c>
      <c r="R62" s="111"/>
      <c r="S62" s="112"/>
      <c r="T62" s="148">
        <f t="shared" si="5"/>
        <v>14428.509999999998</v>
      </c>
    </row>
    <row r="63" spans="1:20" x14ac:dyDescent="0.25">
      <c r="A63" s="233"/>
      <c r="B63" s="7"/>
      <c r="C63" s="20"/>
      <c r="D63" s="110"/>
      <c r="E63" s="595"/>
      <c r="F63" s="110">
        <f t="shared" si="10"/>
        <v>0</v>
      </c>
      <c r="G63" s="111"/>
      <c r="H63" s="112"/>
      <c r="I63" s="148">
        <f t="shared" si="3"/>
        <v>0</v>
      </c>
      <c r="L63" s="233"/>
      <c r="M63" s="7"/>
      <c r="N63" s="20"/>
      <c r="O63" s="110"/>
      <c r="P63" s="595"/>
      <c r="Q63" s="110">
        <f t="shared" si="6"/>
        <v>0</v>
      </c>
      <c r="R63" s="111"/>
      <c r="S63" s="112"/>
      <c r="T63" s="148">
        <f t="shared" si="5"/>
        <v>14428.509999999998</v>
      </c>
    </row>
    <row r="64" spans="1:20" x14ac:dyDescent="0.25">
      <c r="A64" s="233"/>
      <c r="B64" s="7"/>
      <c r="C64" s="20"/>
      <c r="D64" s="110"/>
      <c r="E64" s="595"/>
      <c r="F64" s="110">
        <f t="shared" si="10"/>
        <v>0</v>
      </c>
      <c r="G64" s="111"/>
      <c r="H64" s="112"/>
      <c r="I64" s="148">
        <f t="shared" si="3"/>
        <v>0</v>
      </c>
      <c r="L64" s="233"/>
      <c r="M64" s="7"/>
      <c r="N64" s="20"/>
      <c r="O64" s="110"/>
      <c r="P64" s="595"/>
      <c r="Q64" s="110">
        <f t="shared" si="6"/>
        <v>0</v>
      </c>
      <c r="R64" s="111"/>
      <c r="S64" s="112"/>
      <c r="T64" s="148">
        <f t="shared" si="5"/>
        <v>14428.509999999998</v>
      </c>
    </row>
    <row r="65" spans="1:20" x14ac:dyDescent="0.25">
      <c r="A65" s="233"/>
      <c r="B65" s="7"/>
      <c r="C65" s="20"/>
      <c r="D65" s="110"/>
      <c r="E65" s="595"/>
      <c r="F65" s="110">
        <f t="shared" si="10"/>
        <v>0</v>
      </c>
      <c r="G65" s="111"/>
      <c r="H65" s="112"/>
      <c r="I65" s="148">
        <f t="shared" si="3"/>
        <v>0</v>
      </c>
      <c r="L65" s="233"/>
      <c r="M65" s="7"/>
      <c r="N65" s="20"/>
      <c r="O65" s="110"/>
      <c r="P65" s="595"/>
      <c r="Q65" s="110">
        <f t="shared" si="6"/>
        <v>0</v>
      </c>
      <c r="R65" s="111"/>
      <c r="S65" s="112"/>
      <c r="T65" s="148">
        <f t="shared" si="5"/>
        <v>14428.509999999998</v>
      </c>
    </row>
    <row r="66" spans="1:20" x14ac:dyDescent="0.25">
      <c r="A66" s="233"/>
      <c r="B66" s="7"/>
      <c r="C66" s="20"/>
      <c r="D66" s="110"/>
      <c r="E66" s="595"/>
      <c r="F66" s="110">
        <f t="shared" si="10"/>
        <v>0</v>
      </c>
      <c r="G66" s="111"/>
      <c r="H66" s="112"/>
      <c r="I66" s="148">
        <f t="shared" si="3"/>
        <v>0</v>
      </c>
      <c r="L66" s="233"/>
      <c r="M66" s="7"/>
      <c r="N66" s="20"/>
      <c r="O66" s="110"/>
      <c r="P66" s="595"/>
      <c r="Q66" s="110">
        <f t="shared" si="6"/>
        <v>0</v>
      </c>
      <c r="R66" s="111"/>
      <c r="S66" s="112"/>
      <c r="T66" s="148">
        <f t="shared" si="5"/>
        <v>14428.509999999998</v>
      </c>
    </row>
    <row r="67" spans="1:20" x14ac:dyDescent="0.25">
      <c r="A67" s="233"/>
      <c r="B67" s="7"/>
      <c r="C67" s="20"/>
      <c r="D67" s="110"/>
      <c r="E67" s="595"/>
      <c r="F67" s="110">
        <f t="shared" si="10"/>
        <v>0</v>
      </c>
      <c r="G67" s="111"/>
      <c r="H67" s="112"/>
      <c r="I67" s="148">
        <f t="shared" si="3"/>
        <v>0</v>
      </c>
      <c r="L67" s="233"/>
      <c r="M67" s="7"/>
      <c r="N67" s="20"/>
      <c r="O67" s="110"/>
      <c r="P67" s="595"/>
      <c r="Q67" s="110">
        <f t="shared" si="6"/>
        <v>0</v>
      </c>
      <c r="R67" s="111"/>
      <c r="S67" s="112"/>
      <c r="T67" s="148">
        <f t="shared" si="5"/>
        <v>14428.509999999998</v>
      </c>
    </row>
    <row r="68" spans="1:20" x14ac:dyDescent="0.25">
      <c r="A68" s="233"/>
      <c r="B68" s="7"/>
      <c r="C68" s="20"/>
      <c r="D68" s="110"/>
      <c r="E68" s="595"/>
      <c r="F68" s="110">
        <f t="shared" si="10"/>
        <v>0</v>
      </c>
      <c r="G68" s="111"/>
      <c r="H68" s="112"/>
      <c r="I68" s="148">
        <f t="shared" si="3"/>
        <v>0</v>
      </c>
      <c r="L68" s="233"/>
      <c r="M68" s="7"/>
      <c r="N68" s="20"/>
      <c r="O68" s="110"/>
      <c r="P68" s="595"/>
      <c r="Q68" s="110">
        <f t="shared" si="6"/>
        <v>0</v>
      </c>
      <c r="R68" s="111"/>
      <c r="S68" s="112"/>
      <c r="T68" s="148">
        <f t="shared" si="5"/>
        <v>14428.509999999998</v>
      </c>
    </row>
    <row r="69" spans="1:20" x14ac:dyDescent="0.25">
      <c r="A69" s="233"/>
      <c r="B69" s="7"/>
      <c r="C69" s="20"/>
      <c r="D69" s="110"/>
      <c r="E69" s="595"/>
      <c r="F69" s="110">
        <f t="shared" si="10"/>
        <v>0</v>
      </c>
      <c r="G69" s="111"/>
      <c r="H69" s="112"/>
      <c r="I69" s="148">
        <f t="shared" si="3"/>
        <v>0</v>
      </c>
      <c r="L69" s="233"/>
      <c r="M69" s="7"/>
      <c r="N69" s="20"/>
      <c r="O69" s="110"/>
      <c r="P69" s="595"/>
      <c r="Q69" s="110">
        <f t="shared" si="6"/>
        <v>0</v>
      </c>
      <c r="R69" s="111"/>
      <c r="S69" s="112"/>
      <c r="T69" s="148">
        <f t="shared" si="5"/>
        <v>14428.509999999998</v>
      </c>
    </row>
    <row r="70" spans="1:20" x14ac:dyDescent="0.25">
      <c r="A70" s="233"/>
      <c r="B70" s="7"/>
      <c r="C70" s="20"/>
      <c r="D70" s="110"/>
      <c r="E70" s="595"/>
      <c r="F70" s="110">
        <f t="shared" si="10"/>
        <v>0</v>
      </c>
      <c r="G70" s="111"/>
      <c r="H70" s="112"/>
      <c r="I70" s="148">
        <f t="shared" si="3"/>
        <v>0</v>
      </c>
      <c r="L70" s="233"/>
      <c r="M70" s="7"/>
      <c r="N70" s="20"/>
      <c r="O70" s="110"/>
      <c r="P70" s="595"/>
      <c r="Q70" s="110">
        <f t="shared" si="6"/>
        <v>0</v>
      </c>
      <c r="R70" s="111"/>
      <c r="S70" s="112"/>
      <c r="T70" s="148">
        <f t="shared" si="5"/>
        <v>14428.509999999998</v>
      </c>
    </row>
    <row r="71" spans="1:20" x14ac:dyDescent="0.25">
      <c r="A71" s="233"/>
      <c r="B71" s="7"/>
      <c r="C71" s="20"/>
      <c r="D71" s="110"/>
      <c r="E71" s="595"/>
      <c r="F71" s="110">
        <f t="shared" si="10"/>
        <v>0</v>
      </c>
      <c r="G71" s="111"/>
      <c r="H71" s="112"/>
      <c r="I71" s="148">
        <f t="shared" si="3"/>
        <v>0</v>
      </c>
      <c r="L71" s="233"/>
      <c r="M71" s="7"/>
      <c r="N71" s="20"/>
      <c r="O71" s="110"/>
      <c r="P71" s="595"/>
      <c r="Q71" s="110">
        <f t="shared" si="6"/>
        <v>0</v>
      </c>
      <c r="R71" s="111"/>
      <c r="S71" s="112"/>
      <c r="T71" s="148">
        <f t="shared" si="5"/>
        <v>14428.509999999998</v>
      </c>
    </row>
    <row r="72" spans="1:20" x14ac:dyDescent="0.25">
      <c r="A72" s="233"/>
      <c r="B72" s="7"/>
      <c r="C72" s="20"/>
      <c r="D72" s="110"/>
      <c r="E72" s="595"/>
      <c r="F72" s="110">
        <f t="shared" si="10"/>
        <v>0</v>
      </c>
      <c r="G72" s="111"/>
      <c r="H72" s="112"/>
      <c r="I72" s="148">
        <f t="shared" si="3"/>
        <v>0</v>
      </c>
      <c r="L72" s="233"/>
      <c r="M72" s="7"/>
      <c r="N72" s="20"/>
      <c r="O72" s="110"/>
      <c r="P72" s="595"/>
      <c r="Q72" s="110">
        <f t="shared" si="6"/>
        <v>0</v>
      </c>
      <c r="R72" s="111"/>
      <c r="S72" s="112"/>
      <c r="T72" s="148">
        <f t="shared" si="5"/>
        <v>14428.509999999998</v>
      </c>
    </row>
    <row r="73" spans="1:20" x14ac:dyDescent="0.25">
      <c r="A73" s="233"/>
      <c r="B73" s="7"/>
      <c r="C73" s="20"/>
      <c r="D73" s="110"/>
      <c r="E73" s="595"/>
      <c r="F73" s="110">
        <f>D73</f>
        <v>0</v>
      </c>
      <c r="G73" s="111"/>
      <c r="H73" s="112"/>
      <c r="I73" s="148">
        <f t="shared" si="3"/>
        <v>0</v>
      </c>
      <c r="L73" s="233"/>
      <c r="M73" s="7"/>
      <c r="N73" s="20"/>
      <c r="O73" s="110"/>
      <c r="P73" s="595"/>
      <c r="Q73" s="110">
        <f>O73</f>
        <v>0</v>
      </c>
      <c r="R73" s="111"/>
      <c r="S73" s="112"/>
      <c r="T73" s="148">
        <f t="shared" si="5"/>
        <v>14428.509999999998</v>
      </c>
    </row>
    <row r="74" spans="1:20" x14ac:dyDescent="0.25">
      <c r="A74" s="233"/>
      <c r="B74" s="7"/>
      <c r="C74" s="20"/>
      <c r="D74" s="110"/>
      <c r="E74" s="595"/>
      <c r="F74" s="110">
        <f>D74</f>
        <v>0</v>
      </c>
      <c r="G74" s="111"/>
      <c r="H74" s="112"/>
      <c r="I74" s="148">
        <f t="shared" si="3"/>
        <v>0</v>
      </c>
      <c r="L74" s="233"/>
      <c r="M74" s="7"/>
      <c r="N74" s="20"/>
      <c r="O74" s="110"/>
      <c r="P74" s="595"/>
      <c r="Q74" s="110">
        <f>O74</f>
        <v>0</v>
      </c>
      <c r="R74" s="111"/>
      <c r="S74" s="112"/>
      <c r="T74" s="148">
        <f t="shared" si="5"/>
        <v>14428.509999999998</v>
      </c>
    </row>
    <row r="75" spans="1:20" x14ac:dyDescent="0.25">
      <c r="A75" s="233"/>
      <c r="B75" s="7"/>
      <c r="C75" s="20"/>
      <c r="D75" s="110"/>
      <c r="E75" s="595"/>
      <c r="F75" s="110">
        <f>D75</f>
        <v>0</v>
      </c>
      <c r="G75" s="111"/>
      <c r="H75" s="112"/>
      <c r="I75" s="148">
        <f t="shared" ref="I75" si="11">I74-F75</f>
        <v>0</v>
      </c>
      <c r="L75" s="233"/>
      <c r="M75" s="7"/>
      <c r="N75" s="20"/>
      <c r="O75" s="110"/>
      <c r="P75" s="595"/>
      <c r="Q75" s="110">
        <f>O75</f>
        <v>0</v>
      </c>
      <c r="R75" s="111"/>
      <c r="S75" s="112"/>
      <c r="T75" s="148">
        <f t="shared" ref="T75" si="12">T74-Q75</f>
        <v>14428.509999999998</v>
      </c>
    </row>
    <row r="76" spans="1:20" ht="15.75" thickBot="1" x14ac:dyDescent="0.3">
      <c r="A76" s="233"/>
      <c r="B76" s="21"/>
      <c r="C76" s="78"/>
      <c r="D76" s="196"/>
      <c r="E76" s="558"/>
      <c r="F76" s="188"/>
      <c r="G76" s="189"/>
      <c r="H76" s="97"/>
      <c r="L76" s="233"/>
      <c r="M76" s="21"/>
      <c r="N76" s="78"/>
      <c r="O76" s="196"/>
      <c r="P76" s="558"/>
      <c r="Q76" s="188"/>
      <c r="R76" s="189"/>
      <c r="S76" s="97"/>
    </row>
    <row r="77" spans="1:20" x14ac:dyDescent="0.25">
      <c r="C77" s="80">
        <f>SUM(C9:C76)</f>
        <v>233</v>
      </c>
      <c r="D77" s="9">
        <f>SUM(D9:D76)</f>
        <v>7028.29</v>
      </c>
      <c r="F77" s="9">
        <f>SUM(F9:F76)</f>
        <v>7028.29</v>
      </c>
      <c r="N77" s="80">
        <f>SUM(N9:N76)</f>
        <v>120</v>
      </c>
      <c r="O77" s="9">
        <f>SUM(O9:O76)</f>
        <v>3268.62</v>
      </c>
      <c r="Q77" s="9">
        <f>SUM(Q9:Q76)</f>
        <v>3268.62</v>
      </c>
    </row>
    <row r="79" spans="1:20" ht="15.75" thickBot="1" x14ac:dyDescent="0.3"/>
    <row r="80" spans="1:20" ht="15.75" thickBot="1" x14ac:dyDescent="0.3">
      <c r="D80" s="61" t="s">
        <v>4</v>
      </c>
      <c r="E80" s="91">
        <f>F5+F6-C77+F7</f>
        <v>0</v>
      </c>
      <c r="O80" s="61" t="s">
        <v>4</v>
      </c>
      <c r="P80" s="91">
        <f>Q5+Q6-N77+Q7</f>
        <v>522</v>
      </c>
    </row>
    <row r="81" spans="3:18" ht="15.75" thickBot="1" x14ac:dyDescent="0.3"/>
    <row r="82" spans="3:18" ht="15.75" thickBot="1" x14ac:dyDescent="0.3">
      <c r="C82" s="838" t="s">
        <v>11</v>
      </c>
      <c r="D82" s="839"/>
      <c r="E82" s="93">
        <f>E5+E6-F77+E7</f>
        <v>0</v>
      </c>
      <c r="F82" s="120"/>
      <c r="G82" s="16"/>
      <c r="N82" s="838" t="s">
        <v>11</v>
      </c>
      <c r="O82" s="839"/>
      <c r="P82" s="93">
        <f>P5+P6-Q77+P7</f>
        <v>14428.510000000002</v>
      </c>
      <c r="Q82" s="120"/>
      <c r="R82" s="16"/>
    </row>
  </sheetData>
  <mergeCells count="6">
    <mergeCell ref="A1:G1"/>
    <mergeCell ref="C82:D82"/>
    <mergeCell ref="A5:A6"/>
    <mergeCell ref="L1:R1"/>
    <mergeCell ref="L5:L6"/>
    <mergeCell ref="N82:O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21"/>
  </cols>
  <sheetData>
    <row r="1" spans="1:9" ht="40.5" x14ac:dyDescent="0.55000000000000004">
      <c r="A1" s="831"/>
      <c r="B1" s="831"/>
      <c r="C1" s="831"/>
      <c r="D1" s="831"/>
      <c r="E1" s="831"/>
      <c r="F1" s="831"/>
      <c r="G1" s="831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837"/>
      <c r="B5" s="120"/>
      <c r="C5" s="720"/>
      <c r="D5" s="263"/>
      <c r="E5" s="148"/>
      <c r="F5" s="100"/>
      <c r="G5" s="18"/>
    </row>
    <row r="6" spans="1:9" ht="15.75" x14ac:dyDescent="0.25">
      <c r="A6" s="837"/>
      <c r="B6" s="120"/>
      <c r="C6" s="319"/>
      <c r="D6" s="381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22">
        <f>F6-C9+F5</f>
        <v>0</v>
      </c>
      <c r="C9" s="20"/>
      <c r="D9" s="110"/>
      <c r="E9" s="595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34"/>
      <c r="B10" s="522">
        <f>B9-C10</f>
        <v>0</v>
      </c>
      <c r="C10" s="20"/>
      <c r="D10" s="110"/>
      <c r="E10" s="595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5"/>
      <c r="B11" s="522">
        <f t="shared" ref="B11:B21" si="1">B10-C11</f>
        <v>0</v>
      </c>
      <c r="C11" s="20"/>
      <c r="D11" s="110"/>
      <c r="E11" s="595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22">
        <f t="shared" si="1"/>
        <v>0</v>
      </c>
      <c r="C12" s="20"/>
      <c r="D12" s="110"/>
      <c r="E12" s="595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22">
        <f t="shared" si="1"/>
        <v>0</v>
      </c>
      <c r="C13" s="20"/>
      <c r="D13" s="110"/>
      <c r="E13" s="595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22">
        <f t="shared" si="1"/>
        <v>0</v>
      </c>
      <c r="C14" s="20"/>
      <c r="D14" s="110"/>
      <c r="E14" s="595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22">
        <f t="shared" si="1"/>
        <v>0</v>
      </c>
      <c r="C15" s="20"/>
      <c r="D15" s="110"/>
      <c r="E15" s="595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22">
        <f t="shared" si="1"/>
        <v>0</v>
      </c>
      <c r="C16" s="20"/>
      <c r="D16" s="110"/>
      <c r="E16" s="595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22">
        <f t="shared" si="1"/>
        <v>0</v>
      </c>
      <c r="C17" s="20"/>
      <c r="D17" s="110"/>
      <c r="E17" s="595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22">
        <f t="shared" si="1"/>
        <v>0</v>
      </c>
      <c r="C18" s="20"/>
      <c r="D18" s="110"/>
      <c r="E18" s="595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22">
        <f t="shared" si="1"/>
        <v>0</v>
      </c>
      <c r="C19" s="20"/>
      <c r="D19" s="110"/>
      <c r="E19" s="595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22">
        <f t="shared" si="1"/>
        <v>0</v>
      </c>
      <c r="C20" s="20"/>
      <c r="D20" s="110"/>
      <c r="E20" s="595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22">
        <f t="shared" si="1"/>
        <v>0</v>
      </c>
      <c r="C21" s="20"/>
      <c r="D21" s="110"/>
      <c r="E21" s="595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22">
        <f>B21-C22</f>
        <v>0</v>
      </c>
      <c r="C22" s="20"/>
      <c r="D22" s="110"/>
      <c r="E22" s="595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22">
        <f t="shared" ref="B23:B53" si="3">B22-C23</f>
        <v>0</v>
      </c>
      <c r="C23" s="20"/>
      <c r="D23" s="110"/>
      <c r="E23" s="595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22">
        <f t="shared" si="3"/>
        <v>0</v>
      </c>
      <c r="C24" s="20"/>
      <c r="D24" s="110"/>
      <c r="E24" s="595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22">
        <f t="shared" si="3"/>
        <v>0</v>
      </c>
      <c r="C25" s="20"/>
      <c r="D25" s="110"/>
      <c r="E25" s="595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22">
        <f t="shared" si="3"/>
        <v>0</v>
      </c>
      <c r="C26" s="20"/>
      <c r="D26" s="110"/>
      <c r="E26" s="595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22">
        <f t="shared" si="3"/>
        <v>0</v>
      </c>
      <c r="C27" s="20"/>
      <c r="D27" s="110"/>
      <c r="E27" s="595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22">
        <f t="shared" si="3"/>
        <v>0</v>
      </c>
      <c r="C28" s="20"/>
      <c r="D28" s="110"/>
      <c r="E28" s="595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22">
        <f t="shared" si="3"/>
        <v>0</v>
      </c>
      <c r="C29" s="20"/>
      <c r="D29" s="110"/>
      <c r="E29" s="595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22">
        <f t="shared" si="3"/>
        <v>0</v>
      </c>
      <c r="C30" s="20"/>
      <c r="D30" s="110"/>
      <c r="E30" s="595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22">
        <f t="shared" si="3"/>
        <v>0</v>
      </c>
      <c r="C31" s="20"/>
      <c r="D31" s="110"/>
      <c r="E31" s="595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22">
        <f t="shared" si="3"/>
        <v>0</v>
      </c>
      <c r="C32" s="20"/>
      <c r="D32" s="110"/>
      <c r="E32" s="595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22">
        <f t="shared" si="3"/>
        <v>0</v>
      </c>
      <c r="C33" s="20"/>
      <c r="D33" s="110"/>
      <c r="E33" s="595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22">
        <f t="shared" si="3"/>
        <v>0</v>
      </c>
      <c r="C34" s="20"/>
      <c r="D34" s="110"/>
      <c r="E34" s="595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22">
        <f t="shared" si="3"/>
        <v>0</v>
      </c>
      <c r="C35" s="20"/>
      <c r="D35" s="110"/>
      <c r="E35" s="595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22">
        <f t="shared" si="3"/>
        <v>0</v>
      </c>
      <c r="C36" s="20"/>
      <c r="D36" s="110"/>
      <c r="E36" s="595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22">
        <f t="shared" si="3"/>
        <v>0</v>
      </c>
      <c r="C37" s="20"/>
      <c r="D37" s="110"/>
      <c r="E37" s="595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22">
        <f t="shared" si="3"/>
        <v>0</v>
      </c>
      <c r="C38" s="20"/>
      <c r="D38" s="110"/>
      <c r="E38" s="595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22">
        <f t="shared" si="3"/>
        <v>0</v>
      </c>
      <c r="C39" s="20"/>
      <c r="D39" s="110"/>
      <c r="E39" s="595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22">
        <f t="shared" si="3"/>
        <v>0</v>
      </c>
      <c r="C40" s="20"/>
      <c r="D40" s="110"/>
      <c r="E40" s="595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22">
        <f t="shared" si="3"/>
        <v>0</v>
      </c>
      <c r="C41" s="20"/>
      <c r="D41" s="110"/>
      <c r="E41" s="595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22">
        <f t="shared" si="3"/>
        <v>0</v>
      </c>
      <c r="C42" s="20"/>
      <c r="D42" s="110"/>
      <c r="E42" s="595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22">
        <f t="shared" si="3"/>
        <v>0</v>
      </c>
      <c r="C43" s="20"/>
      <c r="D43" s="110"/>
      <c r="E43" s="595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22">
        <f t="shared" si="3"/>
        <v>0</v>
      </c>
      <c r="C44" s="20"/>
      <c r="D44" s="110"/>
      <c r="E44" s="595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22">
        <f t="shared" si="3"/>
        <v>0</v>
      </c>
      <c r="C45" s="20"/>
      <c r="D45" s="110"/>
      <c r="E45" s="595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22">
        <f t="shared" si="3"/>
        <v>0</v>
      </c>
      <c r="C46" s="20"/>
      <c r="D46" s="110"/>
      <c r="E46" s="595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22">
        <f t="shared" si="3"/>
        <v>0</v>
      </c>
      <c r="C47" s="20"/>
      <c r="D47" s="110"/>
      <c r="E47" s="595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22">
        <f t="shared" si="3"/>
        <v>0</v>
      </c>
      <c r="C48" s="20"/>
      <c r="D48" s="110"/>
      <c r="E48" s="595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22">
        <f t="shared" si="3"/>
        <v>0</v>
      </c>
      <c r="C49" s="20"/>
      <c r="D49" s="110"/>
      <c r="E49" s="595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22">
        <f t="shared" si="3"/>
        <v>0</v>
      </c>
      <c r="C50" s="20"/>
      <c r="D50" s="110"/>
      <c r="E50" s="595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22">
        <f t="shared" si="3"/>
        <v>0</v>
      </c>
      <c r="C51" s="20"/>
      <c r="D51" s="110"/>
      <c r="E51" s="595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22">
        <f t="shared" si="3"/>
        <v>0</v>
      </c>
      <c r="C52" s="20"/>
      <c r="D52" s="110"/>
      <c r="E52" s="595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22">
        <f t="shared" si="3"/>
        <v>0</v>
      </c>
      <c r="C53" s="20"/>
      <c r="D53" s="110"/>
      <c r="E53" s="595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95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95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95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95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95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95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95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95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95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95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95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95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95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95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95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95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95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95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95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95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95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95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58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38" t="s">
        <v>11</v>
      </c>
      <c r="D82" s="839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11" activePane="bottomLeft" state="frozen"/>
      <selection pane="bottomLeft" activeCell="G8" sqref="G8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40" t="s">
        <v>324</v>
      </c>
      <c r="B1" s="840"/>
      <c r="C1" s="840"/>
      <c r="D1" s="840"/>
      <c r="E1" s="840"/>
      <c r="F1" s="840"/>
      <c r="G1" s="840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9" t="s">
        <v>109</v>
      </c>
      <c r="B5" s="787" t="s">
        <v>325</v>
      </c>
      <c r="C5" s="322">
        <v>50</v>
      </c>
      <c r="D5" s="308">
        <v>43122</v>
      </c>
      <c r="E5" s="247">
        <v>503.57</v>
      </c>
      <c r="F5" s="120">
        <v>37</v>
      </c>
      <c r="G5" s="164">
        <f>F43</f>
        <v>503.56999999999994</v>
      </c>
      <c r="H5" s="10">
        <f>E5-G5+E4+E6+E7+E8+E9</f>
        <v>5.6843418860808015E-14</v>
      </c>
      <c r="I5"/>
    </row>
    <row r="6" spans="1:9" ht="15" customHeight="1" x14ac:dyDescent="0.25">
      <c r="A6" s="16"/>
      <c r="B6" s="788"/>
      <c r="C6" s="322"/>
      <c r="D6" s="308"/>
      <c r="E6" s="247"/>
      <c r="F6" s="120"/>
      <c r="G6" s="806"/>
      <c r="H6" s="80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806"/>
      <c r="H7" s="80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806"/>
      <c r="H8" s="80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/>
      <c r="C11" s="20">
        <v>5</v>
      </c>
      <c r="D11" s="110">
        <v>68.05</v>
      </c>
      <c r="E11" s="151">
        <v>43122</v>
      </c>
      <c r="F11" s="193">
        <f t="shared" ref="F11:F42" si="0">D11</f>
        <v>68.05</v>
      </c>
      <c r="G11" s="111" t="s">
        <v>167</v>
      </c>
      <c r="H11" s="112">
        <v>65</v>
      </c>
      <c r="I11"/>
    </row>
    <row r="12" spans="1:9" ht="15" customHeight="1" x14ac:dyDescent="0.25">
      <c r="A12" s="16"/>
      <c r="B12" s="165"/>
      <c r="C12" s="20">
        <v>4</v>
      </c>
      <c r="D12" s="760">
        <v>54.44</v>
      </c>
      <c r="E12" s="778">
        <v>43136</v>
      </c>
      <c r="F12" s="779">
        <f t="shared" ref="F12:F24" si="1">D12</f>
        <v>54.44</v>
      </c>
      <c r="G12" s="572" t="s">
        <v>326</v>
      </c>
      <c r="H12" s="573">
        <v>35</v>
      </c>
      <c r="I12" s="789"/>
    </row>
    <row r="13" spans="1:9" ht="15" customHeight="1" x14ac:dyDescent="0.25">
      <c r="B13" s="165"/>
      <c r="C13" s="20">
        <v>18</v>
      </c>
      <c r="D13" s="760">
        <v>244.98</v>
      </c>
      <c r="E13" s="778">
        <v>43146</v>
      </c>
      <c r="F13" s="779">
        <f t="shared" si="0"/>
        <v>244.98</v>
      </c>
      <c r="G13" s="572" t="s">
        <v>374</v>
      </c>
      <c r="H13" s="573">
        <v>35</v>
      </c>
      <c r="I13" s="789"/>
    </row>
    <row r="14" spans="1:9" ht="15" customHeight="1" x14ac:dyDescent="0.25">
      <c r="A14" s="142" t="s">
        <v>33</v>
      </c>
      <c r="B14" s="165"/>
      <c r="C14" s="20">
        <v>10</v>
      </c>
      <c r="D14" s="760">
        <v>136.1</v>
      </c>
      <c r="E14" s="778">
        <v>43138</v>
      </c>
      <c r="F14" s="779">
        <f t="shared" si="1"/>
        <v>136.1</v>
      </c>
      <c r="G14" s="572" t="s">
        <v>343</v>
      </c>
      <c r="H14" s="573">
        <v>35</v>
      </c>
      <c r="I14" s="789"/>
    </row>
    <row r="15" spans="1:9" ht="15" customHeight="1" x14ac:dyDescent="0.25">
      <c r="B15" s="165"/>
      <c r="C15" s="20"/>
      <c r="D15" s="760">
        <v>0</v>
      </c>
      <c r="E15" s="778"/>
      <c r="F15" s="779">
        <f t="shared" si="0"/>
        <v>0</v>
      </c>
      <c r="G15" s="572"/>
      <c r="H15" s="573"/>
      <c r="I15" s="789"/>
    </row>
    <row r="16" spans="1:9" ht="15" customHeight="1" x14ac:dyDescent="0.25">
      <c r="A16" s="171"/>
      <c r="B16" s="165"/>
      <c r="C16" s="256"/>
      <c r="D16" s="760">
        <v>0</v>
      </c>
      <c r="E16" s="778"/>
      <c r="F16" s="779">
        <f t="shared" si="1"/>
        <v>0</v>
      </c>
      <c r="G16" s="572"/>
      <c r="H16" s="573"/>
      <c r="I16" s="789"/>
    </row>
    <row r="17" spans="1:9" ht="15" customHeight="1" x14ac:dyDescent="0.25">
      <c r="B17" s="165"/>
      <c r="C17" s="20"/>
      <c r="D17" s="760">
        <v>0</v>
      </c>
      <c r="E17" s="778"/>
      <c r="F17" s="779">
        <f t="shared" si="0"/>
        <v>0</v>
      </c>
      <c r="G17" s="572"/>
      <c r="H17" s="573"/>
      <c r="I17" s="789"/>
    </row>
    <row r="18" spans="1:9" ht="15" customHeight="1" x14ac:dyDescent="0.25">
      <c r="B18" s="165"/>
      <c r="C18" s="20"/>
      <c r="D18" s="760">
        <v>0</v>
      </c>
      <c r="E18" s="778"/>
      <c r="F18" s="779">
        <f t="shared" si="1"/>
        <v>0</v>
      </c>
      <c r="G18" s="572"/>
      <c r="H18" s="573"/>
      <c r="I18" s="789"/>
    </row>
    <row r="19" spans="1:9" ht="15" customHeight="1" x14ac:dyDescent="0.25">
      <c r="B19" s="165"/>
      <c r="C19" s="20"/>
      <c r="D19" s="760">
        <v>0</v>
      </c>
      <c r="E19" s="778"/>
      <c r="F19" s="779">
        <f t="shared" si="0"/>
        <v>0</v>
      </c>
      <c r="G19" s="572"/>
      <c r="H19" s="573"/>
      <c r="I19" s="789"/>
    </row>
    <row r="20" spans="1:9" ht="15" customHeight="1" x14ac:dyDescent="0.25">
      <c r="B20" s="165"/>
      <c r="C20" s="20"/>
      <c r="D20" s="760">
        <v>0</v>
      </c>
      <c r="E20" s="778"/>
      <c r="F20" s="779">
        <f t="shared" si="1"/>
        <v>0</v>
      </c>
      <c r="G20" s="572"/>
      <c r="H20" s="573"/>
      <c r="I20" s="789"/>
    </row>
    <row r="21" spans="1:9" ht="15" customHeight="1" x14ac:dyDescent="0.25">
      <c r="B21" s="165"/>
      <c r="C21" s="20"/>
      <c r="D21" s="760">
        <v>0</v>
      </c>
      <c r="E21" s="778"/>
      <c r="F21" s="779">
        <f t="shared" si="0"/>
        <v>0</v>
      </c>
      <c r="G21" s="572"/>
      <c r="H21" s="573"/>
      <c r="I21" s="789"/>
    </row>
    <row r="22" spans="1:9" ht="15" customHeight="1" x14ac:dyDescent="0.25">
      <c r="B22" s="165"/>
      <c r="C22" s="20"/>
      <c r="D22" s="760">
        <v>0</v>
      </c>
      <c r="E22" s="778"/>
      <c r="F22" s="779">
        <f t="shared" si="1"/>
        <v>0</v>
      </c>
      <c r="G22" s="572"/>
      <c r="H22" s="573"/>
      <c r="I22" s="789"/>
    </row>
    <row r="23" spans="1:9" ht="15" customHeight="1" x14ac:dyDescent="0.25">
      <c r="B23" s="165"/>
      <c r="C23" s="20"/>
      <c r="D23" s="760">
        <v>0</v>
      </c>
      <c r="E23" s="778"/>
      <c r="F23" s="779">
        <f t="shared" si="0"/>
        <v>0</v>
      </c>
      <c r="G23" s="572"/>
      <c r="H23" s="573"/>
      <c r="I23" s="789"/>
    </row>
    <row r="24" spans="1:9" ht="15" customHeight="1" x14ac:dyDescent="0.25">
      <c r="B24" s="165"/>
      <c r="C24" s="20"/>
      <c r="D24" s="760">
        <v>0</v>
      </c>
      <c r="E24" s="778"/>
      <c r="F24" s="779">
        <f t="shared" si="1"/>
        <v>0</v>
      </c>
      <c r="G24" s="572"/>
      <c r="H24" s="573"/>
      <c r="I24" s="789"/>
    </row>
    <row r="25" spans="1:9" ht="15" customHeight="1" x14ac:dyDescent="0.25">
      <c r="B25" s="165"/>
      <c r="C25" s="20"/>
      <c r="D25" s="760">
        <v>0</v>
      </c>
      <c r="E25" s="778"/>
      <c r="F25" s="779">
        <f t="shared" si="0"/>
        <v>0</v>
      </c>
      <c r="G25" s="572"/>
      <c r="H25" s="573"/>
      <c r="I25" s="789"/>
    </row>
    <row r="26" spans="1:9" ht="15" customHeight="1" x14ac:dyDescent="0.25">
      <c r="B26" s="165"/>
      <c r="C26" s="20"/>
      <c r="D26" s="760">
        <v>0</v>
      </c>
      <c r="E26" s="778"/>
      <c r="F26" s="779">
        <f t="shared" si="0"/>
        <v>0</v>
      </c>
      <c r="G26" s="572"/>
      <c r="H26" s="573"/>
      <c r="I26" s="789"/>
    </row>
    <row r="27" spans="1:9" ht="15" customHeight="1" x14ac:dyDescent="0.25">
      <c r="B27" s="165"/>
      <c r="C27" s="20"/>
      <c r="D27" s="760">
        <v>0</v>
      </c>
      <c r="E27" s="778"/>
      <c r="F27" s="779">
        <f t="shared" si="0"/>
        <v>0</v>
      </c>
      <c r="G27" s="572"/>
      <c r="H27" s="573"/>
      <c r="I27" s="789"/>
    </row>
    <row r="28" spans="1:9" ht="15" customHeight="1" x14ac:dyDescent="0.25">
      <c r="B28" s="165"/>
      <c r="C28" s="20"/>
      <c r="D28" s="760">
        <v>0</v>
      </c>
      <c r="E28" s="778"/>
      <c r="F28" s="779">
        <f t="shared" si="0"/>
        <v>0</v>
      </c>
      <c r="G28" s="572"/>
      <c r="H28" s="573"/>
      <c r="I28" s="789"/>
    </row>
    <row r="29" spans="1:9" ht="15" customHeight="1" x14ac:dyDescent="0.25">
      <c r="B29" s="165"/>
      <c r="C29" s="20"/>
      <c r="D29" s="760">
        <v>0</v>
      </c>
      <c r="E29" s="778"/>
      <c r="F29" s="779">
        <f t="shared" si="0"/>
        <v>0</v>
      </c>
      <c r="G29" s="572"/>
      <c r="H29" s="573"/>
      <c r="I29" s="789"/>
    </row>
    <row r="30" spans="1:9" ht="15" customHeight="1" x14ac:dyDescent="0.25">
      <c r="B30" s="165"/>
      <c r="C30" s="20"/>
      <c r="D30" s="760">
        <v>0</v>
      </c>
      <c r="E30" s="778"/>
      <c r="F30" s="779">
        <f t="shared" si="0"/>
        <v>0</v>
      </c>
      <c r="G30" s="572"/>
      <c r="H30" s="573"/>
      <c r="I30" s="789"/>
    </row>
    <row r="31" spans="1:9" ht="15" customHeight="1" x14ac:dyDescent="0.25">
      <c r="B31" s="165"/>
      <c r="C31" s="20"/>
      <c r="D31" s="760">
        <v>0</v>
      </c>
      <c r="E31" s="778"/>
      <c r="F31" s="779">
        <f t="shared" si="0"/>
        <v>0</v>
      </c>
      <c r="G31" s="572"/>
      <c r="H31" s="573"/>
      <c r="I31" s="789"/>
    </row>
    <row r="32" spans="1:9" ht="15" customHeight="1" x14ac:dyDescent="0.25">
      <c r="A32" s="174"/>
      <c r="B32" s="165"/>
      <c r="C32" s="20"/>
      <c r="D32" s="760">
        <f t="shared" ref="D32:D41" si="2">C32*B32</f>
        <v>0</v>
      </c>
      <c r="E32" s="778"/>
      <c r="F32" s="779">
        <f t="shared" si="0"/>
        <v>0</v>
      </c>
      <c r="G32" s="572"/>
      <c r="H32" s="573"/>
      <c r="I32" s="789"/>
    </row>
    <row r="33" spans="1:9" ht="15" customHeight="1" x14ac:dyDescent="0.25">
      <c r="A33" s="174"/>
      <c r="B33" s="165"/>
      <c r="C33" s="20"/>
      <c r="D33" s="760">
        <f t="shared" si="2"/>
        <v>0</v>
      </c>
      <c r="E33" s="778"/>
      <c r="F33" s="779">
        <f t="shared" si="0"/>
        <v>0</v>
      </c>
      <c r="G33" s="572"/>
      <c r="H33" s="573"/>
      <c r="I33" s="789"/>
    </row>
    <row r="34" spans="1:9" ht="15" customHeight="1" x14ac:dyDescent="0.25">
      <c r="A34" s="174"/>
      <c r="B34" s="165"/>
      <c r="C34" s="20"/>
      <c r="D34" s="760">
        <f t="shared" si="2"/>
        <v>0</v>
      </c>
      <c r="E34" s="778"/>
      <c r="F34" s="779">
        <f t="shared" si="0"/>
        <v>0</v>
      </c>
      <c r="G34" s="572"/>
      <c r="H34" s="573"/>
      <c r="I34" s="789"/>
    </row>
    <row r="35" spans="1:9" ht="15" customHeight="1" x14ac:dyDescent="0.25">
      <c r="A35" s="174"/>
      <c r="B35" s="165"/>
      <c r="C35" s="20"/>
      <c r="D35" s="760">
        <f t="shared" si="2"/>
        <v>0</v>
      </c>
      <c r="E35" s="778"/>
      <c r="F35" s="779">
        <f t="shared" si="0"/>
        <v>0</v>
      </c>
      <c r="G35" s="572"/>
      <c r="H35" s="573"/>
      <c r="I35" s="789"/>
    </row>
    <row r="36" spans="1:9" ht="15" customHeight="1" x14ac:dyDescent="0.25">
      <c r="A36" s="174"/>
      <c r="B36" s="165"/>
      <c r="C36" s="20"/>
      <c r="D36" s="760">
        <f t="shared" si="2"/>
        <v>0</v>
      </c>
      <c r="E36" s="778"/>
      <c r="F36" s="779">
        <f t="shared" si="0"/>
        <v>0</v>
      </c>
      <c r="G36" s="572"/>
      <c r="H36" s="573"/>
      <c r="I36" s="789"/>
    </row>
    <row r="37" spans="1:9" ht="15" customHeight="1" x14ac:dyDescent="0.25">
      <c r="A37" s="174"/>
      <c r="B37" s="165"/>
      <c r="C37" s="20"/>
      <c r="D37" s="760">
        <f t="shared" si="2"/>
        <v>0</v>
      </c>
      <c r="E37" s="778"/>
      <c r="F37" s="779">
        <f t="shared" si="0"/>
        <v>0</v>
      </c>
      <c r="G37" s="572"/>
      <c r="H37" s="573"/>
      <c r="I37" s="789"/>
    </row>
    <row r="38" spans="1:9" ht="15" customHeight="1" x14ac:dyDescent="0.25">
      <c r="A38" s="174"/>
      <c r="B38" s="165"/>
      <c r="C38" s="20"/>
      <c r="D38" s="760">
        <f t="shared" si="2"/>
        <v>0</v>
      </c>
      <c r="E38" s="778"/>
      <c r="F38" s="779">
        <f t="shared" si="0"/>
        <v>0</v>
      </c>
      <c r="G38" s="572"/>
      <c r="H38" s="573"/>
      <c r="I38" s="789"/>
    </row>
    <row r="39" spans="1:9" x14ac:dyDescent="0.25">
      <c r="A39" s="174"/>
      <c r="B39" s="165"/>
      <c r="C39" s="20"/>
      <c r="D39" s="760">
        <f t="shared" si="2"/>
        <v>0</v>
      </c>
      <c r="E39" s="778"/>
      <c r="F39" s="779">
        <f t="shared" si="0"/>
        <v>0</v>
      </c>
      <c r="G39" s="572"/>
      <c r="H39" s="573"/>
      <c r="I39" s="789"/>
    </row>
    <row r="40" spans="1:9" x14ac:dyDescent="0.25">
      <c r="A40" s="174"/>
      <c r="B40" s="165"/>
      <c r="C40" s="20"/>
      <c r="D40" s="760">
        <f t="shared" si="2"/>
        <v>0</v>
      </c>
      <c r="E40" s="778"/>
      <c r="F40" s="779">
        <f t="shared" si="0"/>
        <v>0</v>
      </c>
      <c r="G40" s="572"/>
      <c r="H40" s="573"/>
      <c r="I40" s="789"/>
    </row>
    <row r="41" spans="1:9" x14ac:dyDescent="0.25">
      <c r="A41" s="174"/>
      <c r="B41" s="165"/>
      <c r="C41" s="20"/>
      <c r="D41" s="760">
        <f t="shared" si="2"/>
        <v>0</v>
      </c>
      <c r="E41" s="778"/>
      <c r="F41" s="779">
        <f t="shared" si="0"/>
        <v>0</v>
      </c>
      <c r="G41" s="572"/>
      <c r="H41" s="573"/>
      <c r="I41" s="789"/>
    </row>
    <row r="42" spans="1:9" ht="15.75" thickBot="1" x14ac:dyDescent="0.3">
      <c r="A42" s="229"/>
      <c r="B42" s="175"/>
      <c r="C42" s="48"/>
      <c r="D42" s="780">
        <f>B42*C42</f>
        <v>0</v>
      </c>
      <c r="E42" s="781"/>
      <c r="F42" s="782">
        <f t="shared" si="0"/>
        <v>0</v>
      </c>
      <c r="G42" s="783"/>
      <c r="H42" s="784"/>
      <c r="I42" s="789"/>
    </row>
    <row r="43" spans="1:9" ht="15.75" thickTop="1" x14ac:dyDescent="0.25">
      <c r="A43" s="63">
        <f>SUM(A32:A42)</f>
        <v>0</v>
      </c>
      <c r="B43" s="16"/>
      <c r="C43" s="120">
        <f>SUM(C11:C42)</f>
        <v>37</v>
      </c>
      <c r="D43" s="193">
        <f>SUM(D11:D42)</f>
        <v>503.56999999999994</v>
      </c>
      <c r="E43" s="129"/>
      <c r="F43" s="193">
        <f>SUM(F11:F42)</f>
        <v>503.56999999999994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832" t="s">
        <v>21</v>
      </c>
      <c r="E45" s="833"/>
      <c r="F45" s="273">
        <f>E4+E5-F43+E6+E7+E8+E9</f>
        <v>5.6843418860808015E-14</v>
      </c>
      <c r="G45"/>
      <c r="H45"/>
      <c r="I45"/>
    </row>
    <row r="46" spans="1:9" ht="15.75" thickBot="1" x14ac:dyDescent="0.3">
      <c r="A46" s="238"/>
      <c r="B46"/>
      <c r="C46"/>
      <c r="D46" s="748" t="s">
        <v>4</v>
      </c>
      <c r="E46" s="749"/>
      <c r="F46" s="66">
        <f>F4+F5-C43+F6+F7+F8+F9</f>
        <v>0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topLeftCell="A19" workbookViewId="0">
      <selection activeCell="C15" sqref="C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36" t="s">
        <v>182</v>
      </c>
      <c r="B1" s="836"/>
      <c r="C1" s="836"/>
      <c r="D1" s="836"/>
      <c r="E1" s="836"/>
      <c r="F1" s="836"/>
      <c r="G1" s="836"/>
      <c r="H1" s="14">
        <v>2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3"/>
      <c r="D4" s="308"/>
      <c r="E4" s="162"/>
      <c r="F4" s="120"/>
      <c r="G4" s="52"/>
      <c r="H4" s="16"/>
    </row>
    <row r="5" spans="1:8" ht="29.25" customHeight="1" x14ac:dyDescent="0.25">
      <c r="A5" s="369" t="s">
        <v>109</v>
      </c>
      <c r="B5" s="841" t="s">
        <v>110</v>
      </c>
      <c r="C5" s="322">
        <v>45.5</v>
      </c>
      <c r="D5" s="308">
        <v>43122</v>
      </c>
      <c r="E5" s="247">
        <v>3006</v>
      </c>
      <c r="F5" s="120">
        <v>176</v>
      </c>
      <c r="G5" s="164">
        <f>F43</f>
        <v>1083.7</v>
      </c>
      <c r="H5" s="10">
        <f>E5-G5+E4+E6+E7+E8+E9</f>
        <v>1922.3</v>
      </c>
    </row>
    <row r="6" spans="1:8" x14ac:dyDescent="0.25">
      <c r="A6" s="16"/>
      <c r="B6" s="841"/>
      <c r="C6" s="322"/>
      <c r="D6" s="308"/>
      <c r="E6" s="247"/>
      <c r="F6" s="120"/>
      <c r="G6" s="16"/>
      <c r="H6"/>
    </row>
    <row r="7" spans="1:8" x14ac:dyDescent="0.25">
      <c r="A7" s="16"/>
      <c r="B7" s="120"/>
      <c r="C7" s="322"/>
      <c r="D7" s="308"/>
      <c r="E7" s="247"/>
      <c r="F7" s="120"/>
      <c r="G7" s="16"/>
      <c r="H7"/>
    </row>
    <row r="8" spans="1:8" x14ac:dyDescent="0.25">
      <c r="A8" s="16"/>
      <c r="B8" s="120"/>
      <c r="C8" s="322"/>
      <c r="D8" s="308"/>
      <c r="E8" s="247"/>
      <c r="F8" s="120"/>
      <c r="G8" s="16"/>
      <c r="H8"/>
    </row>
    <row r="9" spans="1:8" ht="15.75" thickBot="1" x14ac:dyDescent="0.3">
      <c r="A9" s="16"/>
      <c r="B9" s="120"/>
      <c r="C9" s="322"/>
      <c r="D9" s="308"/>
      <c r="E9" s="247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42</v>
      </c>
      <c r="D11" s="110">
        <v>663.4</v>
      </c>
      <c r="E11" s="151">
        <v>43126</v>
      </c>
      <c r="F11" s="193">
        <f t="shared" ref="F11:F42" si="0">D11</f>
        <v>663.4</v>
      </c>
      <c r="G11" s="111" t="s">
        <v>171</v>
      </c>
      <c r="H11" s="112">
        <v>50</v>
      </c>
    </row>
    <row r="12" spans="1:8" x14ac:dyDescent="0.25">
      <c r="A12" s="16"/>
      <c r="B12" s="165"/>
      <c r="C12" s="20">
        <v>6</v>
      </c>
      <c r="D12" s="96">
        <v>100.3</v>
      </c>
      <c r="E12" s="710">
        <v>43141</v>
      </c>
      <c r="F12" s="148">
        <f t="shared" si="0"/>
        <v>100.3</v>
      </c>
      <c r="G12" s="107" t="s">
        <v>360</v>
      </c>
      <c r="H12" s="97">
        <v>50</v>
      </c>
    </row>
    <row r="13" spans="1:8" x14ac:dyDescent="0.25">
      <c r="B13" s="165"/>
      <c r="C13" s="20">
        <v>10</v>
      </c>
      <c r="D13" s="96">
        <v>160.30000000000001</v>
      </c>
      <c r="E13" s="710">
        <v>43147</v>
      </c>
      <c r="F13" s="148">
        <f t="shared" si="0"/>
        <v>160.30000000000001</v>
      </c>
      <c r="G13" s="107" t="s">
        <v>375</v>
      </c>
      <c r="H13" s="97">
        <v>50</v>
      </c>
    </row>
    <row r="14" spans="1:8" x14ac:dyDescent="0.25">
      <c r="A14" s="142" t="s">
        <v>33</v>
      </c>
      <c r="B14" s="165"/>
      <c r="C14" s="20">
        <v>10</v>
      </c>
      <c r="D14" s="96">
        <v>159.69999999999999</v>
      </c>
      <c r="E14" s="710">
        <v>43157</v>
      </c>
      <c r="F14" s="148">
        <f t="shared" si="0"/>
        <v>159.69999999999999</v>
      </c>
      <c r="G14" s="107" t="s">
        <v>412</v>
      </c>
      <c r="H14" s="97">
        <v>50</v>
      </c>
    </row>
    <row r="15" spans="1:8" x14ac:dyDescent="0.25">
      <c r="B15" s="165"/>
      <c r="C15" s="20"/>
      <c r="D15" s="96"/>
      <c r="E15" s="710"/>
      <c r="F15" s="148">
        <f t="shared" si="0"/>
        <v>0</v>
      </c>
      <c r="G15" s="107"/>
      <c r="H15" s="97"/>
    </row>
    <row r="16" spans="1:8" x14ac:dyDescent="0.25">
      <c r="A16" s="171"/>
      <c r="B16" s="165"/>
      <c r="C16" s="256"/>
      <c r="D16" s="96"/>
      <c r="E16" s="710"/>
      <c r="F16" s="148">
        <f t="shared" si="0"/>
        <v>0</v>
      </c>
      <c r="G16" s="107"/>
      <c r="H16" s="97"/>
    </row>
    <row r="17" spans="1:8" x14ac:dyDescent="0.25">
      <c r="B17" s="165"/>
      <c r="C17" s="20"/>
      <c r="D17" s="96"/>
      <c r="E17" s="710"/>
      <c r="F17" s="148">
        <f t="shared" si="0"/>
        <v>0</v>
      </c>
      <c r="G17" s="107"/>
      <c r="H17" s="97"/>
    </row>
    <row r="18" spans="1:8" x14ac:dyDescent="0.25">
      <c r="B18" s="165"/>
      <c r="C18" s="20"/>
      <c r="D18" s="96"/>
      <c r="E18" s="710"/>
      <c r="F18" s="148">
        <f t="shared" si="0"/>
        <v>0</v>
      </c>
      <c r="G18" s="107"/>
      <c r="H18" s="97"/>
    </row>
    <row r="19" spans="1:8" x14ac:dyDescent="0.25">
      <c r="B19" s="165"/>
      <c r="C19" s="20"/>
      <c r="D19" s="96"/>
      <c r="E19" s="710"/>
      <c r="F19" s="148">
        <f t="shared" si="0"/>
        <v>0</v>
      </c>
      <c r="G19" s="107"/>
      <c r="H19" s="97"/>
    </row>
    <row r="20" spans="1:8" x14ac:dyDescent="0.25">
      <c r="B20" s="165"/>
      <c r="C20" s="20"/>
      <c r="D20" s="96"/>
      <c r="E20" s="710"/>
      <c r="F20" s="148">
        <f t="shared" si="0"/>
        <v>0</v>
      </c>
      <c r="G20" s="107"/>
      <c r="H20" s="97"/>
    </row>
    <row r="21" spans="1:8" x14ac:dyDescent="0.25">
      <c r="B21" s="165"/>
      <c r="C21" s="20"/>
      <c r="D21" s="96"/>
      <c r="E21" s="710"/>
      <c r="F21" s="148">
        <f t="shared" si="0"/>
        <v>0</v>
      </c>
      <c r="G21" s="107"/>
      <c r="H21" s="97"/>
    </row>
    <row r="22" spans="1:8" x14ac:dyDescent="0.25">
      <c r="B22" s="165"/>
      <c r="C22" s="20"/>
      <c r="D22" s="96"/>
      <c r="E22" s="710"/>
      <c r="F22" s="148">
        <f t="shared" si="0"/>
        <v>0</v>
      </c>
      <c r="G22" s="107"/>
      <c r="H22" s="97"/>
    </row>
    <row r="23" spans="1:8" x14ac:dyDescent="0.25">
      <c r="B23" s="165"/>
      <c r="C23" s="20"/>
      <c r="D23" s="96"/>
      <c r="E23" s="710"/>
      <c r="F23" s="148">
        <f t="shared" si="0"/>
        <v>0</v>
      </c>
      <c r="G23" s="107"/>
      <c r="H23" s="97"/>
    </row>
    <row r="24" spans="1:8" x14ac:dyDescent="0.25">
      <c r="B24" s="165"/>
      <c r="C24" s="20"/>
      <c r="D24" s="96">
        <f t="shared" ref="D24:D27" si="1">C24*B24</f>
        <v>0</v>
      </c>
      <c r="E24" s="710"/>
      <c r="F24" s="148">
        <f t="shared" si="0"/>
        <v>0</v>
      </c>
      <c r="G24" s="107"/>
      <c r="H24" s="97"/>
    </row>
    <row r="25" spans="1:8" x14ac:dyDescent="0.25">
      <c r="B25" s="165"/>
      <c r="C25" s="20"/>
      <c r="D25" s="96">
        <f t="shared" si="1"/>
        <v>0</v>
      </c>
      <c r="E25" s="710"/>
      <c r="F25" s="148">
        <f t="shared" si="0"/>
        <v>0</v>
      </c>
      <c r="G25" s="107"/>
      <c r="H25" s="97"/>
    </row>
    <row r="26" spans="1:8" x14ac:dyDescent="0.25">
      <c r="B26" s="165"/>
      <c r="C26" s="20"/>
      <c r="D26" s="96">
        <f t="shared" si="1"/>
        <v>0</v>
      </c>
      <c r="E26" s="710"/>
      <c r="F26" s="148">
        <f t="shared" si="0"/>
        <v>0</v>
      </c>
      <c r="G26" s="107"/>
      <c r="H26" s="97"/>
    </row>
    <row r="27" spans="1:8" x14ac:dyDescent="0.25">
      <c r="B27" s="165"/>
      <c r="C27" s="20"/>
      <c r="D27" s="96">
        <f t="shared" si="1"/>
        <v>0</v>
      </c>
      <c r="E27" s="710"/>
      <c r="F27" s="148">
        <f t="shared" si="0"/>
        <v>0</v>
      </c>
      <c r="G27" s="107"/>
      <c r="H27" s="97"/>
    </row>
    <row r="28" spans="1:8" x14ac:dyDescent="0.25">
      <c r="B28" s="165"/>
      <c r="C28" s="20"/>
      <c r="D28" s="96"/>
      <c r="E28" s="710"/>
      <c r="F28" s="148">
        <f t="shared" si="0"/>
        <v>0</v>
      </c>
      <c r="G28" s="107"/>
      <c r="H28" s="97"/>
    </row>
    <row r="29" spans="1:8" x14ac:dyDescent="0.25">
      <c r="B29" s="165"/>
      <c r="C29" s="20"/>
      <c r="D29" s="96">
        <f t="shared" ref="D29:D41" si="2">C29*B29</f>
        <v>0</v>
      </c>
      <c r="E29" s="710"/>
      <c r="F29" s="148">
        <f t="shared" si="0"/>
        <v>0</v>
      </c>
      <c r="G29" s="107"/>
      <c r="H29" s="97"/>
    </row>
    <row r="30" spans="1:8" x14ac:dyDescent="0.25">
      <c r="B30" s="165"/>
      <c r="C30" s="20"/>
      <c r="D30" s="96">
        <f t="shared" si="2"/>
        <v>0</v>
      </c>
      <c r="E30" s="710"/>
      <c r="F30" s="148">
        <f t="shared" si="0"/>
        <v>0</v>
      </c>
      <c r="G30" s="107"/>
      <c r="H30" s="97"/>
    </row>
    <row r="31" spans="1:8" x14ac:dyDescent="0.25">
      <c r="B31" s="165"/>
      <c r="C31" s="20"/>
      <c r="D31" s="96">
        <f t="shared" si="2"/>
        <v>0</v>
      </c>
      <c r="E31" s="710"/>
      <c r="F31" s="148">
        <f t="shared" si="0"/>
        <v>0</v>
      </c>
      <c r="G31" s="107"/>
      <c r="H31" s="97"/>
    </row>
    <row r="32" spans="1:8" x14ac:dyDescent="0.25">
      <c r="A32" s="174"/>
      <c r="B32" s="165"/>
      <c r="C32" s="20"/>
      <c r="D32" s="96">
        <f t="shared" si="2"/>
        <v>0</v>
      </c>
      <c r="E32" s="710"/>
      <c r="F32" s="148">
        <f t="shared" si="0"/>
        <v>0</v>
      </c>
      <c r="G32" s="107"/>
      <c r="H32" s="97"/>
    </row>
    <row r="33" spans="1:8" x14ac:dyDescent="0.25">
      <c r="A33" s="174"/>
      <c r="B33" s="165"/>
      <c r="C33" s="20"/>
      <c r="D33" s="96">
        <f t="shared" si="2"/>
        <v>0</v>
      </c>
      <c r="E33" s="710"/>
      <c r="F33" s="148">
        <f t="shared" si="0"/>
        <v>0</v>
      </c>
      <c r="G33" s="107"/>
      <c r="H33" s="97"/>
    </row>
    <row r="34" spans="1:8" x14ac:dyDescent="0.25">
      <c r="A34" s="174"/>
      <c r="B34" s="165"/>
      <c r="C34" s="20"/>
      <c r="D34" s="96">
        <f t="shared" si="2"/>
        <v>0</v>
      </c>
      <c r="E34" s="710"/>
      <c r="F34" s="148">
        <f t="shared" si="0"/>
        <v>0</v>
      </c>
      <c r="G34" s="107"/>
      <c r="H34" s="97"/>
    </row>
    <row r="35" spans="1:8" x14ac:dyDescent="0.25">
      <c r="A35" s="174"/>
      <c r="B35" s="165"/>
      <c r="C35" s="20"/>
      <c r="D35" s="96">
        <f t="shared" si="2"/>
        <v>0</v>
      </c>
      <c r="E35" s="710"/>
      <c r="F35" s="148">
        <f t="shared" si="0"/>
        <v>0</v>
      </c>
      <c r="G35" s="107"/>
      <c r="H35" s="97"/>
    </row>
    <row r="36" spans="1:8" x14ac:dyDescent="0.25">
      <c r="A36" s="174"/>
      <c r="B36" s="165"/>
      <c r="C36" s="20"/>
      <c r="D36" s="96">
        <f t="shared" si="2"/>
        <v>0</v>
      </c>
      <c r="E36" s="710"/>
      <c r="F36" s="148">
        <f t="shared" si="0"/>
        <v>0</v>
      </c>
      <c r="G36" s="107"/>
      <c r="H36" s="97"/>
    </row>
    <row r="37" spans="1:8" x14ac:dyDescent="0.25">
      <c r="A37" s="174"/>
      <c r="B37" s="165"/>
      <c r="C37" s="20"/>
      <c r="D37" s="96">
        <f t="shared" si="2"/>
        <v>0</v>
      </c>
      <c r="E37" s="710"/>
      <c r="F37" s="148">
        <f t="shared" si="0"/>
        <v>0</v>
      </c>
      <c r="G37" s="107"/>
      <c r="H37" s="97"/>
    </row>
    <row r="38" spans="1:8" x14ac:dyDescent="0.25">
      <c r="A38" s="174"/>
      <c r="B38" s="165"/>
      <c r="C38" s="20"/>
      <c r="D38" s="96">
        <f t="shared" si="2"/>
        <v>0</v>
      </c>
      <c r="E38" s="710"/>
      <c r="F38" s="148">
        <f t="shared" si="0"/>
        <v>0</v>
      </c>
      <c r="G38" s="107"/>
      <c r="H38" s="97"/>
    </row>
    <row r="39" spans="1:8" x14ac:dyDescent="0.25">
      <c r="A39" s="174"/>
      <c r="B39" s="165"/>
      <c r="C39" s="20"/>
      <c r="D39" s="96">
        <f t="shared" si="2"/>
        <v>0</v>
      </c>
      <c r="E39" s="710"/>
      <c r="F39" s="148">
        <f t="shared" si="0"/>
        <v>0</v>
      </c>
      <c r="G39" s="107"/>
      <c r="H39" s="97"/>
    </row>
    <row r="40" spans="1:8" x14ac:dyDescent="0.25">
      <c r="A40" s="174"/>
      <c r="B40" s="165"/>
      <c r="C40" s="20"/>
      <c r="D40" s="96">
        <f t="shared" si="2"/>
        <v>0</v>
      </c>
      <c r="E40" s="710"/>
      <c r="F40" s="148">
        <f t="shared" si="0"/>
        <v>0</v>
      </c>
      <c r="G40" s="107"/>
      <c r="H40" s="97"/>
    </row>
    <row r="41" spans="1:8" x14ac:dyDescent="0.25">
      <c r="A41" s="174"/>
      <c r="B41" s="165"/>
      <c r="C41" s="20"/>
      <c r="D41" s="96">
        <f t="shared" si="2"/>
        <v>0</v>
      </c>
      <c r="E41" s="710"/>
      <c r="F41" s="148">
        <f t="shared" si="0"/>
        <v>0</v>
      </c>
      <c r="G41" s="107"/>
      <c r="H41" s="97"/>
    </row>
    <row r="42" spans="1:8" ht="15.75" thickBot="1" x14ac:dyDescent="0.3">
      <c r="A42" s="229"/>
      <c r="B42" s="175"/>
      <c r="C42" s="48"/>
      <c r="D42" s="441">
        <f>B42*C42</f>
        <v>0</v>
      </c>
      <c r="E42" s="442"/>
      <c r="F42" s="443">
        <f t="shared" si="0"/>
        <v>0</v>
      </c>
      <c r="G42" s="189"/>
      <c r="H42" s="385"/>
    </row>
    <row r="43" spans="1:8" ht="15.75" thickTop="1" x14ac:dyDescent="0.25">
      <c r="A43" s="63">
        <f>SUM(A32:A42)</f>
        <v>0</v>
      </c>
      <c r="B43" s="16"/>
      <c r="C43" s="120">
        <f>SUM(C11:C42)</f>
        <v>68</v>
      </c>
      <c r="D43" s="193">
        <f>SUM(D11:D42)</f>
        <v>1083.7</v>
      </c>
      <c r="E43" s="129"/>
      <c r="F43" s="193">
        <f>SUM(F11:F42)</f>
        <v>1083.7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32" t="s">
        <v>21</v>
      </c>
      <c r="E45" s="833"/>
      <c r="F45" s="273">
        <f>E4+E5-F43+E6+E7+E8+E9</f>
        <v>1922.3</v>
      </c>
      <c r="G45"/>
      <c r="H45"/>
    </row>
    <row r="46" spans="1:8" ht="15.75" thickBot="1" x14ac:dyDescent="0.3">
      <c r="A46" s="238"/>
      <c r="B46"/>
      <c r="C46"/>
      <c r="D46" s="694" t="s">
        <v>4</v>
      </c>
      <c r="E46" s="695"/>
      <c r="F46" s="66">
        <f>F4+F5-C43+F6+F7+F8+F9</f>
        <v>108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3">
    <mergeCell ref="A1:G1"/>
    <mergeCell ref="B5:B6"/>
    <mergeCell ref="D45:E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11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31" t="s">
        <v>196</v>
      </c>
      <c r="B1" s="831"/>
      <c r="C1" s="831"/>
      <c r="D1" s="831"/>
      <c r="E1" s="831"/>
      <c r="F1" s="831"/>
      <c r="G1" s="83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589"/>
      <c r="C4" s="322"/>
      <c r="D4" s="308">
        <v>43133</v>
      </c>
      <c r="E4" s="247">
        <v>1875.6</v>
      </c>
      <c r="F4" s="120">
        <v>2</v>
      </c>
      <c r="G4" s="52"/>
      <c r="H4" s="16"/>
    </row>
    <row r="5" spans="1:8" x14ac:dyDescent="0.25">
      <c r="A5" s="129"/>
      <c r="B5" s="120"/>
      <c r="C5" s="322"/>
      <c r="D5" s="308"/>
      <c r="E5" s="247"/>
      <c r="F5" s="120">
        <v>4</v>
      </c>
      <c r="G5" s="164">
        <f>F43</f>
        <v>10914.9</v>
      </c>
      <c r="H5" s="10">
        <f>E5-G5+E4+E6+E7+E8+E9</f>
        <v>0</v>
      </c>
    </row>
    <row r="6" spans="1:8" x14ac:dyDescent="0.25">
      <c r="A6" s="16" t="s">
        <v>108</v>
      </c>
      <c r="B6" s="528" t="s">
        <v>66</v>
      </c>
      <c r="C6" s="322"/>
      <c r="D6" s="308">
        <v>43144</v>
      </c>
      <c r="E6" s="247">
        <v>3623.4</v>
      </c>
      <c r="F6" s="120">
        <v>4</v>
      </c>
      <c r="G6" s="806"/>
      <c r="H6" s="806"/>
    </row>
    <row r="7" spans="1:8" x14ac:dyDescent="0.25">
      <c r="A7" s="16"/>
      <c r="B7" s="528" t="s">
        <v>67</v>
      </c>
      <c r="C7" s="322"/>
      <c r="D7" s="308">
        <v>43150</v>
      </c>
      <c r="E7" s="247">
        <v>1827.1</v>
      </c>
      <c r="F7" s="120">
        <v>2</v>
      </c>
      <c r="G7" s="806"/>
      <c r="H7" s="806"/>
    </row>
    <row r="8" spans="1:8" x14ac:dyDescent="0.25">
      <c r="A8" s="16"/>
      <c r="B8" s="120"/>
      <c r="C8" s="322"/>
      <c r="D8" s="308">
        <v>43153</v>
      </c>
      <c r="E8" s="247">
        <v>1778.1</v>
      </c>
      <c r="F8" s="120">
        <v>2</v>
      </c>
      <c r="G8" s="806"/>
      <c r="H8" s="806"/>
    </row>
    <row r="9" spans="1:8" ht="15.75" thickBot="1" x14ac:dyDescent="0.3">
      <c r="A9" s="16"/>
      <c r="B9" s="120"/>
      <c r="C9" s="322"/>
      <c r="D9" s="308">
        <v>43155</v>
      </c>
      <c r="E9" s="247">
        <v>1810.7</v>
      </c>
      <c r="F9" s="120">
        <v>2</v>
      </c>
      <c r="G9" s="16"/>
      <c r="H9" s="16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938.5</v>
      </c>
      <c r="E11" s="151">
        <v>43133</v>
      </c>
      <c r="F11" s="193">
        <f t="shared" ref="F11" si="0">D11</f>
        <v>938.5</v>
      </c>
      <c r="G11" s="111" t="s">
        <v>313</v>
      </c>
      <c r="H11" s="112">
        <v>20</v>
      </c>
    </row>
    <row r="12" spans="1:8" x14ac:dyDescent="0.25">
      <c r="A12" s="16"/>
      <c r="B12" s="165"/>
      <c r="C12" s="20">
        <v>1</v>
      </c>
      <c r="D12" s="110">
        <v>937.1</v>
      </c>
      <c r="E12" s="151">
        <v>43133</v>
      </c>
      <c r="F12" s="193">
        <f>D12</f>
        <v>937.1</v>
      </c>
      <c r="G12" s="111" t="s">
        <v>313</v>
      </c>
      <c r="H12" s="112">
        <v>20</v>
      </c>
    </row>
    <row r="13" spans="1:8" x14ac:dyDescent="0.25">
      <c r="B13" s="165"/>
      <c r="C13" s="256">
        <v>1</v>
      </c>
      <c r="D13" s="110">
        <v>890.9</v>
      </c>
      <c r="E13" s="151">
        <v>43144</v>
      </c>
      <c r="F13" s="193">
        <f t="shared" ref="F13:F29" si="1">D13</f>
        <v>890.9</v>
      </c>
      <c r="G13" s="111" t="s">
        <v>367</v>
      </c>
      <c r="H13" s="112">
        <v>20</v>
      </c>
    </row>
    <row r="14" spans="1:8" x14ac:dyDescent="0.25">
      <c r="A14" s="142" t="s">
        <v>33</v>
      </c>
      <c r="B14" s="165"/>
      <c r="C14" s="20">
        <v>1</v>
      </c>
      <c r="D14" s="110">
        <v>898.1</v>
      </c>
      <c r="E14" s="151">
        <v>43144</v>
      </c>
      <c r="F14" s="193">
        <f t="shared" si="1"/>
        <v>898.1</v>
      </c>
      <c r="G14" s="111" t="s">
        <v>367</v>
      </c>
      <c r="H14" s="112">
        <v>20</v>
      </c>
    </row>
    <row r="15" spans="1:8" x14ac:dyDescent="0.25">
      <c r="B15" s="165"/>
      <c r="C15" s="20">
        <v>1</v>
      </c>
      <c r="D15" s="110">
        <v>905.4</v>
      </c>
      <c r="E15" s="151">
        <v>43144</v>
      </c>
      <c r="F15" s="193">
        <f t="shared" si="1"/>
        <v>905.4</v>
      </c>
      <c r="G15" s="111" t="s">
        <v>367</v>
      </c>
      <c r="H15" s="112">
        <v>20</v>
      </c>
    </row>
    <row r="16" spans="1:8" x14ac:dyDescent="0.25">
      <c r="A16" s="171"/>
      <c r="B16" s="165"/>
      <c r="C16" s="20">
        <v>1</v>
      </c>
      <c r="D16" s="110">
        <v>929</v>
      </c>
      <c r="E16" s="151">
        <v>43144</v>
      </c>
      <c r="F16" s="193">
        <f t="shared" si="1"/>
        <v>929</v>
      </c>
      <c r="G16" s="111" t="s">
        <v>367</v>
      </c>
      <c r="H16" s="112">
        <v>20</v>
      </c>
    </row>
    <row r="17" spans="1:8" x14ac:dyDescent="0.25">
      <c r="B17" s="165"/>
      <c r="C17" s="20">
        <v>1</v>
      </c>
      <c r="D17" s="110">
        <v>916.3</v>
      </c>
      <c r="E17" s="151">
        <v>43150</v>
      </c>
      <c r="F17" s="193">
        <f t="shared" si="1"/>
        <v>916.3</v>
      </c>
      <c r="G17" s="111" t="s">
        <v>390</v>
      </c>
      <c r="H17" s="112">
        <v>20</v>
      </c>
    </row>
    <row r="18" spans="1:8" x14ac:dyDescent="0.25">
      <c r="B18" s="165"/>
      <c r="C18" s="20">
        <v>1</v>
      </c>
      <c r="D18" s="110">
        <v>910.8</v>
      </c>
      <c r="E18" s="151">
        <v>43150</v>
      </c>
      <c r="F18" s="193">
        <f t="shared" si="1"/>
        <v>910.8</v>
      </c>
      <c r="G18" s="111" t="s">
        <v>390</v>
      </c>
      <c r="H18" s="112">
        <v>20</v>
      </c>
    </row>
    <row r="19" spans="1:8" x14ac:dyDescent="0.25">
      <c r="B19" s="165"/>
      <c r="C19" s="20">
        <v>1</v>
      </c>
      <c r="D19" s="110">
        <v>880.9</v>
      </c>
      <c r="E19" s="151">
        <v>43153</v>
      </c>
      <c r="F19" s="193">
        <f t="shared" si="1"/>
        <v>880.9</v>
      </c>
      <c r="G19" s="111" t="s">
        <v>401</v>
      </c>
      <c r="H19" s="112">
        <v>20</v>
      </c>
    </row>
    <row r="20" spans="1:8" x14ac:dyDescent="0.25">
      <c r="B20" s="165"/>
      <c r="C20" s="20">
        <v>1</v>
      </c>
      <c r="D20" s="110">
        <v>897.2</v>
      </c>
      <c r="E20" s="151">
        <v>43153</v>
      </c>
      <c r="F20" s="193">
        <f t="shared" si="1"/>
        <v>897.2</v>
      </c>
      <c r="G20" s="111" t="s">
        <v>401</v>
      </c>
      <c r="H20" s="112">
        <v>20</v>
      </c>
    </row>
    <row r="21" spans="1:8" x14ac:dyDescent="0.25">
      <c r="B21" s="165"/>
      <c r="C21" s="20">
        <v>1</v>
      </c>
      <c r="D21" s="110">
        <v>909.9</v>
      </c>
      <c r="E21" s="151">
        <v>43155</v>
      </c>
      <c r="F21" s="193">
        <f t="shared" si="1"/>
        <v>909.9</v>
      </c>
      <c r="G21" s="111" t="s">
        <v>408</v>
      </c>
      <c r="H21" s="112">
        <v>20</v>
      </c>
    </row>
    <row r="22" spans="1:8" x14ac:dyDescent="0.25">
      <c r="B22" s="165"/>
      <c r="C22" s="20">
        <v>1</v>
      </c>
      <c r="D22" s="110">
        <v>900.8</v>
      </c>
      <c r="E22" s="151">
        <v>43155</v>
      </c>
      <c r="F22" s="193">
        <f t="shared" si="1"/>
        <v>900.8</v>
      </c>
      <c r="G22" s="111" t="s">
        <v>408</v>
      </c>
      <c r="H22" s="112">
        <v>20</v>
      </c>
    </row>
    <row r="23" spans="1:8" x14ac:dyDescent="0.25">
      <c r="B23" s="165"/>
      <c r="C23" s="20"/>
      <c r="D23" s="110"/>
      <c r="E23" s="151"/>
      <c r="F23" s="193">
        <f t="shared" si="1"/>
        <v>0</v>
      </c>
      <c r="G23" s="111"/>
      <c r="H23" s="112"/>
    </row>
    <row r="24" spans="1:8" x14ac:dyDescent="0.25">
      <c r="B24" s="165"/>
      <c r="C24" s="20"/>
      <c r="D24" s="110"/>
      <c r="E24" s="151"/>
      <c r="F24" s="193">
        <f t="shared" si="1"/>
        <v>0</v>
      </c>
      <c r="G24" s="111"/>
      <c r="H24" s="112"/>
    </row>
    <row r="25" spans="1:8" x14ac:dyDescent="0.25">
      <c r="B25" s="165"/>
      <c r="C25" s="20"/>
      <c r="D25" s="110"/>
      <c r="E25" s="151"/>
      <c r="F25" s="193">
        <f t="shared" si="1"/>
        <v>0</v>
      </c>
      <c r="G25" s="111"/>
      <c r="H25" s="112"/>
    </row>
    <row r="26" spans="1:8" x14ac:dyDescent="0.25">
      <c r="B26" s="165"/>
      <c r="C26" s="20"/>
      <c r="D26" s="110"/>
      <c r="E26" s="151"/>
      <c r="F26" s="193">
        <f t="shared" si="1"/>
        <v>0</v>
      </c>
      <c r="G26" s="111"/>
      <c r="H26" s="112"/>
    </row>
    <row r="27" spans="1:8" x14ac:dyDescent="0.25">
      <c r="B27" s="165"/>
      <c r="C27" s="20"/>
      <c r="D27" s="110"/>
      <c r="E27" s="151"/>
      <c r="F27" s="193">
        <f t="shared" si="1"/>
        <v>0</v>
      </c>
      <c r="G27" s="111"/>
      <c r="H27" s="112"/>
    </row>
    <row r="28" spans="1:8" x14ac:dyDescent="0.25">
      <c r="B28" s="165"/>
      <c r="C28" s="20"/>
      <c r="D28" s="110"/>
      <c r="E28" s="151"/>
      <c r="F28" s="193">
        <f t="shared" si="1"/>
        <v>0</v>
      </c>
      <c r="G28" s="111"/>
      <c r="H28" s="112"/>
    </row>
    <row r="29" spans="1:8" x14ac:dyDescent="0.25">
      <c r="B29" s="165"/>
      <c r="C29" s="20"/>
      <c r="D29" s="110"/>
      <c r="E29" s="151"/>
      <c r="F29" s="193">
        <f t="shared" si="1"/>
        <v>0</v>
      </c>
      <c r="G29" s="111"/>
      <c r="H29" s="112"/>
    </row>
    <row r="30" spans="1:8" x14ac:dyDescent="0.25">
      <c r="B30" s="165"/>
      <c r="C30" s="20"/>
      <c r="D30" s="110"/>
      <c r="E30" s="151"/>
      <c r="F30" s="193">
        <f t="shared" ref="F30:F42" si="2">D30</f>
        <v>0</v>
      </c>
      <c r="G30" s="111"/>
      <c r="H30" s="112"/>
    </row>
    <row r="31" spans="1:8" x14ac:dyDescent="0.25">
      <c r="B31" s="165"/>
      <c r="C31" s="20"/>
      <c r="D31" s="110"/>
      <c r="E31" s="151"/>
      <c r="F31" s="193">
        <f t="shared" si="2"/>
        <v>0</v>
      </c>
      <c r="G31" s="111"/>
      <c r="H31" s="112"/>
    </row>
    <row r="32" spans="1:8" x14ac:dyDescent="0.25">
      <c r="A32" s="174"/>
      <c r="B32" s="165"/>
      <c r="C32" s="20"/>
      <c r="D32" s="110"/>
      <c r="E32" s="151"/>
      <c r="F32" s="193">
        <f t="shared" si="2"/>
        <v>0</v>
      </c>
      <c r="G32" s="111"/>
      <c r="H32" s="112"/>
    </row>
    <row r="33" spans="1:8" x14ac:dyDescent="0.25">
      <c r="A33" s="174"/>
      <c r="B33" s="165"/>
      <c r="C33" s="20"/>
      <c r="D33" s="110"/>
      <c r="E33" s="151"/>
      <c r="F33" s="193">
        <f t="shared" si="2"/>
        <v>0</v>
      </c>
      <c r="G33" s="111"/>
      <c r="H33" s="112"/>
    </row>
    <row r="34" spans="1:8" x14ac:dyDescent="0.25">
      <c r="A34" s="174"/>
      <c r="B34" s="165"/>
      <c r="C34" s="20"/>
      <c r="D34" s="110"/>
      <c r="E34" s="151"/>
      <c r="F34" s="193">
        <f t="shared" si="2"/>
        <v>0</v>
      </c>
      <c r="G34" s="111"/>
      <c r="H34" s="112"/>
    </row>
    <row r="35" spans="1:8" x14ac:dyDescent="0.25">
      <c r="A35" s="174"/>
      <c r="B35" s="165"/>
      <c r="C35" s="20"/>
      <c r="D35" s="110"/>
      <c r="E35" s="151"/>
      <c r="F35" s="193">
        <f t="shared" si="2"/>
        <v>0</v>
      </c>
      <c r="G35" s="111"/>
      <c r="H35" s="112"/>
    </row>
    <row r="36" spans="1:8" x14ac:dyDescent="0.25">
      <c r="A36" s="174"/>
      <c r="B36" s="165"/>
      <c r="C36" s="20"/>
      <c r="D36" s="110"/>
      <c r="E36" s="151"/>
      <c r="F36" s="193">
        <f t="shared" si="2"/>
        <v>0</v>
      </c>
      <c r="G36" s="111"/>
      <c r="H36" s="112"/>
    </row>
    <row r="37" spans="1:8" x14ac:dyDescent="0.25">
      <c r="A37" s="174"/>
      <c r="B37" s="165"/>
      <c r="C37" s="20"/>
      <c r="D37" s="110"/>
      <c r="E37" s="151"/>
      <c r="F37" s="193">
        <f t="shared" si="2"/>
        <v>0</v>
      </c>
      <c r="G37" s="111"/>
      <c r="H37" s="112"/>
    </row>
    <row r="38" spans="1:8" x14ac:dyDescent="0.25">
      <c r="A38" s="174"/>
      <c r="B38" s="165"/>
      <c r="C38" s="20"/>
      <c r="D38" s="110"/>
      <c r="E38" s="151"/>
      <c r="F38" s="193">
        <f t="shared" si="2"/>
        <v>0</v>
      </c>
      <c r="G38" s="111"/>
      <c r="H38" s="112"/>
    </row>
    <row r="39" spans="1:8" x14ac:dyDescent="0.25">
      <c r="A39" s="174"/>
      <c r="B39" s="165"/>
      <c r="C39" s="20"/>
      <c r="D39" s="110">
        <f t="shared" ref="D39:D41" si="3">C39*B39</f>
        <v>0</v>
      </c>
      <c r="E39" s="151"/>
      <c r="F39" s="193">
        <f t="shared" si="2"/>
        <v>0</v>
      </c>
      <c r="G39" s="111"/>
      <c r="H39" s="112"/>
    </row>
    <row r="40" spans="1:8" x14ac:dyDescent="0.25">
      <c r="A40" s="174"/>
      <c r="B40" s="165"/>
      <c r="C40" s="20"/>
      <c r="D40" s="110">
        <f t="shared" si="3"/>
        <v>0</v>
      </c>
      <c r="E40" s="151"/>
      <c r="F40" s="193">
        <f t="shared" si="2"/>
        <v>0</v>
      </c>
      <c r="G40" s="111"/>
      <c r="H40" s="112"/>
    </row>
    <row r="41" spans="1:8" x14ac:dyDescent="0.25">
      <c r="A41" s="174"/>
      <c r="B41" s="165"/>
      <c r="C41" s="20"/>
      <c r="D41" s="110">
        <f t="shared" si="3"/>
        <v>0</v>
      </c>
      <c r="E41" s="151"/>
      <c r="F41" s="193">
        <f t="shared" si="2"/>
        <v>0</v>
      </c>
      <c r="G41" s="111"/>
      <c r="H41" s="112"/>
    </row>
    <row r="42" spans="1:8" ht="15.75" thickBot="1" x14ac:dyDescent="0.3">
      <c r="A42" s="229"/>
      <c r="B42" s="175"/>
      <c r="C42" s="48"/>
      <c r="D42" s="441">
        <f>B42*C42</f>
        <v>0</v>
      </c>
      <c r="E42" s="442"/>
      <c r="F42" s="443">
        <f t="shared" si="2"/>
        <v>0</v>
      </c>
      <c r="G42" s="189"/>
      <c r="H42" s="385"/>
    </row>
    <row r="43" spans="1:8" ht="15.75" thickTop="1" x14ac:dyDescent="0.25">
      <c r="A43" s="63">
        <f>SUM(A32:A42)</f>
        <v>0</v>
      </c>
      <c r="B43" s="16"/>
      <c r="C43" s="120">
        <f>SUM(C11:C42)</f>
        <v>12</v>
      </c>
      <c r="D43" s="193">
        <f>SUM(D11:D42)</f>
        <v>10914.9</v>
      </c>
      <c r="E43" s="129"/>
      <c r="F43" s="193">
        <f>SUM(F11:F42)</f>
        <v>10914.9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32" t="s">
        <v>21</v>
      </c>
      <c r="E45" s="833"/>
      <c r="F45" s="273">
        <f>E4+E5-F43+E6+E7+E8+E9</f>
        <v>0</v>
      </c>
      <c r="G45"/>
      <c r="H45"/>
    </row>
    <row r="46" spans="1:8" ht="15.75" thickBot="1" x14ac:dyDescent="0.3">
      <c r="A46" s="238"/>
      <c r="B46"/>
      <c r="C46"/>
      <c r="D46" s="535" t="s">
        <v>4</v>
      </c>
      <c r="E46" s="536"/>
      <c r="F46" s="66">
        <f>F4+F5-C43+F6+F7+F8+F9</f>
        <v>4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CONTRA   SWIFT     </vt:lpstr>
      <vt:lpstr>CONTRA SAN JUAN </vt:lpstr>
      <vt:lpstr>CONTRA EXCEL  </vt:lpstr>
      <vt:lpstr>CORBATA  SWIFT  </vt:lpstr>
      <vt:lpstr>BUCHE  SWIFT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LOMO DE CAÑA     </vt:lpstr>
      <vt:lpstr>PAVO ENTERO</vt:lpstr>
      <vt:lpstr>QUESOS GOUDA </vt:lpstr>
      <vt:lpstr>PAVOS   </vt:lpstr>
      <vt:lpstr>TARAS DE PLASTICO </vt:lpstr>
      <vt:lpstr>Hoja4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2018-04-24T20:41:42Z</dcterms:modified>
</cp:coreProperties>
</file>