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3 MARZO 2018\"/>
    </mc:Choice>
  </mc:AlternateContent>
  <bookViews>
    <workbookView xWindow="0" yWindow="0" windowWidth="24000" windowHeight="9735" firstSheet="2" activeTab="5"/>
  </bookViews>
  <sheets>
    <sheet name="E N E R O      2018     " sheetId="1" r:id="rId1"/>
    <sheet name="SALIDAS   ENERO   2018   " sheetId="2" r:id="rId2"/>
    <sheet name="F E B R E R O     2018  " sheetId="3" r:id="rId3"/>
    <sheet name="SALIDAS   FEBRERO  2018    " sheetId="4" r:id="rId4"/>
    <sheet name="M A R Z O   2018       " sheetId="5" r:id="rId5"/>
    <sheet name="SALIDAS MARZO   2018    " sheetId="6" r:id="rId6"/>
    <sheet name="Hoja2" sheetId="7" r:id="rId7"/>
    <sheet name="Hoja3" sheetId="8" r:id="rId8"/>
    <sheet name="Hoja4" sheetId="9" r:id="rId9"/>
    <sheet name="Hoja6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5" l="1"/>
  <c r="M35" i="5"/>
  <c r="M25" i="5"/>
  <c r="C35" i="5" l="1"/>
  <c r="C32" i="5"/>
  <c r="C27" i="5"/>
  <c r="M22" i="5"/>
  <c r="C24" i="5"/>
  <c r="L9" i="5" l="1"/>
  <c r="C19" i="5" l="1"/>
  <c r="M14" i="5" l="1"/>
  <c r="C12" i="5"/>
  <c r="M10" i="5"/>
  <c r="M9" i="5"/>
  <c r="M7" i="5"/>
  <c r="F49" i="4" l="1"/>
  <c r="F3" i="4"/>
  <c r="L10" i="3" l="1"/>
  <c r="L9" i="3" l="1"/>
  <c r="E48" i="6" l="1"/>
  <c r="C48" i="6"/>
  <c r="F47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C49" i="4"/>
  <c r="E49" i="4"/>
  <c r="K43" i="5"/>
  <c r="L37" i="5"/>
  <c r="I37" i="5"/>
  <c r="F37" i="5"/>
  <c r="M36" i="5"/>
  <c r="C37" i="5"/>
  <c r="X15" i="5"/>
  <c r="M32" i="3"/>
  <c r="F48" i="6" l="1"/>
  <c r="K39" i="5"/>
  <c r="F40" i="5" s="1"/>
  <c r="F43" i="5" s="1"/>
  <c r="F46" i="5" s="1"/>
  <c r="K41" i="5" s="1"/>
  <c r="K45" i="5" s="1"/>
  <c r="M26" i="3" l="1"/>
  <c r="C25" i="3"/>
  <c r="X15" i="3" l="1"/>
  <c r="K43" i="3" l="1"/>
  <c r="I37" i="3"/>
  <c r="F37" i="3"/>
  <c r="C37" i="3"/>
  <c r="L37" i="3"/>
  <c r="M36" i="3"/>
  <c r="K39" i="3" l="1"/>
  <c r="F40" i="3" s="1"/>
  <c r="F43" i="3" s="1"/>
  <c r="F46" i="3" s="1"/>
  <c r="K41" i="3" s="1"/>
  <c r="K45" i="3" s="1"/>
  <c r="L11" i="1"/>
  <c r="L10" i="1"/>
  <c r="L9" i="1"/>
  <c r="S14" i="1" l="1"/>
  <c r="M30" i="1" l="1"/>
  <c r="M12" i="1"/>
  <c r="F15" i="2" l="1"/>
  <c r="F14" i="2"/>
  <c r="C84" i="2" l="1"/>
  <c r="E48" i="2"/>
  <c r="C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3" i="2"/>
  <c r="F12" i="2"/>
  <c r="F11" i="2"/>
  <c r="F10" i="2"/>
  <c r="F9" i="2"/>
  <c r="F8" i="2"/>
  <c r="F7" i="2"/>
  <c r="F6" i="2"/>
  <c r="F5" i="2"/>
  <c r="F4" i="2"/>
  <c r="F3" i="2"/>
  <c r="F48" i="2" l="1"/>
  <c r="M18" i="1"/>
  <c r="C25" i="1" l="1"/>
  <c r="L22" i="1"/>
  <c r="C20" i="1" l="1"/>
  <c r="M15" i="1" l="1"/>
  <c r="M11" i="1"/>
  <c r="M7" i="1"/>
  <c r="K46" i="1" l="1"/>
  <c r="I37" i="1"/>
  <c r="F37" i="1"/>
  <c r="M36" i="1"/>
  <c r="C37" i="1"/>
  <c r="L37" i="1"/>
  <c r="K39" i="1" l="1"/>
  <c r="F40" i="1" s="1"/>
  <c r="F43" i="1" s="1"/>
  <c r="F47" i="1" s="1"/>
  <c r="K43" i="1" s="1"/>
  <c r="K48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<sst xmlns="http://schemas.openxmlformats.org/spreadsheetml/2006/main" count="359" uniqueCount="145">
  <si>
    <t>Elaborado por Rosy Tellez</t>
  </si>
  <si>
    <t>}</t>
  </si>
  <si>
    <t>MORRALLA EN CAJA DE 11 SUR   2,800.00  +  $ 1,200.00 Total    $  4,000.00</t>
  </si>
  <si>
    <t>COMPRAS</t>
  </si>
  <si>
    <t>REPOSICION</t>
  </si>
  <si>
    <r>
      <t xml:space="preserve">con fecha </t>
    </r>
    <r>
      <rPr>
        <b/>
        <sz val="12"/>
        <color rgb="FF0000FF"/>
        <rFont val="Calibri"/>
        <family val="2"/>
        <scheme val="minor"/>
      </rPr>
      <t xml:space="preserve"> 11 de Julio 2017</t>
    </r>
  </si>
  <si>
    <t>INVENTARIO INICIAL</t>
  </si>
  <si>
    <t xml:space="preserve">VENTAS  </t>
  </si>
  <si>
    <t xml:space="preserve"> </t>
  </si>
  <si>
    <t>BANCO</t>
  </si>
  <si>
    <t>TELEFONOS</t>
  </si>
  <si>
    <t>pollo</t>
  </si>
  <si>
    <t>RENTA</t>
  </si>
  <si>
    <t>MANTENIMIENTO</t>
  </si>
  <si>
    <t>TOTAL</t>
  </si>
  <si>
    <t>GRAN TOTAL GASTOS</t>
  </si>
  <si>
    <t>VENTAS NETAS</t>
  </si>
  <si>
    <t>PROVEEDOREES</t>
  </si>
  <si>
    <t xml:space="preserve">COMPRAS VARIAS </t>
  </si>
  <si>
    <t>Sub Total 1</t>
  </si>
  <si>
    <t>SUB TOTAL</t>
  </si>
  <si>
    <t>MAS</t>
  </si>
  <si>
    <t>CREDITOS</t>
  </si>
  <si>
    <t>INVENTARIO FINAL</t>
  </si>
  <si>
    <t>INVENTARIO  INICIAL</t>
  </si>
  <si>
    <t xml:space="preserve">Sub Total 2 </t>
  </si>
  <si>
    <t>NOMINA 01</t>
  </si>
  <si>
    <t>NOMINA 02</t>
  </si>
  <si>
    <t>NOMINA 03</t>
  </si>
  <si>
    <t>NOMINA 04</t>
  </si>
  <si>
    <t xml:space="preserve">NOMINA </t>
  </si>
  <si>
    <t xml:space="preserve">BALANCE       DE   E N E R O                2 0 1 8        11  S U R   </t>
  </si>
  <si>
    <t>FESTIVO</t>
  </si>
  <si>
    <t>CHORIZO</t>
  </si>
  <si>
    <t xml:space="preserve">Deposito </t>
  </si>
  <si>
    <t>Transfer</t>
  </si>
  <si>
    <t>SALSAS</t>
  </si>
  <si>
    <t>PENSION</t>
  </si>
  <si>
    <t>01-07 Ene</t>
  </si>
  <si>
    <t>Elias 8 Ene</t>
  </si>
  <si>
    <t xml:space="preserve">PEPE  11 Ene </t>
  </si>
  <si>
    <t xml:space="preserve">08-14 Ene </t>
  </si>
  <si>
    <t>POLLO</t>
  </si>
  <si>
    <t>POLLO-Y ARABE</t>
  </si>
  <si>
    <t xml:space="preserve">PEPE 16-Ene </t>
  </si>
  <si>
    <t>DR. FERNANDO</t>
  </si>
  <si>
    <t>PEPE 17-Ene</t>
  </si>
  <si>
    <t>Medicamento</t>
  </si>
  <si>
    <t>Fumigacion  18-Ene</t>
  </si>
  <si>
    <t xml:space="preserve">Elias 21-Ene </t>
  </si>
  <si>
    <t>POLLO-MAIZ</t>
  </si>
  <si>
    <t>15-21 Ene</t>
  </si>
  <si>
    <t>22-28 Ene</t>
  </si>
  <si>
    <t>pollo-salsas</t>
  </si>
  <si>
    <t xml:space="preserve">PEPE 24-Ene </t>
  </si>
  <si>
    <t>Chorizo--Maiz</t>
  </si>
  <si>
    <t>LUZ  Ene-Feb</t>
  </si>
  <si>
    <t>Elias 28--Ene</t>
  </si>
  <si>
    <t xml:space="preserve">Elias 29-Ene </t>
  </si>
  <si>
    <t xml:space="preserve">LA LUZ SE VENCE LOS        DE CADA BIMESTRE  ESTE ES         </t>
  </si>
  <si>
    <t>SALIDAS DE DICIEMBRE A OBRADOR</t>
  </si>
  <si>
    <t>pollo-chorizo</t>
  </si>
  <si>
    <t>PERDIDA</t>
  </si>
  <si>
    <t xml:space="preserve">BALANCE       DE   F E B R E R O                2 0 1 8        11  S U R   </t>
  </si>
  <si>
    <t>OBRADOR</t>
  </si>
  <si>
    <t>PRESTAMO A OCTAVIO MARES  100,000.00</t>
  </si>
  <si>
    <t>SALIDAS       11 SUR     E N E RO           2 0 1 8</t>
  </si>
  <si>
    <t>SALIDAS       11 SUR   F E B R E RO            2 0 1 8</t>
  </si>
  <si>
    <t xml:space="preserve">                  </t>
  </si>
  <si>
    <t>Deposito</t>
  </si>
  <si>
    <t>pollo-maiz</t>
  </si>
  <si>
    <t>GASOLINA</t>
  </si>
  <si>
    <t xml:space="preserve">POLLO   </t>
  </si>
  <si>
    <t>Elias  4-Feb</t>
  </si>
  <si>
    <t>Elias  5-Feb</t>
  </si>
  <si>
    <t>NOMINA 05</t>
  </si>
  <si>
    <t>NOMINA 06</t>
  </si>
  <si>
    <t>NOMINA 07</t>
  </si>
  <si>
    <t>NOMINA 09</t>
  </si>
  <si>
    <t xml:space="preserve">29-4 Feb </t>
  </si>
  <si>
    <t xml:space="preserve">05-11 Feb </t>
  </si>
  <si>
    <t>Elias  11-Feb</t>
  </si>
  <si>
    <t>Medicina</t>
  </si>
  <si>
    <t>Elias  29-Enero</t>
  </si>
  <si>
    <t>MAIZ</t>
  </si>
  <si>
    <t>SOBRANTE</t>
  </si>
  <si>
    <t>FUMIGACION</t>
  </si>
  <si>
    <t>Elias 18-Feb</t>
  </si>
  <si>
    <t>PEPE   14-Feb Coppel</t>
  </si>
  <si>
    <t>PEPE 3-fEB  COPPEL</t>
  </si>
  <si>
    <t>PEPE   16-Feb Coppel</t>
  </si>
  <si>
    <t>PEPE 17- Feb Coppel</t>
  </si>
  <si>
    <t>PEPE 18-Feb Coppel</t>
  </si>
  <si>
    <t>Pepe  23 Feb</t>
  </si>
  <si>
    <t>Elias 25 feb</t>
  </si>
  <si>
    <t>PEPE 3-FEB  COPPEL</t>
  </si>
  <si>
    <t xml:space="preserve">RETIROS DE 11 SUR </t>
  </si>
  <si>
    <t>MAIZ-Chorizo</t>
  </si>
  <si>
    <t>Se corrige el sobrante 16 Feb</t>
  </si>
  <si>
    <t>Maiz</t>
  </si>
  <si>
    <t>Pollo</t>
  </si>
  <si>
    <t>Arabe</t>
  </si>
  <si>
    <t>SALIDAS       11 SUR   M A R Z O             2 0 1 8</t>
  </si>
  <si>
    <t xml:space="preserve">BALANCE       DE   M A R Z O                2 0 1 8        11  S U R   </t>
  </si>
  <si>
    <t>12-18 Feb</t>
  </si>
  <si>
    <t>19-25 Feb</t>
  </si>
  <si>
    <t>NOMINA 08</t>
  </si>
  <si>
    <t>NOMINA 10</t>
  </si>
  <si>
    <t>NOMINA 11</t>
  </si>
  <si>
    <t>NOMINA 12</t>
  </si>
  <si>
    <t>chorizo</t>
  </si>
  <si>
    <t>26-4 MAR</t>
  </si>
  <si>
    <t>ELIAS 4-Mar</t>
  </si>
  <si>
    <t>POLLO-CHORIZO</t>
  </si>
  <si>
    <t>ELIAS 11-Mar</t>
  </si>
  <si>
    <t>PEPE 15-Mar</t>
  </si>
  <si>
    <t>salsas  pollo</t>
  </si>
  <si>
    <t>TOSTADAS    MAIZ</t>
  </si>
  <si>
    <t>PEPE 18-Mar</t>
  </si>
  <si>
    <t>FUMIGACION 19-MAR</t>
  </si>
  <si>
    <t>5-11 mnAR</t>
  </si>
  <si>
    <t>VIGILANCIA</t>
  </si>
  <si>
    <t>Febrero</t>
  </si>
  <si>
    <t>Marzo</t>
  </si>
  <si>
    <t>pollo chorizo</t>
  </si>
  <si>
    <t>maiz</t>
  </si>
  <si>
    <t>Pee  22-MAR</t>
  </si>
  <si>
    <t>Pepe 22-Mar</t>
  </si>
  <si>
    <t>arabe</t>
  </si>
  <si>
    <t>arabe-maiz</t>
  </si>
  <si>
    <t>moto</t>
  </si>
  <si>
    <t xml:space="preserve">DESCANSO </t>
  </si>
  <si>
    <t xml:space="preserve">LUZ  </t>
  </si>
  <si>
    <t>Pepe 31-Mar</t>
  </si>
  <si>
    <t xml:space="preserve">IMPRENTA  </t>
  </si>
  <si>
    <t>salsas--POLLO</t>
  </si>
  <si>
    <t>Nissan</t>
  </si>
  <si>
    <t xml:space="preserve">GANANCIA </t>
  </si>
  <si>
    <t>12-18 Mar</t>
  </si>
  <si>
    <t>19-25 MAR</t>
  </si>
  <si>
    <t>NOMINA 13</t>
  </si>
  <si>
    <t>26-01 ABRIL</t>
  </si>
  <si>
    <t xml:space="preserve">MANTO Camaras </t>
  </si>
  <si>
    <t>5, Mar</t>
  </si>
  <si>
    <t>Elias 25-MAR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</si>
</sst>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7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ont="1" applyFill="1"/>
    <xf numFmtId="0" fontId="0" fillId="3" borderId="0" xfId="0" applyFill="1"/>
    <xf numFmtId="44" fontId="2" fillId="3" borderId="0" xfId="1" applyFont="1" applyFill="1"/>
    <xf numFmtId="44" fontId="6" fillId="0" borderId="1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7" fillId="3" borderId="0" xfId="1" applyFont="1" applyFill="1"/>
    <xf numFmtId="0" fontId="7" fillId="3" borderId="0" xfId="0" applyFont="1" applyFill="1"/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7" fillId="4" borderId="0" xfId="1" applyFont="1" applyFill="1" applyAlignment="1">
      <alignment horizontal="center"/>
    </xf>
    <xf numFmtId="44" fontId="2" fillId="5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165" fontId="13" fillId="0" borderId="0" xfId="0" applyNumberFormat="1" applyFont="1" applyFill="1"/>
    <xf numFmtId="15" fontId="2" fillId="0" borderId="12" xfId="0" applyNumberFormat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0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0" xfId="0" applyFill="1" applyBorder="1"/>
    <xf numFmtId="164" fontId="2" fillId="0" borderId="21" xfId="0" applyNumberFormat="1" applyFont="1" applyFill="1" applyBorder="1" applyAlignment="1">
      <alignment horizontal="center"/>
    </xf>
    <xf numFmtId="44" fontId="2" fillId="0" borderId="22" xfId="1" applyFont="1" applyFill="1" applyBorder="1"/>
    <xf numFmtId="165" fontId="14" fillId="0" borderId="0" xfId="0" applyNumberFormat="1" applyFont="1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165" fontId="0" fillId="0" borderId="0" xfId="0" applyNumberForma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20" xfId="0" applyNumberFormat="1" applyFont="1" applyFill="1" applyBorder="1"/>
    <xf numFmtId="44" fontId="2" fillId="0" borderId="26" xfId="1" applyFont="1" applyFill="1" applyBorder="1"/>
    <xf numFmtId="44" fontId="2" fillId="0" borderId="27" xfId="1" applyFont="1" applyFill="1" applyBorder="1"/>
    <xf numFmtId="0" fontId="2" fillId="6" borderId="0" xfId="0" applyFont="1" applyFill="1" applyBorder="1"/>
    <xf numFmtId="0" fontId="2" fillId="0" borderId="0" xfId="0" applyFont="1" applyFill="1"/>
    <xf numFmtId="0" fontId="2" fillId="0" borderId="20" xfId="0" applyFont="1" applyFill="1" applyBorder="1"/>
    <xf numFmtId="44" fontId="15" fillId="0" borderId="0" xfId="1" applyFont="1" applyFill="1" applyBorder="1"/>
    <xf numFmtId="44" fontId="2" fillId="0" borderId="20" xfId="1" applyFont="1" applyFill="1" applyBorder="1"/>
    <xf numFmtId="165" fontId="11" fillId="0" borderId="0" xfId="0" applyNumberFormat="1" applyFont="1" applyFill="1"/>
    <xf numFmtId="0" fontId="11" fillId="0" borderId="20" xfId="0" applyFont="1" applyFill="1" applyBorder="1"/>
    <xf numFmtId="16" fontId="15" fillId="0" borderId="0" xfId="1" applyNumberFormat="1" applyFont="1" applyFill="1" applyBorder="1"/>
    <xf numFmtId="0" fontId="16" fillId="0" borderId="0" xfId="0" applyFont="1" applyFill="1" applyBorder="1"/>
    <xf numFmtId="44" fontId="2" fillId="0" borderId="20" xfId="1" applyFont="1" applyFill="1" applyBorder="1" applyAlignment="1">
      <alignment horizontal="right"/>
    </xf>
    <xf numFmtId="16" fontId="2" fillId="0" borderId="0" xfId="0" applyNumberFormat="1" applyFont="1" applyFill="1" applyBorder="1"/>
    <xf numFmtId="16" fontId="2" fillId="0" borderId="0" xfId="0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right"/>
    </xf>
    <xf numFmtId="16" fontId="15" fillId="0" borderId="0" xfId="0" applyNumberFormat="1" applyFont="1" applyFill="1" applyBorder="1"/>
    <xf numFmtId="16" fontId="17" fillId="0" borderId="28" xfId="0" applyNumberFormat="1" applyFont="1" applyFill="1" applyBorder="1"/>
    <xf numFmtId="44" fontId="15" fillId="0" borderId="28" xfId="1" applyFont="1" applyFill="1" applyBorder="1" applyAlignment="1"/>
    <xf numFmtId="165" fontId="18" fillId="0" borderId="0" xfId="0" applyNumberFormat="1" applyFont="1" applyFill="1"/>
    <xf numFmtId="0" fontId="19" fillId="0" borderId="28" xfId="0" applyFont="1" applyFill="1" applyBorder="1" applyAlignment="1">
      <alignment horizontal="center"/>
    </xf>
    <xf numFmtId="0" fontId="20" fillId="8" borderId="28" xfId="0" applyFont="1" applyFill="1" applyBorder="1"/>
    <xf numFmtId="44" fontId="19" fillId="0" borderId="0" xfId="1" applyFont="1" applyFill="1" applyBorder="1"/>
    <xf numFmtId="0" fontId="2" fillId="0" borderId="28" xfId="0" applyFont="1" applyFill="1" applyBorder="1"/>
    <xf numFmtId="0" fontId="11" fillId="0" borderId="0" xfId="0" applyFont="1" applyFill="1"/>
    <xf numFmtId="0" fontId="11" fillId="0" borderId="28" xfId="0" applyFont="1" applyFill="1" applyBorder="1"/>
    <xf numFmtId="44" fontId="2" fillId="0" borderId="29" xfId="1" applyFont="1" applyFill="1" applyBorder="1" applyAlignment="1"/>
    <xf numFmtId="44" fontId="2" fillId="0" borderId="30" xfId="1" applyFont="1" applyFill="1" applyBorder="1" applyAlignment="1"/>
    <xf numFmtId="0" fontId="2" fillId="0" borderId="0" xfId="0" applyFont="1" applyFill="1" applyBorder="1"/>
    <xf numFmtId="166" fontId="11" fillId="0" borderId="31" xfId="0" applyNumberFormat="1" applyFont="1" applyFill="1" applyBorder="1" applyAlignment="1"/>
    <xf numFmtId="0" fontId="11" fillId="0" borderId="0" xfId="0" applyFont="1" applyFill="1" applyBorder="1"/>
    <xf numFmtId="166" fontId="11" fillId="0" borderId="20" xfId="0" applyNumberFormat="1" applyFont="1" applyFill="1" applyBorder="1" applyAlignment="1"/>
    <xf numFmtId="0" fontId="2" fillId="0" borderId="28" xfId="0" applyFont="1" applyFill="1" applyBorder="1" applyAlignment="1">
      <alignment wrapText="1"/>
    </xf>
    <xf numFmtId="0" fontId="11" fillId="0" borderId="28" xfId="0" applyFont="1" applyFill="1" applyBorder="1" applyAlignment="1">
      <alignment wrapText="1"/>
    </xf>
    <xf numFmtId="165" fontId="0" fillId="0" borderId="0" xfId="0" applyNumberFormat="1" applyFont="1" applyFill="1"/>
    <xf numFmtId="44" fontId="2" fillId="0" borderId="32" xfId="1" applyFont="1" applyFill="1" applyBorder="1"/>
    <xf numFmtId="165" fontId="2" fillId="0" borderId="33" xfId="0" applyNumberFormat="1" applyFont="1" applyFill="1" applyBorder="1"/>
    <xf numFmtId="44" fontId="1" fillId="0" borderId="0" xfId="1" applyFont="1" applyBorder="1"/>
    <xf numFmtId="0" fontId="17" fillId="0" borderId="0" xfId="0" applyFont="1"/>
    <xf numFmtId="164" fontId="21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0" fillId="0" borderId="36" xfId="0" applyBorder="1"/>
    <xf numFmtId="44" fontId="1" fillId="0" borderId="37" xfId="1" applyFont="1" applyBorder="1"/>
    <xf numFmtId="0" fontId="21" fillId="0" borderId="38" xfId="0" applyFont="1" applyBorder="1" applyAlignment="1">
      <alignment horizontal="center"/>
    </xf>
    <xf numFmtId="44" fontId="1" fillId="0" borderId="39" xfId="1" applyFont="1" applyBorder="1"/>
    <xf numFmtId="0" fontId="2" fillId="0" borderId="40" xfId="0" applyFont="1" applyBorder="1"/>
    <xf numFmtId="165" fontId="2" fillId="0" borderId="41" xfId="0" applyNumberFormat="1" applyFont="1" applyBorder="1"/>
    <xf numFmtId="44" fontId="7" fillId="9" borderId="42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21" fillId="0" borderId="0" xfId="0" applyFont="1" applyAlignment="1">
      <alignment horizontal="center"/>
    </xf>
    <xf numFmtId="44" fontId="21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9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8" fillId="0" borderId="44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8" fillId="0" borderId="0" xfId="1" applyFont="1" applyAlignment="1">
      <alignment horizontal="center" vertical="center" wrapText="1"/>
    </xf>
    <xf numFmtId="0" fontId="22" fillId="0" borderId="41" xfId="0" applyFont="1" applyBorder="1"/>
    <xf numFmtId="0" fontId="23" fillId="0" borderId="41" xfId="0" applyFont="1" applyBorder="1" applyAlignment="1">
      <alignment horizontal="right"/>
    </xf>
    <xf numFmtId="44" fontId="2" fillId="0" borderId="41" xfId="1" applyFont="1" applyBorder="1"/>
    <xf numFmtId="0" fontId="2" fillId="0" borderId="0" xfId="0" applyFont="1" applyAlignment="1">
      <alignment horizontal="right"/>
    </xf>
    <xf numFmtId="44" fontId="24" fillId="0" borderId="47" xfId="1" applyFont="1" applyBorder="1"/>
    <xf numFmtId="165" fontId="25" fillId="0" borderId="0" xfId="0" applyNumberFormat="1" applyFont="1"/>
    <xf numFmtId="44" fontId="21" fillId="0" borderId="0" xfId="1" applyFont="1" applyBorder="1"/>
    <xf numFmtId="0" fontId="0" fillId="0" borderId="41" xfId="0" applyBorder="1"/>
    <xf numFmtId="0" fontId="2" fillId="0" borderId="41" xfId="0" applyFont="1" applyBorder="1" applyAlignment="1">
      <alignment horizontal="left"/>
    </xf>
    <xf numFmtId="0" fontId="2" fillId="0" borderId="41" xfId="0" applyFont="1" applyBorder="1" applyAlignment="1">
      <alignment horizontal="center"/>
    </xf>
    <xf numFmtId="44" fontId="5" fillId="0" borderId="9" xfId="1" applyFont="1" applyBorder="1"/>
    <xf numFmtId="0" fontId="11" fillId="0" borderId="0" xfId="0" applyFont="1"/>
    <xf numFmtId="44" fontId="8" fillId="0" borderId="0" xfId="1" applyFont="1"/>
    <xf numFmtId="44" fontId="4" fillId="0" borderId="0" xfId="1" applyFont="1"/>
    <xf numFmtId="44" fontId="2" fillId="0" borderId="0" xfId="1" applyFont="1" applyFill="1"/>
    <xf numFmtId="44" fontId="2" fillId="0" borderId="0" xfId="1" applyFont="1" applyFill="1" applyBorder="1" applyAlignment="1">
      <alignment horizontal="left"/>
    </xf>
    <xf numFmtId="44" fontId="2" fillId="0" borderId="48" xfId="1" applyFont="1" applyFill="1" applyBorder="1"/>
    <xf numFmtId="44" fontId="2" fillId="4" borderId="13" xfId="1" applyFont="1" applyFill="1" applyBorder="1"/>
    <xf numFmtId="0" fontId="0" fillId="4" borderId="0" xfId="0" applyFill="1"/>
    <xf numFmtId="15" fontId="2" fillId="4" borderId="14" xfId="0" applyNumberFormat="1" applyFont="1" applyFill="1" applyBorder="1"/>
    <xf numFmtId="44" fontId="2" fillId="4" borderId="15" xfId="1" applyFont="1" applyFill="1" applyBorder="1"/>
    <xf numFmtId="44" fontId="2" fillId="4" borderId="18" xfId="1" applyFont="1" applyFill="1" applyBorder="1"/>
    <xf numFmtId="44" fontId="2" fillId="4" borderId="19" xfId="1" applyFont="1" applyFill="1" applyBorder="1"/>
    <xf numFmtId="44" fontId="2" fillId="4" borderId="11" xfId="1" applyFont="1" applyFill="1" applyBorder="1"/>
    <xf numFmtId="44" fontId="0" fillId="0" borderId="0" xfId="1" applyFont="1" applyFill="1"/>
    <xf numFmtId="0" fontId="2" fillId="0" borderId="0" xfId="0" applyFont="1" applyFill="1" applyBorder="1" applyAlignment="1"/>
    <xf numFmtId="44" fontId="2" fillId="0" borderId="49" xfId="1" applyFont="1" applyFill="1" applyBorder="1"/>
    <xf numFmtId="44" fontId="2" fillId="0" borderId="20" xfId="1" quotePrefix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0" fontId="2" fillId="0" borderId="47" xfId="0" applyFont="1" applyFill="1" applyBorder="1"/>
    <xf numFmtId="0" fontId="0" fillId="0" borderId="47" xfId="0" applyFill="1" applyBorder="1"/>
    <xf numFmtId="44" fontId="1" fillId="0" borderId="47" xfId="1" applyFont="1" applyFill="1" applyBorder="1"/>
    <xf numFmtId="164" fontId="2" fillId="0" borderId="50" xfId="0" applyNumberFormat="1" applyFont="1" applyFill="1" applyBorder="1" applyAlignment="1">
      <alignment horizontal="center"/>
    </xf>
    <xf numFmtId="1" fontId="28" fillId="0" borderId="48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9" fillId="0" borderId="51" xfId="1" applyFont="1" applyFill="1" applyBorder="1"/>
    <xf numFmtId="0" fontId="5" fillId="10" borderId="0" xfId="0" applyFont="1" applyFill="1" applyBorder="1" applyAlignment="1">
      <alignment horizontal="center" wrapText="1"/>
    </xf>
    <xf numFmtId="164" fontId="2" fillId="0" borderId="48" xfId="0" applyNumberFormat="1" applyFont="1" applyFill="1" applyBorder="1" applyAlignment="1">
      <alignment horizontal="center"/>
    </xf>
    <xf numFmtId="1" fontId="30" fillId="0" borderId="48" xfId="0" applyNumberFormat="1" applyFont="1" applyFill="1" applyBorder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4" fontId="31" fillId="0" borderId="48" xfId="0" applyNumberFormat="1" applyFont="1" applyFill="1" applyBorder="1" applyAlignment="1">
      <alignment horizontal="center"/>
    </xf>
    <xf numFmtId="44" fontId="32" fillId="0" borderId="51" xfId="1" applyFont="1" applyFill="1" applyBorder="1"/>
    <xf numFmtId="164" fontId="31" fillId="0" borderId="57" xfId="0" applyNumberFormat="1" applyFont="1" applyFill="1" applyBorder="1" applyAlignment="1">
      <alignment horizontal="center"/>
    </xf>
    <xf numFmtId="1" fontId="30" fillId="0" borderId="57" xfId="0" applyNumberFormat="1" applyFont="1" applyFill="1" applyBorder="1" applyAlignment="1">
      <alignment horizontal="center"/>
    </xf>
    <xf numFmtId="164" fontId="33" fillId="0" borderId="57" xfId="0" applyNumberFormat="1" applyFont="1" applyFill="1" applyBorder="1" applyAlignment="1">
      <alignment horizontal="left"/>
    </xf>
    <xf numFmtId="164" fontId="31" fillId="0" borderId="58" xfId="0" applyNumberFormat="1" applyFont="1" applyFill="1" applyBorder="1" applyAlignment="1">
      <alignment horizontal="center"/>
    </xf>
    <xf numFmtId="1" fontId="34" fillId="0" borderId="58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 applyAlignment="1">
      <alignment horizontal="center"/>
    </xf>
    <xf numFmtId="44" fontId="32" fillId="0" borderId="59" xfId="1" applyFont="1" applyFill="1" applyBorder="1"/>
    <xf numFmtId="164" fontId="0" fillId="0" borderId="0" xfId="0" applyNumberFormat="1" applyFont="1" applyFill="1" applyAlignment="1">
      <alignment horizontal="center"/>
    </xf>
    <xf numFmtId="44" fontId="5" fillId="7" borderId="9" xfId="1" applyFont="1" applyFill="1" applyBorder="1"/>
    <xf numFmtId="16" fontId="0" fillId="0" borderId="0" xfId="0" applyNumberFormat="1" applyFill="1"/>
    <xf numFmtId="44" fontId="1" fillId="0" borderId="0" xfId="1" applyFont="1" applyFill="1"/>
    <xf numFmtId="44" fontId="5" fillId="0" borderId="0" xfId="1" applyFont="1" applyFill="1"/>
    <xf numFmtId="1" fontId="30" fillId="5" borderId="48" xfId="0" applyNumberFormat="1" applyFont="1" applyFill="1" applyBorder="1" applyAlignment="1">
      <alignment horizontal="center"/>
    </xf>
    <xf numFmtId="44" fontId="2" fillId="5" borderId="0" xfId="1" applyFont="1" applyFill="1"/>
    <xf numFmtId="1" fontId="30" fillId="5" borderId="57" xfId="0" applyNumberFormat="1" applyFont="1" applyFill="1" applyBorder="1" applyAlignment="1">
      <alignment horizontal="center"/>
    </xf>
    <xf numFmtId="44" fontId="2" fillId="0" borderId="0" xfId="0" applyNumberFormat="1" applyFont="1"/>
    <xf numFmtId="0" fontId="2" fillId="0" borderId="40" xfId="0" applyFont="1" applyFill="1" applyBorder="1" applyAlignment="1">
      <alignment wrapText="1"/>
    </xf>
    <xf numFmtId="165" fontId="2" fillId="0" borderId="37" xfId="0" applyNumberFormat="1" applyFont="1" applyFill="1" applyBorder="1"/>
    <xf numFmtId="165" fontId="8" fillId="0" borderId="44" xfId="0" applyNumberFormat="1" applyFont="1" applyBorder="1" applyAlignment="1">
      <alignment horizontal="center" vertical="center" wrapText="1"/>
    </xf>
    <xf numFmtId="44" fontId="2" fillId="0" borderId="11" xfId="1" applyFont="1" applyFill="1" applyBorder="1"/>
    <xf numFmtId="44" fontId="2" fillId="0" borderId="13" xfId="1" applyFont="1" applyFill="1" applyBorder="1"/>
    <xf numFmtId="44" fontId="2" fillId="0" borderId="15" xfId="1" applyFont="1" applyFill="1" applyBorder="1"/>
    <xf numFmtId="44" fontId="2" fillId="0" borderId="18" xfId="1" applyFont="1" applyFill="1" applyBorder="1"/>
    <xf numFmtId="44" fontId="2" fillId="0" borderId="19" xfId="1" applyFont="1" applyFill="1" applyBorder="1"/>
    <xf numFmtId="15" fontId="19" fillId="0" borderId="0" xfId="1" applyNumberFormat="1" applyFont="1" applyFill="1" applyBorder="1"/>
    <xf numFmtId="0" fontId="5" fillId="8" borderId="52" xfId="0" applyFont="1" applyFill="1" applyBorder="1"/>
    <xf numFmtId="0" fontId="5" fillId="8" borderId="53" xfId="0" applyFont="1" applyFill="1" applyBorder="1"/>
    <xf numFmtId="0" fontId="0" fillId="8" borderId="54" xfId="0" applyFill="1" applyBorder="1"/>
    <xf numFmtId="16" fontId="5" fillId="8" borderId="34" xfId="0" applyNumberFormat="1" applyFont="1" applyFill="1" applyBorder="1"/>
    <xf numFmtId="0" fontId="5" fillId="8" borderId="47" xfId="0" applyFont="1" applyFill="1" applyBorder="1"/>
    <xf numFmtId="0" fontId="0" fillId="8" borderId="35" xfId="0" applyFill="1" applyBorder="1"/>
    <xf numFmtId="44" fontId="2" fillId="0" borderId="0" xfId="1" applyFont="1" applyFill="1" applyBorder="1" applyAlignment="1"/>
    <xf numFmtId="166" fontId="11" fillId="0" borderId="0" xfId="0" applyNumberFormat="1" applyFont="1" applyFill="1" applyBorder="1" applyAlignment="1"/>
    <xf numFmtId="0" fontId="2" fillId="0" borderId="0" xfId="0" applyFont="1" applyFill="1" applyBorder="1" applyAlignment="1">
      <alignment wrapText="1"/>
    </xf>
    <xf numFmtId="165" fontId="2" fillId="0" borderId="0" xfId="0" applyNumberFormat="1" applyFont="1" applyFill="1" applyBorder="1"/>
    <xf numFmtId="44" fontId="0" fillId="0" borderId="0" xfId="1" applyFont="1" applyBorder="1"/>
    <xf numFmtId="44" fontId="2" fillId="0" borderId="0" xfId="0" applyNumberFormat="1" applyFont="1" applyBorder="1"/>
    <xf numFmtId="166" fontId="2" fillId="0" borderId="31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165" fontId="11" fillId="0" borderId="20" xfId="0" applyNumberFormat="1" applyFont="1" applyFill="1" applyBorder="1"/>
    <xf numFmtId="165" fontId="0" fillId="0" borderId="20" xfId="0" applyNumberFormat="1" applyFill="1" applyBorder="1"/>
    <xf numFmtId="16" fontId="2" fillId="0" borderId="2" xfId="0" applyNumberFormat="1" applyFont="1" applyFill="1" applyBorder="1" applyAlignment="1"/>
    <xf numFmtId="0" fontId="18" fillId="0" borderId="28" xfId="0" applyFont="1" applyFill="1" applyBorder="1"/>
    <xf numFmtId="0" fontId="18" fillId="0" borderId="28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65" fontId="12" fillId="0" borderId="0" xfId="0" applyNumberFormat="1" applyFont="1" applyFill="1" applyBorder="1" applyAlignment="1"/>
    <xf numFmtId="44" fontId="5" fillId="0" borderId="0" xfId="1" applyFont="1" applyBorder="1"/>
    <xf numFmtId="0" fontId="2" fillId="0" borderId="43" xfId="0" applyFont="1" applyBorder="1" applyAlignment="1">
      <alignment horizontal="left"/>
    </xf>
    <xf numFmtId="0" fontId="7" fillId="0" borderId="45" xfId="0" applyFont="1" applyFill="1" applyBorder="1" applyAlignment="1">
      <alignment vertical="center"/>
    </xf>
    <xf numFmtId="0" fontId="0" fillId="0" borderId="2" xfId="0" applyBorder="1"/>
    <xf numFmtId="44" fontId="5" fillId="0" borderId="42" xfId="0" applyNumberFormat="1" applyFont="1" applyBorder="1"/>
    <xf numFmtId="44" fontId="0" fillId="11" borderId="0" xfId="1" applyFont="1" applyFill="1"/>
    <xf numFmtId="0" fontId="2" fillId="0" borderId="0" xfId="0" applyFont="1" applyBorder="1" applyAlignment="1">
      <alignment horizontal="center"/>
    </xf>
    <xf numFmtId="165" fontId="8" fillId="0" borderId="44" xfId="0" applyNumberFormat="1" applyFont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wrapText="1"/>
    </xf>
    <xf numFmtId="44" fontId="0" fillId="3" borderId="0" xfId="1" applyFont="1" applyFill="1"/>
    <xf numFmtId="15" fontId="2" fillId="0" borderId="61" xfId="0" applyNumberFormat="1" applyFont="1" applyFill="1" applyBorder="1"/>
    <xf numFmtId="16" fontId="2" fillId="0" borderId="0" xfId="1" applyNumberFormat="1" applyFont="1" applyFill="1" applyBorder="1"/>
    <xf numFmtId="44" fontId="1" fillId="0" borderId="0" xfId="1" applyFont="1" applyFill="1" applyBorder="1"/>
    <xf numFmtId="44" fontId="0" fillId="0" borderId="20" xfId="1" applyFont="1" applyFill="1" applyBorder="1"/>
    <xf numFmtId="44" fontId="11" fillId="0" borderId="20" xfId="1" applyFont="1" applyFill="1" applyBorder="1"/>
    <xf numFmtId="15" fontId="2" fillId="0" borderId="0" xfId="1" applyNumberFormat="1" applyFont="1" applyFill="1"/>
    <xf numFmtId="44" fontId="35" fillId="0" borderId="0" xfId="1" applyFont="1" applyFill="1"/>
    <xf numFmtId="0" fontId="15" fillId="0" borderId="0" xfId="0" applyFont="1" applyFill="1" applyBorder="1" applyAlignment="1"/>
    <xf numFmtId="0" fontId="7" fillId="0" borderId="0" xfId="0" applyFont="1" applyFill="1" applyBorder="1" applyAlignment="1"/>
    <xf numFmtId="44" fontId="2" fillId="4" borderId="24" xfId="1" applyFont="1" applyFill="1" applyBorder="1"/>
    <xf numFmtId="44" fontId="2" fillId="4" borderId="25" xfId="1" applyFont="1" applyFill="1" applyBorder="1"/>
    <xf numFmtId="44" fontId="2" fillId="4" borderId="27" xfId="1" applyFont="1" applyFill="1" applyBorder="1"/>
    <xf numFmtId="44" fontId="2" fillId="4" borderId="26" xfId="1" applyFont="1" applyFill="1" applyBorder="1"/>
    <xf numFmtId="16" fontId="2" fillId="12" borderId="28" xfId="0" applyNumberFormat="1" applyFont="1" applyFill="1" applyBorder="1"/>
    <xf numFmtId="16" fontId="2" fillId="0" borderId="0" xfId="1" applyNumberFormat="1" applyFont="1" applyFill="1" applyBorder="1" applyAlignment="1">
      <alignment horizontal="right"/>
    </xf>
    <xf numFmtId="16" fontId="17" fillId="0" borderId="0" xfId="0" applyNumberFormat="1" applyFont="1" applyFill="1" applyBorder="1"/>
    <xf numFmtId="44" fontId="2" fillId="7" borderId="20" xfId="1" applyFont="1" applyFill="1" applyBorder="1"/>
    <xf numFmtId="44" fontId="5" fillId="0" borderId="0" xfId="1" applyFont="1" applyBorder="1" applyAlignment="1">
      <alignment horizontal="center"/>
    </xf>
    <xf numFmtId="0" fontId="17" fillId="0" borderId="0" xfId="0" applyFont="1" applyAlignment="1">
      <alignment horizontal="center"/>
    </xf>
    <xf numFmtId="44" fontId="5" fillId="2" borderId="2" xfId="1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44" fontId="5" fillId="2" borderId="42" xfId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7" fillId="7" borderId="4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36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/>
    </xf>
    <xf numFmtId="165" fontId="12" fillId="0" borderId="17" xfId="0" applyNumberFormat="1" applyFont="1" applyBorder="1" applyAlignment="1">
      <alignment horizontal="center"/>
    </xf>
    <xf numFmtId="165" fontId="12" fillId="0" borderId="41" xfId="0" applyNumberFormat="1" applyFont="1" applyBorder="1" applyAlignment="1">
      <alignment horizontal="center"/>
    </xf>
    <xf numFmtId="165" fontId="12" fillId="0" borderId="37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5" fontId="8" fillId="0" borderId="43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16" fontId="2" fillId="0" borderId="2" xfId="0" applyNumberFormat="1" applyFont="1" applyFill="1" applyBorder="1" applyAlignment="1">
      <alignment horizontal="right"/>
    </xf>
    <xf numFmtId="16" fontId="2" fillId="0" borderId="42" xfId="0" applyNumberFormat="1" applyFont="1" applyFill="1" applyBorder="1" applyAlignment="1">
      <alignment horizontal="right"/>
    </xf>
    <xf numFmtId="0" fontId="5" fillId="10" borderId="52" xfId="0" applyFont="1" applyFill="1" applyBorder="1" applyAlignment="1">
      <alignment horizontal="center" wrapText="1"/>
    </xf>
    <xf numFmtId="0" fontId="5" fillId="10" borderId="53" xfId="0" applyFont="1" applyFill="1" applyBorder="1" applyAlignment="1">
      <alignment horizontal="center" wrapText="1"/>
    </xf>
    <xf numFmtId="0" fontId="5" fillId="10" borderId="54" xfId="0" applyFont="1" applyFill="1" applyBorder="1" applyAlignment="1">
      <alignment horizontal="center" wrapText="1"/>
    </xf>
    <xf numFmtId="0" fontId="5" fillId="10" borderId="55" xfId="0" applyFont="1" applyFill="1" applyBorder="1" applyAlignment="1">
      <alignment horizontal="center" wrapText="1"/>
    </xf>
    <xf numFmtId="0" fontId="5" fillId="10" borderId="0" xfId="0" applyFont="1" applyFill="1" applyBorder="1" applyAlignment="1">
      <alignment horizontal="center" wrapText="1"/>
    </xf>
    <xf numFmtId="0" fontId="5" fillId="10" borderId="56" xfId="0" applyFont="1" applyFill="1" applyBorder="1" applyAlignment="1">
      <alignment horizontal="center" wrapText="1"/>
    </xf>
    <xf numFmtId="0" fontId="5" fillId="10" borderId="34" xfId="0" applyFont="1" applyFill="1" applyBorder="1" applyAlignment="1">
      <alignment horizontal="center" wrapText="1"/>
    </xf>
    <xf numFmtId="0" fontId="5" fillId="10" borderId="47" xfId="0" applyFont="1" applyFill="1" applyBorder="1" applyAlignment="1">
      <alignment horizontal="center" wrapText="1"/>
    </xf>
    <xf numFmtId="0" fontId="5" fillId="10" borderId="35" xfId="0" applyFont="1" applyFill="1" applyBorder="1" applyAlignment="1">
      <alignment horizontal="center" wrapText="1"/>
    </xf>
    <xf numFmtId="44" fontId="5" fillId="0" borderId="43" xfId="1" applyFont="1" applyBorder="1" applyAlignment="1">
      <alignment horizontal="center"/>
    </xf>
    <xf numFmtId="44" fontId="5" fillId="0" borderId="45" xfId="1" applyFont="1" applyBorder="1" applyAlignment="1">
      <alignment horizontal="center"/>
    </xf>
    <xf numFmtId="44" fontId="5" fillId="2" borderId="7" xfId="1" applyFont="1" applyFill="1" applyBorder="1" applyAlignment="1">
      <alignment horizontal="center"/>
    </xf>
    <xf numFmtId="44" fontId="5" fillId="2" borderId="8" xfId="1" applyFont="1" applyFill="1" applyBorder="1" applyAlignment="1">
      <alignment horizontal="center"/>
    </xf>
    <xf numFmtId="165" fontId="5" fillId="2" borderId="8" xfId="1" applyNumberFormat="1" applyFont="1" applyFill="1" applyBorder="1" applyAlignment="1">
      <alignment horizontal="center"/>
    </xf>
    <xf numFmtId="44" fontId="5" fillId="2" borderId="60" xfId="1" applyFont="1" applyFill="1" applyBorder="1" applyAlignment="1">
      <alignment horizontal="center"/>
    </xf>
    <xf numFmtId="44" fontId="8" fillId="0" borderId="43" xfId="1" applyFont="1" applyBorder="1" applyAlignment="1">
      <alignment horizontal="center" vertical="center" wrapText="1"/>
    </xf>
    <xf numFmtId="44" fontId="8" fillId="0" borderId="44" xfId="1" applyFont="1" applyBorder="1" applyAlignment="1">
      <alignment horizontal="center" vertical="center" wrapText="1"/>
    </xf>
    <xf numFmtId="44" fontId="5" fillId="0" borderId="44" xfId="1" applyFont="1" applyBorder="1" applyAlignment="1">
      <alignment horizontal="center"/>
    </xf>
    <xf numFmtId="44" fontId="7" fillId="7" borderId="2" xfId="1" applyFont="1" applyFill="1" applyBorder="1" applyAlignment="1">
      <alignment horizontal="center"/>
    </xf>
    <xf numFmtId="44" fontId="7" fillId="7" borderId="4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42" xfId="1" applyFont="1" applyBorder="1" applyAlignment="1">
      <alignment horizontal="center"/>
    </xf>
    <xf numFmtId="16" fontId="2" fillId="13" borderId="0" xfId="1" applyNumberFormat="1" applyFont="1" applyFill="1" applyBorder="1"/>
    <xf numFmtId="0" fontId="19" fillId="0" borderId="28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6390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010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6390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010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85725</xdr:rowOff>
    </xdr:from>
    <xdr:to>
      <xdr:col>8</xdr:col>
      <xdr:colOff>152400</xdr:colOff>
      <xdr:row>45</xdr:row>
      <xdr:rowOff>85726</xdr:rowOff>
    </xdr:to>
    <xdr:cxnSp macro="">
      <xdr:nvCxnSpPr>
        <xdr:cNvPr id="7" name="3 Conector recto de flecha"/>
        <xdr:cNvCxnSpPr/>
      </xdr:nvCxnSpPr>
      <xdr:spPr>
        <a:xfrm flipV="1">
          <a:off x="4648200" y="8477250"/>
          <a:ext cx="1104900" cy="1162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200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914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4" name="1 Conector recto de flecha"/>
        <xdr:cNvCxnSpPr/>
      </xdr:nvCxnSpPr>
      <xdr:spPr>
        <a:xfrm>
          <a:off x="4705350" y="78200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5" name="2 Conector recto de flecha"/>
        <xdr:cNvCxnSpPr/>
      </xdr:nvCxnSpPr>
      <xdr:spPr>
        <a:xfrm rot="10800000" flipV="1">
          <a:off x="4686300" y="81914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47626</xdr:rowOff>
    </xdr:from>
    <xdr:to>
      <xdr:col>7</xdr:col>
      <xdr:colOff>628650</xdr:colOff>
      <xdr:row>45</xdr:row>
      <xdr:rowOff>85725</xdr:rowOff>
    </xdr:to>
    <xdr:cxnSp macro="">
      <xdr:nvCxnSpPr>
        <xdr:cNvPr id="6" name="3 Conector recto de flecha"/>
        <xdr:cNvCxnSpPr/>
      </xdr:nvCxnSpPr>
      <xdr:spPr>
        <a:xfrm flipV="1">
          <a:off x="4648200" y="9144001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75"/>
  <sheetViews>
    <sheetView topLeftCell="A19" workbookViewId="0">
      <selection activeCell="L33" sqref="L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6" max="16" width="33.42578125" customWidth="1"/>
    <col min="17" max="17" width="17.42578125" customWidth="1"/>
    <col min="18" max="18" width="16" bestFit="1" customWidth="1"/>
    <col min="19" max="19" width="15.85546875" bestFit="1" customWidth="1"/>
  </cols>
  <sheetData>
    <row r="1" spans="1:21" ht="23.25" x14ac:dyDescent="0.35">
      <c r="C1" s="240" t="s">
        <v>31</v>
      </c>
      <c r="D1" s="240"/>
      <c r="E1" s="240"/>
      <c r="F1" s="240"/>
      <c r="G1" s="240"/>
      <c r="H1" s="240"/>
      <c r="I1" s="240"/>
      <c r="J1" s="240"/>
      <c r="K1" s="240"/>
      <c r="L1" s="2" t="s">
        <v>0</v>
      </c>
      <c r="Q1" s="173" t="s">
        <v>64</v>
      </c>
      <c r="R1" s="174" t="s">
        <v>65</v>
      </c>
      <c r="S1" s="174"/>
      <c r="T1" s="174"/>
      <c r="U1" s="175"/>
    </row>
    <row r="2" spans="1:21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Q2" s="176">
        <v>43108</v>
      </c>
      <c r="R2" s="177"/>
      <c r="S2" s="177"/>
      <c r="T2" s="177"/>
      <c r="U2" s="178"/>
    </row>
    <row r="3" spans="1:21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</row>
    <row r="4" spans="1:21" ht="20.25" thickTop="1" thickBot="1" x14ac:dyDescent="0.35">
      <c r="A4" s="17" t="s">
        <v>6</v>
      </c>
      <c r="B4" s="18"/>
      <c r="C4" s="19">
        <v>257867.48</v>
      </c>
      <c r="D4" s="20"/>
      <c r="E4" s="241" t="s">
        <v>7</v>
      </c>
      <c r="F4" s="242"/>
      <c r="I4" s="243" t="s">
        <v>8</v>
      </c>
      <c r="J4" s="244"/>
      <c r="K4" s="244"/>
      <c r="L4" s="244"/>
      <c r="M4" s="21" t="s">
        <v>9</v>
      </c>
      <c r="N4" s="22"/>
    </row>
    <row r="5" spans="1:21" ht="16.5" thickTop="1" thickBot="1" x14ac:dyDescent="0.3">
      <c r="A5" s="23"/>
      <c r="B5" s="24">
        <v>43101</v>
      </c>
      <c r="C5" s="128">
        <v>0</v>
      </c>
      <c r="D5" s="25"/>
      <c r="E5" s="26">
        <v>43101</v>
      </c>
      <c r="F5" s="122">
        <v>0</v>
      </c>
      <c r="G5" s="123"/>
      <c r="H5" s="124">
        <v>43101</v>
      </c>
      <c r="I5" s="125">
        <v>0</v>
      </c>
      <c r="J5" s="29"/>
      <c r="K5" s="30"/>
      <c r="L5" s="31"/>
      <c r="M5" s="126">
        <v>0</v>
      </c>
      <c r="N5" s="127" t="s">
        <v>32</v>
      </c>
      <c r="O5" s="129"/>
      <c r="P5" s="32"/>
      <c r="R5" s="66" t="s">
        <v>39</v>
      </c>
      <c r="S5" s="54">
        <v>8000</v>
      </c>
    </row>
    <row r="6" spans="1:21" ht="15.75" thickBot="1" x14ac:dyDescent="0.3">
      <c r="A6" s="23"/>
      <c r="B6" s="33">
        <v>43102</v>
      </c>
      <c r="C6" s="34">
        <v>705</v>
      </c>
      <c r="D6" s="35" t="s">
        <v>33</v>
      </c>
      <c r="E6" s="36">
        <v>43102</v>
      </c>
      <c r="F6" s="37">
        <v>43657.61</v>
      </c>
      <c r="G6" s="38"/>
      <c r="H6" s="28">
        <v>43102</v>
      </c>
      <c r="I6" s="39">
        <v>200</v>
      </c>
      <c r="J6" s="40"/>
      <c r="K6" s="41" t="s">
        <v>10</v>
      </c>
      <c r="L6" s="42">
        <v>549</v>
      </c>
      <c r="M6" s="43">
        <v>42752.5</v>
      </c>
      <c r="N6" s="44" t="s">
        <v>34</v>
      </c>
      <c r="O6" s="129"/>
      <c r="P6" s="32"/>
      <c r="R6" s="68" t="s">
        <v>40</v>
      </c>
      <c r="S6" s="54">
        <v>3000</v>
      </c>
    </row>
    <row r="7" spans="1:21" ht="15.75" thickBot="1" x14ac:dyDescent="0.3">
      <c r="A7" s="23"/>
      <c r="B7" s="33">
        <v>43103</v>
      </c>
      <c r="C7" s="34">
        <v>0</v>
      </c>
      <c r="D7" s="25"/>
      <c r="E7" s="36">
        <v>43103</v>
      </c>
      <c r="F7" s="37">
        <v>73542.3</v>
      </c>
      <c r="G7" s="27"/>
      <c r="H7" s="28">
        <v>43103</v>
      </c>
      <c r="I7" s="39">
        <v>0</v>
      </c>
      <c r="J7" s="40"/>
      <c r="K7" s="45" t="s">
        <v>56</v>
      </c>
      <c r="L7" s="42">
        <v>6899</v>
      </c>
      <c r="M7" s="43">
        <f>46640+26900.5</f>
        <v>73540.5</v>
      </c>
      <c r="N7" s="44" t="s">
        <v>35</v>
      </c>
      <c r="O7" s="119"/>
      <c r="P7" s="32"/>
      <c r="R7" s="68" t="s">
        <v>44</v>
      </c>
      <c r="S7" s="54">
        <v>3500</v>
      </c>
    </row>
    <row r="8" spans="1:21" ht="15.75" thickBot="1" x14ac:dyDescent="0.3">
      <c r="A8" s="23"/>
      <c r="B8" s="33">
        <v>43104</v>
      </c>
      <c r="C8" s="34">
        <v>0</v>
      </c>
      <c r="D8" s="25"/>
      <c r="E8" s="36">
        <v>43104</v>
      </c>
      <c r="F8" s="37">
        <v>59265.79</v>
      </c>
      <c r="G8" s="27"/>
      <c r="H8" s="28">
        <v>43104</v>
      </c>
      <c r="I8" s="39">
        <v>665.28</v>
      </c>
      <c r="J8" s="40"/>
      <c r="K8" s="41" t="s">
        <v>12</v>
      </c>
      <c r="L8" s="42">
        <v>28750</v>
      </c>
      <c r="M8" s="43">
        <v>58600</v>
      </c>
      <c r="N8" s="44" t="s">
        <v>35</v>
      </c>
      <c r="O8" s="119"/>
      <c r="P8" s="47"/>
      <c r="Q8" s="27"/>
      <c r="R8" s="68" t="s">
        <v>46</v>
      </c>
      <c r="S8" s="69">
        <v>600</v>
      </c>
    </row>
    <row r="9" spans="1:21" ht="15.75" thickBot="1" x14ac:dyDescent="0.3">
      <c r="A9" s="23"/>
      <c r="B9" s="33">
        <v>43105</v>
      </c>
      <c r="C9" s="34">
        <v>0</v>
      </c>
      <c r="D9" s="25"/>
      <c r="E9" s="36">
        <v>43105</v>
      </c>
      <c r="F9" s="37">
        <v>88246.24</v>
      </c>
      <c r="G9" s="27"/>
      <c r="H9" s="28">
        <v>43105</v>
      </c>
      <c r="I9" s="39">
        <v>0</v>
      </c>
      <c r="J9" s="48" t="s">
        <v>38</v>
      </c>
      <c r="K9" s="41" t="s">
        <v>26</v>
      </c>
      <c r="L9" s="49">
        <f>2500+2100+11262.24</f>
        <v>15862.24</v>
      </c>
      <c r="M9" s="43">
        <v>88250</v>
      </c>
      <c r="N9" s="44" t="s">
        <v>35</v>
      </c>
      <c r="O9" s="119"/>
      <c r="P9" s="32"/>
      <c r="R9" s="66" t="s">
        <v>49</v>
      </c>
      <c r="S9" s="70">
        <v>4500</v>
      </c>
    </row>
    <row r="10" spans="1:21" ht="15.75" thickBot="1" x14ac:dyDescent="0.3">
      <c r="A10" s="23"/>
      <c r="B10" s="33">
        <v>43106</v>
      </c>
      <c r="C10" s="34">
        <v>274.44</v>
      </c>
      <c r="D10" s="35" t="s">
        <v>36</v>
      </c>
      <c r="E10" s="36">
        <v>43106</v>
      </c>
      <c r="F10" s="37">
        <v>116138.39</v>
      </c>
      <c r="G10" s="27"/>
      <c r="H10" s="28">
        <v>43106</v>
      </c>
      <c r="I10" s="39">
        <v>0</v>
      </c>
      <c r="J10" s="48" t="s">
        <v>41</v>
      </c>
      <c r="K10" s="41" t="s">
        <v>27</v>
      </c>
      <c r="L10" s="49">
        <f>2500+11440.77</f>
        <v>13940.77</v>
      </c>
      <c r="M10" s="43">
        <v>115463.95</v>
      </c>
      <c r="N10" s="44" t="s">
        <v>35</v>
      </c>
      <c r="O10" s="40"/>
      <c r="P10" s="32"/>
      <c r="R10" s="71" t="s">
        <v>54</v>
      </c>
      <c r="S10" s="72">
        <v>2000</v>
      </c>
    </row>
    <row r="11" spans="1:21" ht="15.75" thickBot="1" x14ac:dyDescent="0.3">
      <c r="A11" s="23"/>
      <c r="B11" s="33">
        <v>43107</v>
      </c>
      <c r="C11" s="34">
        <v>938</v>
      </c>
      <c r="D11" s="50" t="s">
        <v>11</v>
      </c>
      <c r="E11" s="36">
        <v>43107</v>
      </c>
      <c r="F11" s="37">
        <v>66621.100000000006</v>
      </c>
      <c r="G11" s="27"/>
      <c r="H11" s="28">
        <v>43107</v>
      </c>
      <c r="I11" s="39">
        <v>300</v>
      </c>
      <c r="J11" s="48" t="s">
        <v>51</v>
      </c>
      <c r="K11" s="41" t="s">
        <v>28</v>
      </c>
      <c r="L11" s="49">
        <f>1700+10747.91</f>
        <v>12447.91</v>
      </c>
      <c r="M11" s="43">
        <f>58303+4500</f>
        <v>62803</v>
      </c>
      <c r="N11" s="44" t="s">
        <v>35</v>
      </c>
      <c r="O11" s="40"/>
      <c r="P11" s="32"/>
      <c r="R11" s="73" t="s">
        <v>57</v>
      </c>
      <c r="S11" s="74">
        <v>5000</v>
      </c>
    </row>
    <row r="12" spans="1:21" ht="15.75" thickBot="1" x14ac:dyDescent="0.3">
      <c r="A12" s="23"/>
      <c r="B12" s="33">
        <v>43108</v>
      </c>
      <c r="C12" s="34">
        <v>0</v>
      </c>
      <c r="D12" s="25"/>
      <c r="E12" s="36">
        <v>43108</v>
      </c>
      <c r="F12" s="37">
        <v>59154.64</v>
      </c>
      <c r="G12" s="27"/>
      <c r="H12" s="28">
        <v>43108</v>
      </c>
      <c r="I12" s="39">
        <v>0</v>
      </c>
      <c r="J12" s="48" t="s">
        <v>52</v>
      </c>
      <c r="K12" s="41" t="s">
        <v>29</v>
      </c>
      <c r="L12" s="49">
        <v>10040.77</v>
      </c>
      <c r="M12" s="43">
        <f>45054+4000</f>
        <v>49054</v>
      </c>
      <c r="N12" s="44" t="s">
        <v>34</v>
      </c>
      <c r="O12" s="119"/>
      <c r="P12" s="51"/>
      <c r="R12" s="164" t="s">
        <v>58</v>
      </c>
      <c r="S12" s="165">
        <v>2500</v>
      </c>
    </row>
    <row r="13" spans="1:21" ht="15.75" thickBot="1" x14ac:dyDescent="0.3">
      <c r="A13" s="23"/>
      <c r="B13" s="33">
        <v>43109</v>
      </c>
      <c r="C13" s="34">
        <v>0</v>
      </c>
      <c r="D13" s="35"/>
      <c r="E13" s="36">
        <v>43109</v>
      </c>
      <c r="F13" s="37">
        <v>51835.86</v>
      </c>
      <c r="G13" s="27"/>
      <c r="H13" s="28">
        <v>43109</v>
      </c>
      <c r="I13" s="39">
        <v>680.02</v>
      </c>
      <c r="J13" s="48"/>
      <c r="K13" s="41" t="s">
        <v>30</v>
      </c>
      <c r="L13" s="49">
        <v>0</v>
      </c>
      <c r="M13" s="43">
        <v>51156</v>
      </c>
      <c r="N13" s="44" t="s">
        <v>35</v>
      </c>
      <c r="O13" s="129"/>
      <c r="P13" s="32"/>
      <c r="R13" s="6"/>
      <c r="S13" s="5">
        <v>0</v>
      </c>
    </row>
    <row r="14" spans="1:21" ht="15.75" thickBot="1" x14ac:dyDescent="0.3">
      <c r="A14" s="23"/>
      <c r="B14" s="33">
        <v>43110</v>
      </c>
      <c r="C14" s="34">
        <v>648</v>
      </c>
      <c r="D14" s="25" t="s">
        <v>33</v>
      </c>
      <c r="E14" s="36">
        <v>43110</v>
      </c>
      <c r="F14" s="37">
        <v>60642.17</v>
      </c>
      <c r="G14" s="27"/>
      <c r="H14" s="28">
        <v>43110</v>
      </c>
      <c r="I14" s="39">
        <v>0</v>
      </c>
      <c r="J14" s="48"/>
      <c r="K14" s="130"/>
      <c r="L14" s="49">
        <v>0</v>
      </c>
      <c r="M14" s="43">
        <v>59994</v>
      </c>
      <c r="N14" s="44" t="s">
        <v>35</v>
      </c>
      <c r="O14" s="119"/>
      <c r="P14" s="32"/>
      <c r="R14" s="6"/>
      <c r="S14" s="163">
        <f>SUM(S5:S13)</f>
        <v>29100</v>
      </c>
    </row>
    <row r="15" spans="1:21" ht="15.75" thickBot="1" x14ac:dyDescent="0.3">
      <c r="A15" s="23"/>
      <c r="B15" s="33">
        <v>43111</v>
      </c>
      <c r="C15" s="34">
        <v>0</v>
      </c>
      <c r="D15" s="25"/>
      <c r="E15" s="36">
        <v>43111</v>
      </c>
      <c r="F15" s="37">
        <v>52139.46</v>
      </c>
      <c r="G15" s="27"/>
      <c r="H15" s="28">
        <v>43111</v>
      </c>
      <c r="I15" s="39">
        <v>90</v>
      </c>
      <c r="J15" s="52"/>
      <c r="K15" s="130"/>
      <c r="L15" s="49"/>
      <c r="M15" s="43">
        <f>48950+100</f>
        <v>49050</v>
      </c>
      <c r="N15" s="44" t="s">
        <v>35</v>
      </c>
      <c r="O15" s="119"/>
      <c r="P15" s="32"/>
      <c r="R15" s="6"/>
      <c r="S15" s="6"/>
    </row>
    <row r="16" spans="1:21" ht="15.75" thickBot="1" x14ac:dyDescent="0.3">
      <c r="A16" s="23"/>
      <c r="B16" s="33">
        <v>43112</v>
      </c>
      <c r="C16" s="34">
        <v>891</v>
      </c>
      <c r="D16" s="25" t="s">
        <v>42</v>
      </c>
      <c r="E16" s="36">
        <v>43112</v>
      </c>
      <c r="F16" s="37">
        <v>78572.83</v>
      </c>
      <c r="G16" s="27"/>
      <c r="H16" s="28">
        <v>43112</v>
      </c>
      <c r="I16" s="39">
        <v>0</v>
      </c>
      <c r="J16" s="48"/>
      <c r="K16" s="53"/>
      <c r="L16" s="54">
        <v>0</v>
      </c>
      <c r="M16" s="43">
        <v>75182</v>
      </c>
      <c r="N16" s="44" t="s">
        <v>34</v>
      </c>
      <c r="O16" s="129"/>
      <c r="P16" s="32"/>
    </row>
    <row r="17" spans="1:16" ht="15.75" thickBot="1" x14ac:dyDescent="0.3">
      <c r="A17" s="23"/>
      <c r="B17" s="33">
        <v>43113</v>
      </c>
      <c r="C17" s="34">
        <v>0</v>
      </c>
      <c r="D17" s="25"/>
      <c r="E17" s="36">
        <v>43113</v>
      </c>
      <c r="F17" s="37">
        <v>98667.98</v>
      </c>
      <c r="G17" s="27"/>
      <c r="H17" s="28">
        <v>43113</v>
      </c>
      <c r="I17" s="39">
        <v>767.62</v>
      </c>
      <c r="J17" s="48"/>
      <c r="K17" s="55" t="s">
        <v>37</v>
      </c>
      <c r="L17" s="49">
        <v>400</v>
      </c>
      <c r="M17" s="43">
        <v>97900</v>
      </c>
      <c r="N17" s="44" t="s">
        <v>34</v>
      </c>
      <c r="O17" s="119"/>
      <c r="P17" s="32"/>
    </row>
    <row r="18" spans="1:16" ht="15.75" thickBot="1" x14ac:dyDescent="0.3">
      <c r="A18" s="23"/>
      <c r="B18" s="33">
        <v>43114</v>
      </c>
      <c r="C18" s="34">
        <v>0</v>
      </c>
      <c r="D18" s="25"/>
      <c r="E18" s="36">
        <v>43114</v>
      </c>
      <c r="F18" s="37">
        <v>81747.59</v>
      </c>
      <c r="G18" s="27"/>
      <c r="H18" s="28">
        <v>43114</v>
      </c>
      <c r="I18" s="39">
        <v>200</v>
      </c>
      <c r="J18" s="48"/>
      <c r="K18" s="56">
        <v>43106</v>
      </c>
      <c r="L18" s="49">
        <v>0</v>
      </c>
      <c r="M18" s="43">
        <f>76942+4500+105</f>
        <v>81547</v>
      </c>
      <c r="N18" s="44" t="s">
        <v>35</v>
      </c>
      <c r="O18" s="119"/>
      <c r="P18" s="32"/>
    </row>
    <row r="19" spans="1:16" ht="15.75" thickBot="1" x14ac:dyDescent="0.3">
      <c r="A19" s="23"/>
      <c r="B19" s="33">
        <v>43115</v>
      </c>
      <c r="C19" s="34">
        <v>0</v>
      </c>
      <c r="D19" s="25"/>
      <c r="E19" s="36">
        <v>43115</v>
      </c>
      <c r="F19" s="37">
        <v>57933.75</v>
      </c>
      <c r="G19" s="27"/>
      <c r="H19" s="28">
        <v>43115</v>
      </c>
      <c r="I19" s="39">
        <v>0</v>
      </c>
      <c r="J19" s="57"/>
      <c r="K19" s="55"/>
      <c r="L19" s="58">
        <v>0</v>
      </c>
      <c r="M19" s="43">
        <v>57934</v>
      </c>
      <c r="N19" s="44" t="s">
        <v>35</v>
      </c>
      <c r="O19" s="129"/>
      <c r="P19" s="32"/>
    </row>
    <row r="20" spans="1:16" ht="15.75" thickBot="1" x14ac:dyDescent="0.3">
      <c r="A20" s="23"/>
      <c r="B20" s="33">
        <v>43116</v>
      </c>
      <c r="C20" s="34">
        <f>119+844</f>
        <v>963</v>
      </c>
      <c r="D20" s="35" t="s">
        <v>43</v>
      </c>
      <c r="E20" s="36">
        <v>43116</v>
      </c>
      <c r="F20" s="37">
        <v>56090.92</v>
      </c>
      <c r="G20" s="27"/>
      <c r="H20" s="28">
        <v>43116</v>
      </c>
      <c r="I20" s="39">
        <v>0</v>
      </c>
      <c r="J20" s="48"/>
      <c r="K20" s="59" t="s">
        <v>13</v>
      </c>
      <c r="L20" s="54">
        <v>0</v>
      </c>
      <c r="M20" s="43">
        <v>51628</v>
      </c>
      <c r="N20" s="44" t="s">
        <v>35</v>
      </c>
      <c r="O20" s="119"/>
      <c r="P20" s="27"/>
    </row>
    <row r="21" spans="1:16" ht="15.75" thickBot="1" x14ac:dyDescent="0.3">
      <c r="A21" s="23"/>
      <c r="B21" s="33">
        <v>43117</v>
      </c>
      <c r="C21" s="34">
        <v>0</v>
      </c>
      <c r="D21" s="25"/>
      <c r="E21" s="36">
        <v>43117</v>
      </c>
      <c r="F21" s="37">
        <v>55933.31</v>
      </c>
      <c r="G21" s="27"/>
      <c r="H21" s="28">
        <v>43117</v>
      </c>
      <c r="I21" s="39">
        <v>769.45</v>
      </c>
      <c r="J21" s="48"/>
      <c r="K21" s="60" t="s">
        <v>45</v>
      </c>
      <c r="L21" s="54">
        <v>2000</v>
      </c>
      <c r="M21" s="43">
        <v>51989</v>
      </c>
      <c r="N21" s="44" t="s">
        <v>35</v>
      </c>
      <c r="O21" s="119"/>
      <c r="P21" s="46"/>
    </row>
    <row r="22" spans="1:16" ht="15.75" thickBot="1" x14ac:dyDescent="0.3">
      <c r="A22" s="23"/>
      <c r="B22" s="33">
        <v>43118</v>
      </c>
      <c r="C22" s="34">
        <v>349.8</v>
      </c>
      <c r="D22" s="25" t="s">
        <v>33</v>
      </c>
      <c r="E22" s="36">
        <v>43118</v>
      </c>
      <c r="F22" s="37">
        <v>51912.63</v>
      </c>
      <c r="G22" s="27"/>
      <c r="H22" s="28">
        <v>43118</v>
      </c>
      <c r="I22" s="39">
        <v>118</v>
      </c>
      <c r="J22" s="61"/>
      <c r="K22" s="120" t="s">
        <v>47</v>
      </c>
      <c r="L22" s="54">
        <f>575.05+98.69</f>
        <v>673.74</v>
      </c>
      <c r="M22" s="43">
        <v>51574</v>
      </c>
      <c r="N22" s="44" t="s">
        <v>35</v>
      </c>
      <c r="O22" s="129"/>
      <c r="P22" s="27"/>
    </row>
    <row r="23" spans="1:16" ht="15.75" thickBot="1" x14ac:dyDescent="0.3">
      <c r="A23" s="23"/>
      <c r="B23" s="33">
        <v>43119</v>
      </c>
      <c r="C23" s="34">
        <v>0</v>
      </c>
      <c r="D23" s="62"/>
      <c r="E23" s="36">
        <v>43119</v>
      </c>
      <c r="F23" s="37">
        <v>98989.06</v>
      </c>
      <c r="G23" s="27"/>
      <c r="H23" s="28">
        <v>43119</v>
      </c>
      <c r="I23" s="131">
        <v>0</v>
      </c>
      <c r="J23" s="249" t="s">
        <v>48</v>
      </c>
      <c r="K23" s="250"/>
      <c r="L23" s="132">
        <v>870</v>
      </c>
      <c r="M23" s="43">
        <v>98989</v>
      </c>
      <c r="N23" s="44" t="s">
        <v>35</v>
      </c>
      <c r="O23" s="129"/>
      <c r="P23" s="27"/>
    </row>
    <row r="24" spans="1:16" ht="15.75" thickBot="1" x14ac:dyDescent="0.3">
      <c r="A24" s="23"/>
      <c r="B24" s="33">
        <v>43120</v>
      </c>
      <c r="C24" s="34">
        <v>0</v>
      </c>
      <c r="D24" s="25"/>
      <c r="E24" s="36">
        <v>43120</v>
      </c>
      <c r="F24" s="37">
        <v>101846.74</v>
      </c>
      <c r="G24" s="27"/>
      <c r="H24" s="28">
        <v>43120</v>
      </c>
      <c r="I24" s="39">
        <v>0</v>
      </c>
      <c r="J24" s="48"/>
      <c r="K24" s="63"/>
      <c r="L24" s="54">
        <v>0</v>
      </c>
      <c r="M24" s="43">
        <v>101847</v>
      </c>
      <c r="N24" s="44" t="s">
        <v>34</v>
      </c>
      <c r="O24" s="129"/>
      <c r="P24" s="27"/>
    </row>
    <row r="25" spans="1:16" ht="15.75" thickBot="1" x14ac:dyDescent="0.3">
      <c r="A25" s="23"/>
      <c r="B25" s="33">
        <v>43121</v>
      </c>
      <c r="C25" s="34">
        <f>959+1100</f>
        <v>2059</v>
      </c>
      <c r="D25" s="62" t="s">
        <v>50</v>
      </c>
      <c r="E25" s="36">
        <v>43121</v>
      </c>
      <c r="F25" s="37">
        <v>65253.02</v>
      </c>
      <c r="G25" s="27"/>
      <c r="H25" s="28">
        <v>43121</v>
      </c>
      <c r="I25" s="39">
        <v>0</v>
      </c>
      <c r="J25" s="40"/>
      <c r="K25" s="64"/>
      <c r="L25" s="54">
        <v>0</v>
      </c>
      <c r="M25" s="43">
        <v>58596</v>
      </c>
      <c r="N25" s="44" t="s">
        <v>34</v>
      </c>
      <c r="O25" s="129"/>
      <c r="P25" s="27"/>
    </row>
    <row r="26" spans="1:16" ht="15.75" thickBot="1" x14ac:dyDescent="0.3">
      <c r="A26" s="23"/>
      <c r="B26" s="33">
        <v>43122</v>
      </c>
      <c r="C26" s="34">
        <v>0</v>
      </c>
      <c r="D26" s="25"/>
      <c r="E26" s="36">
        <v>43122</v>
      </c>
      <c r="F26" s="37">
        <v>77333.95</v>
      </c>
      <c r="G26" s="27"/>
      <c r="H26" s="28">
        <v>43122</v>
      </c>
      <c r="I26" s="39">
        <v>40</v>
      </c>
      <c r="J26" s="65"/>
      <c r="K26" s="66" t="s">
        <v>39</v>
      </c>
      <c r="L26" s="54">
        <v>8000</v>
      </c>
      <c r="M26" s="43">
        <v>77294</v>
      </c>
      <c r="N26" s="44" t="s">
        <v>34</v>
      </c>
      <c r="O26" s="119"/>
      <c r="P26" s="67"/>
    </row>
    <row r="27" spans="1:16" ht="15.75" thickBot="1" x14ac:dyDescent="0.3">
      <c r="A27" s="23"/>
      <c r="B27" s="33">
        <v>43123</v>
      </c>
      <c r="C27" s="34">
        <v>1761</v>
      </c>
      <c r="D27" s="25" t="s">
        <v>53</v>
      </c>
      <c r="E27" s="36">
        <v>43123</v>
      </c>
      <c r="F27" s="37">
        <v>49749.760000000002</v>
      </c>
      <c r="G27" s="27"/>
      <c r="H27" s="28">
        <v>43123</v>
      </c>
      <c r="I27" s="39">
        <v>757.51</v>
      </c>
      <c r="J27" s="40"/>
      <c r="K27" s="68" t="s">
        <v>40</v>
      </c>
      <c r="L27" s="54">
        <v>3000</v>
      </c>
      <c r="M27" s="43">
        <v>45531</v>
      </c>
      <c r="N27" s="44" t="s">
        <v>34</v>
      </c>
      <c r="O27" s="129"/>
      <c r="P27" s="27"/>
    </row>
    <row r="28" spans="1:16" ht="15.75" thickBot="1" x14ac:dyDescent="0.3">
      <c r="A28" s="23"/>
      <c r="B28" s="33">
        <v>43124</v>
      </c>
      <c r="C28" s="34">
        <v>1070</v>
      </c>
      <c r="D28" s="25" t="s">
        <v>55</v>
      </c>
      <c r="E28" s="36">
        <v>43124</v>
      </c>
      <c r="F28" s="37">
        <v>44293.02</v>
      </c>
      <c r="G28" s="27"/>
      <c r="H28" s="28">
        <v>43124</v>
      </c>
      <c r="I28" s="39">
        <v>0</v>
      </c>
      <c r="J28" s="40"/>
      <c r="K28" s="68" t="s">
        <v>44</v>
      </c>
      <c r="L28" s="54">
        <v>3500</v>
      </c>
      <c r="M28" s="43">
        <v>41223</v>
      </c>
      <c r="N28" s="44" t="s">
        <v>35</v>
      </c>
      <c r="O28" s="119"/>
      <c r="P28" s="27"/>
    </row>
    <row r="29" spans="1:16" ht="15.75" thickBot="1" x14ac:dyDescent="0.3">
      <c r="A29" s="23"/>
      <c r="B29" s="33">
        <v>43125</v>
      </c>
      <c r="C29" s="34">
        <v>0</v>
      </c>
      <c r="D29" s="25"/>
      <c r="E29" s="36">
        <v>43125</v>
      </c>
      <c r="F29" s="37">
        <v>50280.639999999999</v>
      </c>
      <c r="G29" s="27"/>
      <c r="H29" s="28">
        <v>43125</v>
      </c>
      <c r="I29" s="39">
        <v>0</v>
      </c>
      <c r="J29" s="40"/>
      <c r="K29" s="68" t="s">
        <v>46</v>
      </c>
      <c r="L29" s="69">
        <v>600</v>
      </c>
      <c r="M29" s="43">
        <v>50290</v>
      </c>
      <c r="N29" s="44" t="s">
        <v>35</v>
      </c>
      <c r="O29" s="119"/>
      <c r="P29" s="46"/>
    </row>
    <row r="30" spans="1:16" ht="15.75" thickBot="1" x14ac:dyDescent="0.3">
      <c r="A30" s="23"/>
      <c r="B30" s="33">
        <v>43126</v>
      </c>
      <c r="C30" s="34">
        <v>0</v>
      </c>
      <c r="D30" s="25"/>
      <c r="E30" s="36">
        <v>43126</v>
      </c>
      <c r="F30" s="37">
        <v>107402.08</v>
      </c>
      <c r="G30" s="27"/>
      <c r="H30" s="28">
        <v>43126</v>
      </c>
      <c r="I30" s="39">
        <v>363</v>
      </c>
      <c r="J30" s="65"/>
      <c r="K30" s="66" t="s">
        <v>49</v>
      </c>
      <c r="L30" s="70">
        <v>4500</v>
      </c>
      <c r="M30" s="43">
        <f>93240+13798</f>
        <v>107038</v>
      </c>
      <c r="N30" s="44" t="s">
        <v>34</v>
      </c>
      <c r="O30" s="129"/>
      <c r="P30" s="27"/>
    </row>
    <row r="31" spans="1:16" ht="15.75" thickBot="1" x14ac:dyDescent="0.3">
      <c r="A31" s="23"/>
      <c r="B31" s="33">
        <v>43127</v>
      </c>
      <c r="C31" s="34">
        <v>0</v>
      </c>
      <c r="D31" s="25"/>
      <c r="E31" s="36">
        <v>43127</v>
      </c>
      <c r="F31" s="37">
        <v>104160.47</v>
      </c>
      <c r="G31" s="27"/>
      <c r="H31" s="28">
        <v>43127</v>
      </c>
      <c r="I31" s="39">
        <v>468</v>
      </c>
      <c r="J31" s="48"/>
      <c r="K31" s="71" t="s">
        <v>54</v>
      </c>
      <c r="L31" s="72">
        <v>2000</v>
      </c>
      <c r="M31" s="43">
        <v>103692</v>
      </c>
      <c r="N31" s="44" t="s">
        <v>34</v>
      </c>
      <c r="O31" s="119"/>
      <c r="P31" s="46"/>
    </row>
    <row r="32" spans="1:16" ht="15.75" thickBot="1" x14ac:dyDescent="0.3">
      <c r="A32" s="23"/>
      <c r="B32" s="33">
        <v>43128</v>
      </c>
      <c r="C32" s="34">
        <v>932</v>
      </c>
      <c r="D32" s="25" t="s">
        <v>11</v>
      </c>
      <c r="E32" s="36">
        <v>43128</v>
      </c>
      <c r="F32" s="37">
        <v>58834.36</v>
      </c>
      <c r="G32" s="27"/>
      <c r="H32" s="28">
        <v>43128</v>
      </c>
      <c r="I32" s="39">
        <v>786.02</v>
      </c>
      <c r="J32" s="40"/>
      <c r="K32" s="73" t="s">
        <v>57</v>
      </c>
      <c r="L32" s="74">
        <v>5000</v>
      </c>
      <c r="M32" s="43">
        <v>52617</v>
      </c>
      <c r="N32" s="44" t="s">
        <v>34</v>
      </c>
      <c r="O32" s="129"/>
      <c r="P32" s="27"/>
    </row>
    <row r="33" spans="1:16" ht="15.75" thickBot="1" x14ac:dyDescent="0.3">
      <c r="A33" s="23"/>
      <c r="B33" s="33">
        <v>43129</v>
      </c>
      <c r="C33" s="34">
        <v>0</v>
      </c>
      <c r="D33" s="50"/>
      <c r="E33" s="36">
        <v>43129</v>
      </c>
      <c r="F33" s="37">
        <v>62712.26</v>
      </c>
      <c r="G33" s="27"/>
      <c r="H33" s="28">
        <v>43129</v>
      </c>
      <c r="I33" s="39">
        <v>0</v>
      </c>
      <c r="J33" s="40"/>
      <c r="K33" s="75" t="s">
        <v>58</v>
      </c>
      <c r="L33" s="42">
        <v>2500</v>
      </c>
      <c r="M33" s="43">
        <v>59712.5</v>
      </c>
      <c r="N33" s="44" t="s">
        <v>34</v>
      </c>
      <c r="O33" s="129"/>
      <c r="P33" s="27"/>
    </row>
    <row r="34" spans="1:16" ht="15.75" thickBot="1" x14ac:dyDescent="0.3">
      <c r="A34" s="23"/>
      <c r="B34" s="33">
        <v>43130</v>
      </c>
      <c r="C34" s="34">
        <v>0</v>
      </c>
      <c r="D34" s="25"/>
      <c r="E34" s="36">
        <v>43130</v>
      </c>
      <c r="F34" s="37">
        <v>72591.259999999995</v>
      </c>
      <c r="G34" s="27"/>
      <c r="H34" s="28">
        <v>43130</v>
      </c>
      <c r="I34" s="39">
        <v>0</v>
      </c>
      <c r="J34" s="40"/>
      <c r="K34" s="76"/>
      <c r="L34" s="42"/>
      <c r="M34" s="43">
        <v>72591</v>
      </c>
      <c r="N34" s="44" t="s">
        <v>34</v>
      </c>
      <c r="O34" s="129"/>
    </row>
    <row r="35" spans="1:16" ht="15.75" thickBot="1" x14ac:dyDescent="0.3">
      <c r="A35" s="23"/>
      <c r="B35" s="33">
        <v>43131</v>
      </c>
      <c r="C35" s="121">
        <v>1268</v>
      </c>
      <c r="D35" s="77" t="s">
        <v>61</v>
      </c>
      <c r="E35" s="36">
        <v>43131</v>
      </c>
      <c r="F35" s="78">
        <v>57014.7</v>
      </c>
      <c r="G35" s="27"/>
      <c r="H35" s="28">
        <v>43131</v>
      </c>
      <c r="I35" s="39">
        <v>0</v>
      </c>
      <c r="J35" s="40"/>
      <c r="K35" s="68"/>
      <c r="L35" s="79"/>
      <c r="M35" s="43">
        <v>55747</v>
      </c>
      <c r="N35" s="44" t="s">
        <v>34</v>
      </c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2043585.45</v>
      </c>
    </row>
    <row r="37" spans="1:16" x14ac:dyDescent="0.25">
      <c r="B37" s="91" t="s">
        <v>14</v>
      </c>
      <c r="C37" s="92">
        <f>SUM(C5:C36)</f>
        <v>11859.240000000002</v>
      </c>
      <c r="E37" s="93" t="s">
        <v>14</v>
      </c>
      <c r="F37" s="94">
        <f>SUM(F5:F36)</f>
        <v>2102563.89</v>
      </c>
      <c r="H37" s="7" t="s">
        <v>14</v>
      </c>
      <c r="I37" s="4">
        <f>SUM(I5:I36)</f>
        <v>6204.9</v>
      </c>
      <c r="J37" s="4"/>
      <c r="K37" s="95" t="s">
        <v>14</v>
      </c>
      <c r="L37" s="96">
        <f>SUM(L5:L36)</f>
        <v>121533.43000000001</v>
      </c>
    </row>
    <row r="39" spans="1:16" ht="15.75" x14ac:dyDescent="0.25">
      <c r="A39" s="97"/>
      <c r="B39" s="98"/>
      <c r="C39" s="40"/>
      <c r="D39" s="99"/>
      <c r="E39" s="100"/>
      <c r="F39" s="80"/>
      <c r="H39" s="245" t="s">
        <v>15</v>
      </c>
      <c r="I39" s="246"/>
      <c r="J39" s="101"/>
      <c r="K39" s="247">
        <f>I37+L37</f>
        <v>127738.33</v>
      </c>
      <c r="L39" s="248"/>
    </row>
    <row r="40" spans="1:16" ht="15.75" x14ac:dyDescent="0.25">
      <c r="B40" s="102"/>
      <c r="C40" s="80"/>
      <c r="D40" s="227" t="s">
        <v>16</v>
      </c>
      <c r="E40" s="227"/>
      <c r="F40" s="103">
        <f>F37-K39</f>
        <v>1974825.56</v>
      </c>
      <c r="I40" s="104"/>
      <c r="J40" s="104"/>
    </row>
    <row r="41" spans="1:16" ht="15.75" x14ac:dyDescent="0.25">
      <c r="D41" s="228" t="s">
        <v>17</v>
      </c>
      <c r="E41" s="228"/>
      <c r="F41" s="103">
        <v>-2032181.01</v>
      </c>
      <c r="I41" s="104"/>
      <c r="J41" s="104" t="s">
        <v>8</v>
      </c>
    </row>
    <row r="42" spans="1:16" ht="15.75" thickBot="1" x14ac:dyDescent="0.3">
      <c r="D42" s="105"/>
      <c r="E42" s="106" t="s">
        <v>18</v>
      </c>
      <c r="F42" s="107">
        <v>-11859.24</v>
      </c>
    </row>
    <row r="43" spans="1:16" ht="15.75" thickTop="1" x14ac:dyDescent="0.25">
      <c r="C43" s="3" t="s">
        <v>8</v>
      </c>
      <c r="E43" s="97" t="s">
        <v>19</v>
      </c>
      <c r="F43" s="4">
        <f>SUM(F40:F42)</f>
        <v>-69214.689999999959</v>
      </c>
      <c r="I43" s="229" t="s">
        <v>20</v>
      </c>
      <c r="J43" s="230"/>
      <c r="K43" s="233">
        <f>F47+L45</f>
        <v>193588.67000000004</v>
      </c>
      <c r="L43" s="234"/>
    </row>
    <row r="44" spans="1:16" ht="15.75" thickBot="1" x14ac:dyDescent="0.3">
      <c r="D44" s="108" t="s">
        <v>21</v>
      </c>
      <c r="E44" s="97" t="s">
        <v>22</v>
      </c>
      <c r="F44" s="4">
        <v>0</v>
      </c>
      <c r="I44" s="231"/>
      <c r="J44" s="232"/>
      <c r="K44" s="235"/>
      <c r="L44" s="236"/>
    </row>
    <row r="45" spans="1:16" ht="17.25" thickTop="1" thickBot="1" x14ac:dyDescent="0.3">
      <c r="C45" s="94"/>
      <c r="D45" s="237" t="s">
        <v>23</v>
      </c>
      <c r="E45" s="237"/>
      <c r="F45" s="109">
        <v>262803.36</v>
      </c>
      <c r="I45" s="238"/>
      <c r="J45" s="238"/>
      <c r="K45" s="239"/>
      <c r="L45" s="110"/>
    </row>
    <row r="46" spans="1:16" ht="19.5" thickBot="1" x14ac:dyDescent="0.35">
      <c r="C46" s="94"/>
      <c r="D46" s="93"/>
      <c r="E46" s="93"/>
      <c r="F46" s="111"/>
      <c r="H46" s="112"/>
      <c r="I46" s="113" t="s">
        <v>24</v>
      </c>
      <c r="J46" s="114"/>
      <c r="K46" s="221">
        <f>-C4</f>
        <v>-257867.48</v>
      </c>
      <c r="L46" s="221"/>
      <c r="M46" s="115"/>
    </row>
    <row r="47" spans="1:16" ht="17.25" thickTop="1" thickBot="1" x14ac:dyDescent="0.3">
      <c r="E47" s="116" t="s">
        <v>25</v>
      </c>
      <c r="F47" s="117">
        <f>F43+F44+F45</f>
        <v>193588.67000000004</v>
      </c>
    </row>
    <row r="48" spans="1:16" ht="19.5" thickBot="1" x14ac:dyDescent="0.35">
      <c r="B48"/>
      <c r="C48"/>
      <c r="D48" s="222"/>
      <c r="E48" s="222"/>
      <c r="F48" s="80"/>
      <c r="I48" s="223" t="s">
        <v>62</v>
      </c>
      <c r="J48" s="224"/>
      <c r="K48" s="225">
        <f>K43+K46</f>
        <v>-64278.809999999969</v>
      </c>
      <c r="L48" s="226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C1:K1"/>
    <mergeCell ref="E4:F4"/>
    <mergeCell ref="I4:L4"/>
    <mergeCell ref="H39:I39"/>
    <mergeCell ref="K39:L39"/>
    <mergeCell ref="J23:K23"/>
    <mergeCell ref="K46:L46"/>
    <mergeCell ref="D48:E48"/>
    <mergeCell ref="I48:J48"/>
    <mergeCell ref="K48:L48"/>
    <mergeCell ref="D40:E40"/>
    <mergeCell ref="D41:E41"/>
    <mergeCell ref="I43:J44"/>
    <mergeCell ref="K43:L44"/>
    <mergeCell ref="D45:E45"/>
    <mergeCell ref="I45:K45"/>
  </mergeCells>
  <pageMargins left="0.70866141732283472" right="0.31496062992125984" top="0.19685039370078741" bottom="0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84"/>
  <sheetViews>
    <sheetView topLeftCell="A28" workbookViewId="0">
      <selection activeCell="B2" sqref="B2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66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43102</v>
      </c>
      <c r="B3" s="138">
        <v>338</v>
      </c>
      <c r="C3" s="40">
        <v>28359.48</v>
      </c>
      <c r="D3" s="139"/>
      <c r="E3" s="40"/>
      <c r="F3" s="140">
        <f t="shared" ref="F3:F47" si="0">C3-E3</f>
        <v>28359.48</v>
      </c>
      <c r="H3" s="251" t="s">
        <v>59</v>
      </c>
      <c r="I3" s="252"/>
      <c r="J3" s="253"/>
      <c r="K3" s="141"/>
    </row>
    <row r="4" spans="1:11" ht="18.75" x14ac:dyDescent="0.3">
      <c r="A4" s="142">
        <v>43102</v>
      </c>
      <c r="B4" s="143">
        <v>340</v>
      </c>
      <c r="C4" s="40">
        <v>31284</v>
      </c>
      <c r="D4" s="139"/>
      <c r="E4" s="40"/>
      <c r="F4" s="140">
        <f t="shared" si="0"/>
        <v>31284</v>
      </c>
      <c r="H4" s="254"/>
      <c r="I4" s="255"/>
      <c r="J4" s="256"/>
      <c r="K4" s="141"/>
    </row>
    <row r="5" spans="1:11" ht="18.75" x14ac:dyDescent="0.3">
      <c r="A5" s="142">
        <v>43104</v>
      </c>
      <c r="B5" s="143">
        <v>350</v>
      </c>
      <c r="C5" s="119">
        <v>44845.58</v>
      </c>
      <c r="D5" s="139"/>
      <c r="E5" s="119"/>
      <c r="F5" s="140">
        <f t="shared" si="0"/>
        <v>44845.58</v>
      </c>
      <c r="H5" s="254"/>
      <c r="I5" s="255"/>
      <c r="J5" s="256"/>
      <c r="K5" s="141"/>
    </row>
    <row r="6" spans="1:11" ht="19.5" thickBot="1" x14ac:dyDescent="0.35">
      <c r="A6" s="142">
        <v>43104</v>
      </c>
      <c r="B6" s="143">
        <v>356</v>
      </c>
      <c r="C6" s="119">
        <v>41249.32</v>
      </c>
      <c r="D6" s="139"/>
      <c r="E6" s="40"/>
      <c r="F6" s="140">
        <f t="shared" si="0"/>
        <v>41249.32</v>
      </c>
      <c r="H6" s="257"/>
      <c r="I6" s="258"/>
      <c r="J6" s="259"/>
      <c r="K6" s="141"/>
    </row>
    <row r="7" spans="1:11" x14ac:dyDescent="0.25">
      <c r="A7" s="142">
        <v>43104</v>
      </c>
      <c r="B7" s="143">
        <v>359</v>
      </c>
      <c r="C7" s="40">
        <v>61779.3</v>
      </c>
      <c r="D7" s="139"/>
      <c r="E7" s="119"/>
      <c r="F7" s="140">
        <f t="shared" si="0"/>
        <v>61779.3</v>
      </c>
    </row>
    <row r="8" spans="1:11" x14ac:dyDescent="0.25">
      <c r="A8" s="142">
        <v>43106</v>
      </c>
      <c r="B8" s="143">
        <v>369</v>
      </c>
      <c r="C8" s="119">
        <v>143758.72</v>
      </c>
      <c r="D8" s="144"/>
      <c r="E8" s="119"/>
      <c r="F8" s="140">
        <f t="shared" si="0"/>
        <v>143758.72</v>
      </c>
    </row>
    <row r="9" spans="1:11" x14ac:dyDescent="0.25">
      <c r="A9" s="142">
        <v>43107</v>
      </c>
      <c r="B9" s="143">
        <v>374</v>
      </c>
      <c r="C9" s="119">
        <v>3746</v>
      </c>
      <c r="D9" s="139"/>
      <c r="E9" s="119"/>
      <c r="F9" s="140">
        <f t="shared" si="0"/>
        <v>3746</v>
      </c>
    </row>
    <row r="10" spans="1:11" x14ac:dyDescent="0.25">
      <c r="A10" s="142">
        <v>43108</v>
      </c>
      <c r="B10" s="143">
        <v>376</v>
      </c>
      <c r="C10" s="119">
        <v>167634.70000000001</v>
      </c>
      <c r="D10" s="139"/>
      <c r="E10" s="119"/>
      <c r="F10" s="140">
        <f t="shared" si="0"/>
        <v>167634.70000000001</v>
      </c>
    </row>
    <row r="11" spans="1:11" x14ac:dyDescent="0.25">
      <c r="A11" s="145">
        <v>43109</v>
      </c>
      <c r="B11" s="143">
        <v>386</v>
      </c>
      <c r="C11" s="119">
        <v>24802.400000000001</v>
      </c>
      <c r="D11" s="139"/>
      <c r="E11" s="119"/>
      <c r="F11" s="140">
        <f t="shared" si="0"/>
        <v>24802.400000000001</v>
      </c>
    </row>
    <row r="12" spans="1:11" x14ac:dyDescent="0.25">
      <c r="A12" s="142">
        <v>43110</v>
      </c>
      <c r="B12" s="143">
        <v>393</v>
      </c>
      <c r="C12" s="119">
        <v>11704.64</v>
      </c>
      <c r="D12" s="139"/>
      <c r="E12" s="119"/>
      <c r="F12" s="140">
        <f t="shared" si="0"/>
        <v>11704.64</v>
      </c>
    </row>
    <row r="13" spans="1:11" x14ac:dyDescent="0.25">
      <c r="A13" s="142">
        <v>43111</v>
      </c>
      <c r="B13" s="143">
        <v>400</v>
      </c>
      <c r="C13" s="119">
        <v>113083.61</v>
      </c>
      <c r="D13" s="139"/>
      <c r="E13" s="119"/>
      <c r="F13" s="140">
        <f t="shared" si="0"/>
        <v>113083.61</v>
      </c>
    </row>
    <row r="14" spans="1:11" x14ac:dyDescent="0.25">
      <c r="A14" s="142">
        <v>43112</v>
      </c>
      <c r="B14" s="160">
        <v>407</v>
      </c>
      <c r="C14" s="161">
        <v>102265.36</v>
      </c>
      <c r="D14" s="139"/>
      <c r="E14" s="119"/>
      <c r="F14" s="140">
        <f t="shared" si="0"/>
        <v>102265.36</v>
      </c>
    </row>
    <row r="15" spans="1:11" x14ac:dyDescent="0.25">
      <c r="A15" s="142">
        <v>43113</v>
      </c>
      <c r="B15" s="160">
        <v>419</v>
      </c>
      <c r="C15" s="161">
        <v>101906.94</v>
      </c>
      <c r="D15" s="139"/>
      <c r="E15" s="119"/>
      <c r="F15" s="140">
        <f t="shared" si="0"/>
        <v>101906.94</v>
      </c>
    </row>
    <row r="16" spans="1:11" x14ac:dyDescent="0.25">
      <c r="A16" s="142">
        <v>43115</v>
      </c>
      <c r="B16" s="143">
        <v>425</v>
      </c>
      <c r="C16" s="119">
        <v>82488.5</v>
      </c>
      <c r="D16" s="139"/>
      <c r="E16" s="119"/>
      <c r="F16" s="140">
        <f t="shared" si="0"/>
        <v>82488.5</v>
      </c>
    </row>
    <row r="17" spans="1:6" x14ac:dyDescent="0.25">
      <c r="A17" s="142">
        <v>43116</v>
      </c>
      <c r="B17" s="143">
        <v>431</v>
      </c>
      <c r="C17" s="119">
        <v>48021.14</v>
      </c>
      <c r="D17" s="139"/>
      <c r="E17" s="119"/>
      <c r="F17" s="140">
        <f t="shared" si="0"/>
        <v>48021.14</v>
      </c>
    </row>
    <row r="18" spans="1:6" x14ac:dyDescent="0.25">
      <c r="A18" s="142">
        <v>43117</v>
      </c>
      <c r="B18" s="143">
        <v>434</v>
      </c>
      <c r="C18" s="119">
        <v>120136.24</v>
      </c>
      <c r="D18" s="139"/>
      <c r="E18" s="119"/>
      <c r="F18" s="140">
        <f t="shared" si="0"/>
        <v>120136.24</v>
      </c>
    </row>
    <row r="19" spans="1:6" x14ac:dyDescent="0.25">
      <c r="A19" s="142">
        <v>43118</v>
      </c>
      <c r="B19" s="143">
        <v>441</v>
      </c>
      <c r="C19" s="119">
        <v>19316.34</v>
      </c>
      <c r="D19" s="139"/>
      <c r="E19" s="119"/>
      <c r="F19" s="140">
        <f t="shared" si="0"/>
        <v>19316.34</v>
      </c>
    </row>
    <row r="20" spans="1:6" x14ac:dyDescent="0.25">
      <c r="A20" s="142">
        <v>43119</v>
      </c>
      <c r="B20" s="143">
        <v>446</v>
      </c>
      <c r="C20" s="119">
        <v>124415.45</v>
      </c>
      <c r="D20" s="144"/>
      <c r="E20" s="119"/>
      <c r="F20" s="140">
        <f t="shared" si="0"/>
        <v>124415.45</v>
      </c>
    </row>
    <row r="21" spans="1:6" x14ac:dyDescent="0.25">
      <c r="A21" s="142">
        <v>43120</v>
      </c>
      <c r="B21" s="143">
        <v>452</v>
      </c>
      <c r="C21" s="119">
        <v>125492.9</v>
      </c>
      <c r="D21" s="139"/>
      <c r="E21" s="119"/>
      <c r="F21" s="140">
        <f t="shared" si="0"/>
        <v>125492.9</v>
      </c>
    </row>
    <row r="22" spans="1:6" x14ac:dyDescent="0.25">
      <c r="A22" s="142">
        <v>43122</v>
      </c>
      <c r="B22" s="160">
        <v>457</v>
      </c>
      <c r="C22" s="161">
        <v>84948.28</v>
      </c>
      <c r="D22" s="139"/>
      <c r="E22" s="119"/>
      <c r="F22" s="146">
        <f t="shared" si="0"/>
        <v>84948.28</v>
      </c>
    </row>
    <row r="23" spans="1:6" x14ac:dyDescent="0.25">
      <c r="A23" s="142">
        <v>43124</v>
      </c>
      <c r="B23" s="160">
        <v>466</v>
      </c>
      <c r="C23" s="161">
        <v>152722.47</v>
      </c>
      <c r="D23" s="139"/>
      <c r="E23" s="119"/>
      <c r="F23" s="146">
        <f t="shared" si="0"/>
        <v>152722.47</v>
      </c>
    </row>
    <row r="24" spans="1:6" x14ac:dyDescent="0.25">
      <c r="A24" s="142">
        <v>43124</v>
      </c>
      <c r="B24" s="160">
        <v>467</v>
      </c>
      <c r="C24" s="161">
        <v>17404.14</v>
      </c>
      <c r="D24" s="139"/>
      <c r="E24" s="119"/>
      <c r="F24" s="146">
        <f t="shared" si="0"/>
        <v>17404.14</v>
      </c>
    </row>
    <row r="25" spans="1:6" x14ac:dyDescent="0.25">
      <c r="A25" s="142">
        <v>43126</v>
      </c>
      <c r="B25" s="160">
        <v>480</v>
      </c>
      <c r="C25" s="161">
        <v>46092.04</v>
      </c>
      <c r="D25" s="139"/>
      <c r="E25" s="119"/>
      <c r="F25" s="146">
        <f t="shared" si="0"/>
        <v>46092.04</v>
      </c>
    </row>
    <row r="26" spans="1:6" x14ac:dyDescent="0.25">
      <c r="A26" s="145">
        <v>43127</v>
      </c>
      <c r="B26" s="160">
        <v>486</v>
      </c>
      <c r="C26" s="161">
        <v>173715.6</v>
      </c>
      <c r="D26" s="139"/>
      <c r="E26" s="119"/>
      <c r="F26" s="146">
        <f t="shared" si="0"/>
        <v>173715.6</v>
      </c>
    </row>
    <row r="27" spans="1:6" x14ac:dyDescent="0.25">
      <c r="A27" s="147">
        <v>43127</v>
      </c>
      <c r="B27" s="162">
        <v>487</v>
      </c>
      <c r="C27" s="161">
        <v>53343.3</v>
      </c>
      <c r="D27" s="139"/>
      <c r="E27" s="119"/>
      <c r="F27" s="146">
        <f t="shared" si="0"/>
        <v>53343.3</v>
      </c>
    </row>
    <row r="28" spans="1:6" x14ac:dyDescent="0.25">
      <c r="A28" s="147">
        <v>43127</v>
      </c>
      <c r="B28" s="162">
        <v>488</v>
      </c>
      <c r="C28" s="161">
        <v>2612</v>
      </c>
      <c r="D28" s="139"/>
      <c r="E28" s="119"/>
      <c r="F28" s="146">
        <f t="shared" si="0"/>
        <v>2612</v>
      </c>
    </row>
    <row r="29" spans="1:6" x14ac:dyDescent="0.25">
      <c r="A29" s="147">
        <v>43129</v>
      </c>
      <c r="B29" s="162">
        <v>497</v>
      </c>
      <c r="C29" s="161">
        <v>60018.18</v>
      </c>
      <c r="D29" s="139"/>
      <c r="E29" s="119"/>
      <c r="F29" s="146">
        <f t="shared" si="0"/>
        <v>60018.18</v>
      </c>
    </row>
    <row r="30" spans="1:6" x14ac:dyDescent="0.25">
      <c r="A30" s="147">
        <v>43130</v>
      </c>
      <c r="B30" s="162">
        <v>508</v>
      </c>
      <c r="C30" s="161">
        <v>43465.9</v>
      </c>
      <c r="D30" s="139"/>
      <c r="E30" s="119"/>
      <c r="F30" s="146">
        <f t="shared" si="0"/>
        <v>43465.9</v>
      </c>
    </row>
    <row r="31" spans="1:6" x14ac:dyDescent="0.25">
      <c r="A31" s="147">
        <v>43131</v>
      </c>
      <c r="B31" s="162">
        <v>509</v>
      </c>
      <c r="C31" s="161">
        <v>39876.5</v>
      </c>
      <c r="D31" s="139"/>
      <c r="E31" s="119"/>
      <c r="F31" s="146">
        <f t="shared" si="0"/>
        <v>39876.5</v>
      </c>
    </row>
    <row r="32" spans="1:6" x14ac:dyDescent="0.25">
      <c r="A32" s="147"/>
      <c r="B32" s="148"/>
      <c r="C32" s="119"/>
      <c r="D32" s="139"/>
      <c r="E32" s="119"/>
      <c r="F32" s="146">
        <f t="shared" si="0"/>
        <v>0</v>
      </c>
    </row>
    <row r="33" spans="1:6" x14ac:dyDescent="0.25">
      <c r="A33" s="147"/>
      <c r="B33" s="148"/>
      <c r="C33" s="119"/>
      <c r="D33" s="139"/>
      <c r="E33" s="119"/>
      <c r="F33" s="146">
        <f t="shared" si="0"/>
        <v>0</v>
      </c>
    </row>
    <row r="34" spans="1:6" x14ac:dyDescent="0.25">
      <c r="A34" s="147"/>
      <c r="B34" s="148"/>
      <c r="C34" s="119"/>
      <c r="D34" s="139"/>
      <c r="E34" s="119"/>
      <c r="F34" s="146">
        <f t="shared" si="0"/>
        <v>0</v>
      </c>
    </row>
    <row r="35" spans="1:6" x14ac:dyDescent="0.25">
      <c r="A35" s="147"/>
      <c r="B35" s="148"/>
      <c r="C35" s="119"/>
      <c r="D35" s="139"/>
      <c r="E35" s="119"/>
      <c r="F35" s="146">
        <f t="shared" si="0"/>
        <v>0</v>
      </c>
    </row>
    <row r="36" spans="1:6" x14ac:dyDescent="0.25">
      <c r="A36" s="147"/>
      <c r="B36" s="148"/>
      <c r="C36" s="119"/>
      <c r="D36" s="139"/>
      <c r="E36" s="119"/>
      <c r="F36" s="146">
        <f t="shared" si="0"/>
        <v>0</v>
      </c>
    </row>
    <row r="37" spans="1:6" x14ac:dyDescent="0.25">
      <c r="A37" s="147"/>
      <c r="B37" s="148"/>
      <c r="C37" s="119"/>
      <c r="D37" s="139"/>
      <c r="E37" s="119"/>
      <c r="F37" s="146">
        <f t="shared" si="0"/>
        <v>0</v>
      </c>
    </row>
    <row r="38" spans="1:6" x14ac:dyDescent="0.25">
      <c r="A38" s="147"/>
      <c r="B38" s="148"/>
      <c r="C38" s="119"/>
      <c r="D38" s="139"/>
      <c r="E38" s="119"/>
      <c r="F38" s="146">
        <f t="shared" si="0"/>
        <v>0</v>
      </c>
    </row>
    <row r="39" spans="1:6" x14ac:dyDescent="0.25">
      <c r="A39" s="147"/>
      <c r="B39" s="148"/>
      <c r="C39" s="119"/>
      <c r="D39" s="139"/>
      <c r="E39" s="119"/>
      <c r="F39" s="146">
        <f t="shared" si="0"/>
        <v>0</v>
      </c>
    </row>
    <row r="40" spans="1:6" x14ac:dyDescent="0.25">
      <c r="A40" s="147"/>
      <c r="B40" s="148"/>
      <c r="C40" s="119"/>
      <c r="D40" s="139"/>
      <c r="E40" s="119"/>
      <c r="F40" s="146">
        <f t="shared" si="0"/>
        <v>0</v>
      </c>
    </row>
    <row r="41" spans="1:6" x14ac:dyDescent="0.25">
      <c r="A41" s="147"/>
      <c r="B41" s="148"/>
      <c r="C41" s="119"/>
      <c r="D41" s="139"/>
      <c r="E41" s="119"/>
      <c r="F41" s="146">
        <f t="shared" si="0"/>
        <v>0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ht="15.75" x14ac:dyDescent="0.25">
      <c r="A46" s="149" t="s">
        <v>60</v>
      </c>
      <c r="B46" s="148"/>
      <c r="C46" s="119"/>
      <c r="D46" s="139"/>
      <c r="E46" s="119">
        <v>38308.019999999997</v>
      </c>
      <c r="F46" s="146">
        <f t="shared" si="0"/>
        <v>-38308.019999999997</v>
      </c>
    </row>
    <row r="47" spans="1:6" ht="15.75" thickBot="1" x14ac:dyDescent="0.3">
      <c r="A47" s="150"/>
      <c r="B47" s="151"/>
      <c r="C47" s="152"/>
      <c r="D47" s="153"/>
      <c r="E47" s="152"/>
      <c r="F47" s="154">
        <f t="shared" si="0"/>
        <v>0</v>
      </c>
    </row>
    <row r="48" spans="1:6" ht="20.25" thickTop="1" thickBot="1" x14ac:dyDescent="0.35">
      <c r="B48" s="46"/>
      <c r="C48" s="119">
        <f>SUM(C3:C47)</f>
        <v>2070489.03</v>
      </c>
      <c r="D48" s="155"/>
      <c r="E48" s="129">
        <f>SUM(E3:E47)</f>
        <v>38308.019999999997</v>
      </c>
      <c r="F48" s="156">
        <f>SUM(F3:F47)</f>
        <v>2032181.01</v>
      </c>
    </row>
    <row r="49" spans="1:6" x14ac:dyDescent="0.25">
      <c r="B49" s="46"/>
      <c r="C49" s="119"/>
      <c r="D49" s="155"/>
      <c r="E49" s="129"/>
      <c r="F49" s="119"/>
    </row>
    <row r="50" spans="1:6" x14ac:dyDescent="0.25">
      <c r="B50" s="46"/>
      <c r="C50" s="119"/>
      <c r="D50" s="155"/>
      <c r="E50" s="129"/>
      <c r="F50" s="119"/>
    </row>
    <row r="51" spans="1:6" x14ac:dyDescent="0.25">
      <c r="A51"/>
      <c r="B51" s="157"/>
      <c r="D51" s="157"/>
    </row>
    <row r="52" spans="1:6" x14ac:dyDescent="0.25">
      <c r="A52"/>
      <c r="B52" s="157">
        <v>43070</v>
      </c>
      <c r="C52" s="158">
        <v>0</v>
      </c>
      <c r="D52" s="157"/>
    </row>
    <row r="53" spans="1:6" x14ac:dyDescent="0.25">
      <c r="A53"/>
      <c r="B53" s="157">
        <v>43071</v>
      </c>
      <c r="C53" s="158">
        <v>0</v>
      </c>
      <c r="D53" s="157"/>
    </row>
    <row r="54" spans="1:6" x14ac:dyDescent="0.25">
      <c r="A54"/>
      <c r="B54" s="157">
        <v>43072</v>
      </c>
      <c r="C54" s="158">
        <v>0</v>
      </c>
      <c r="D54" s="157"/>
      <c r="F54" s="27"/>
    </row>
    <row r="55" spans="1:6" x14ac:dyDescent="0.25">
      <c r="A55"/>
      <c r="B55" s="157">
        <v>43073</v>
      </c>
      <c r="C55" s="158">
        <v>0</v>
      </c>
      <c r="D55" s="157"/>
      <c r="F55" s="27"/>
    </row>
    <row r="56" spans="1:6" x14ac:dyDescent="0.25">
      <c r="A56"/>
      <c r="B56" s="157">
        <v>43074</v>
      </c>
      <c r="C56" s="158">
        <v>0</v>
      </c>
      <c r="D56" s="157"/>
      <c r="F56" s="27"/>
    </row>
    <row r="57" spans="1:6" x14ac:dyDescent="0.25">
      <c r="A57"/>
      <c r="B57" s="157">
        <v>43075</v>
      </c>
      <c r="C57" s="158">
        <v>0</v>
      </c>
      <c r="D57" s="157"/>
      <c r="F57" s="27"/>
    </row>
    <row r="58" spans="1:6" x14ac:dyDescent="0.25">
      <c r="A58"/>
      <c r="B58" s="157">
        <v>43076</v>
      </c>
      <c r="C58" s="158">
        <v>0</v>
      </c>
      <c r="D58" s="157"/>
      <c r="F58" s="27"/>
    </row>
    <row r="59" spans="1:6" x14ac:dyDescent="0.25">
      <c r="A59"/>
      <c r="B59" s="157">
        <v>43077</v>
      </c>
      <c r="C59" s="158">
        <v>0</v>
      </c>
      <c r="D59" s="157"/>
      <c r="F59" s="27"/>
    </row>
    <row r="60" spans="1:6" x14ac:dyDescent="0.25">
      <c r="A60"/>
      <c r="B60" s="157">
        <v>43078</v>
      </c>
      <c r="C60" s="158">
        <v>0</v>
      </c>
      <c r="D60" s="157"/>
      <c r="F60" s="27"/>
    </row>
    <row r="61" spans="1:6" x14ac:dyDescent="0.25">
      <c r="A61"/>
      <c r="B61" s="157">
        <v>43079</v>
      </c>
      <c r="C61" s="158">
        <v>0</v>
      </c>
      <c r="D61" s="157"/>
      <c r="F61" s="27"/>
    </row>
    <row r="62" spans="1:6" x14ac:dyDescent="0.25">
      <c r="A62"/>
      <c r="B62" s="157">
        <v>43080</v>
      </c>
      <c r="C62" s="158">
        <v>0</v>
      </c>
      <c r="D62" s="157"/>
      <c r="F62" s="27"/>
    </row>
    <row r="63" spans="1:6" x14ac:dyDescent="0.25">
      <c r="A63"/>
      <c r="B63" s="157">
        <v>43081</v>
      </c>
      <c r="C63" s="158">
        <v>0</v>
      </c>
      <c r="D63" s="157"/>
      <c r="E63"/>
      <c r="F63" s="27"/>
    </row>
    <row r="64" spans="1:6" x14ac:dyDescent="0.25">
      <c r="A64"/>
      <c r="B64" s="157">
        <v>43082</v>
      </c>
      <c r="C64" s="158">
        <v>0</v>
      </c>
      <c r="D64" s="157"/>
      <c r="E64"/>
      <c r="F64" s="27"/>
    </row>
    <row r="65" spans="1:6" x14ac:dyDescent="0.25">
      <c r="A65"/>
      <c r="B65" s="157">
        <v>43083</v>
      </c>
      <c r="C65" s="158">
        <v>0</v>
      </c>
      <c r="D65" s="157"/>
      <c r="E65"/>
      <c r="F65" s="27"/>
    </row>
    <row r="66" spans="1:6" x14ac:dyDescent="0.25">
      <c r="A66"/>
      <c r="B66" s="157">
        <v>43084</v>
      </c>
      <c r="C66" s="158">
        <v>0</v>
      </c>
      <c r="D66" s="157"/>
      <c r="E66"/>
      <c r="F66" s="27"/>
    </row>
    <row r="67" spans="1:6" x14ac:dyDescent="0.25">
      <c r="A67"/>
      <c r="B67" s="157">
        <v>43085</v>
      </c>
      <c r="C67" s="158">
        <v>0</v>
      </c>
      <c r="D67" s="157"/>
      <c r="E67"/>
      <c r="F67" s="27"/>
    </row>
    <row r="68" spans="1:6" x14ac:dyDescent="0.25">
      <c r="A68"/>
      <c r="B68" s="157">
        <v>43086</v>
      </c>
      <c r="C68" s="158">
        <v>0</v>
      </c>
      <c r="D68" s="157"/>
      <c r="E68"/>
      <c r="F68" s="27"/>
    </row>
    <row r="69" spans="1:6" x14ac:dyDescent="0.25">
      <c r="B69" s="157">
        <v>43087</v>
      </c>
      <c r="C69" s="158">
        <v>0</v>
      </c>
      <c r="D69" s="157"/>
      <c r="E69"/>
    </row>
    <row r="70" spans="1:6" x14ac:dyDescent="0.25">
      <c r="B70" s="157">
        <v>43088</v>
      </c>
      <c r="C70" s="158">
        <v>0</v>
      </c>
      <c r="D70" s="157"/>
      <c r="E70"/>
    </row>
    <row r="71" spans="1:6" x14ac:dyDescent="0.25">
      <c r="B71" s="157">
        <v>43089</v>
      </c>
      <c r="C71" s="158">
        <v>0</v>
      </c>
      <c r="D71" s="157"/>
      <c r="E71"/>
    </row>
    <row r="72" spans="1:6" x14ac:dyDescent="0.25">
      <c r="B72" s="157">
        <v>43090</v>
      </c>
      <c r="C72" s="158">
        <v>0</v>
      </c>
      <c r="D72" s="157"/>
      <c r="E72"/>
    </row>
    <row r="73" spans="1:6" x14ac:dyDescent="0.25">
      <c r="B73" s="157">
        <v>43091</v>
      </c>
      <c r="C73" s="158">
        <v>0</v>
      </c>
      <c r="D73" s="157"/>
      <c r="E73"/>
    </row>
    <row r="74" spans="1:6" x14ac:dyDescent="0.25">
      <c r="B74" s="157">
        <v>43092</v>
      </c>
      <c r="C74" s="158">
        <v>0</v>
      </c>
      <c r="D74" s="157"/>
      <c r="E74"/>
    </row>
    <row r="75" spans="1:6" x14ac:dyDescent="0.25">
      <c r="B75" s="157">
        <v>43093</v>
      </c>
      <c r="C75" s="158">
        <v>0</v>
      </c>
      <c r="D75" s="157"/>
      <c r="E75"/>
    </row>
    <row r="76" spans="1:6" x14ac:dyDescent="0.25">
      <c r="B76" s="157">
        <v>43094</v>
      </c>
      <c r="C76" s="158">
        <v>0</v>
      </c>
      <c r="D76" s="157"/>
      <c r="E76"/>
    </row>
    <row r="77" spans="1:6" x14ac:dyDescent="0.25">
      <c r="B77" s="157">
        <v>43095</v>
      </c>
      <c r="C77" s="158">
        <v>0</v>
      </c>
      <c r="D77" s="157"/>
      <c r="E77"/>
    </row>
    <row r="78" spans="1:6" x14ac:dyDescent="0.25">
      <c r="B78" s="157">
        <v>43096</v>
      </c>
      <c r="C78" s="158">
        <v>0</v>
      </c>
    </row>
    <row r="79" spans="1:6" x14ac:dyDescent="0.25">
      <c r="B79" s="157">
        <v>43097</v>
      </c>
      <c r="C79" s="158">
        <v>0</v>
      </c>
    </row>
    <row r="80" spans="1:6" x14ac:dyDescent="0.25">
      <c r="B80" s="157">
        <v>43098</v>
      </c>
      <c r="C80" s="158">
        <v>0</v>
      </c>
      <c r="D80" s="157"/>
    </row>
    <row r="81" spans="2:3" x14ac:dyDescent="0.25">
      <c r="B81" s="157">
        <v>43099</v>
      </c>
      <c r="C81" s="158">
        <v>0</v>
      </c>
    </row>
    <row r="82" spans="2:3" x14ac:dyDescent="0.25">
      <c r="B82" s="157">
        <v>43100</v>
      </c>
      <c r="C82" s="158">
        <v>0</v>
      </c>
    </row>
    <row r="83" spans="2:3" x14ac:dyDescent="0.25">
      <c r="B83" s="157"/>
    </row>
    <row r="84" spans="2:3" ht="18.75" x14ac:dyDescent="0.3">
      <c r="C84" s="159">
        <f>SUM(C55:C83)</f>
        <v>0</v>
      </c>
    </row>
  </sheetData>
  <mergeCells count="1">
    <mergeCell ref="H3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X75"/>
  <sheetViews>
    <sheetView topLeftCell="A7" workbookViewId="0">
      <selection activeCell="K16" sqref="K1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240" t="s">
        <v>63</v>
      </c>
      <c r="D1" s="240"/>
      <c r="E1" s="240"/>
      <c r="F1" s="240"/>
      <c r="G1" s="240"/>
      <c r="H1" s="240"/>
      <c r="I1" s="240"/>
      <c r="J1" s="240"/>
      <c r="K1" s="240"/>
      <c r="L1" s="2" t="s">
        <v>0</v>
      </c>
      <c r="W1" s="271" t="s">
        <v>96</v>
      </c>
      <c r="X1" s="272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262803.36</v>
      </c>
      <c r="D4" s="20"/>
      <c r="E4" s="241" t="s">
        <v>7</v>
      </c>
      <c r="F4" s="242"/>
      <c r="I4" s="243" t="s">
        <v>8</v>
      </c>
      <c r="J4" s="244"/>
      <c r="K4" s="244"/>
      <c r="L4" s="244"/>
      <c r="M4" s="21" t="s">
        <v>9</v>
      </c>
      <c r="N4" s="22"/>
      <c r="O4" s="269" t="s">
        <v>71</v>
      </c>
      <c r="P4" s="270"/>
      <c r="W4" s="66" t="s">
        <v>74</v>
      </c>
      <c r="X4" s="69">
        <v>500</v>
      </c>
    </row>
    <row r="5" spans="1:24" ht="16.5" thickTop="1" thickBot="1" x14ac:dyDescent="0.3">
      <c r="A5" s="23"/>
      <c r="B5" s="24">
        <v>43132</v>
      </c>
      <c r="C5" s="167">
        <v>0</v>
      </c>
      <c r="D5" s="25"/>
      <c r="E5" s="26">
        <v>43132</v>
      </c>
      <c r="F5" s="168">
        <v>61985.97</v>
      </c>
      <c r="G5" s="27"/>
      <c r="H5" s="28">
        <v>43132</v>
      </c>
      <c r="I5" s="169">
        <v>120</v>
      </c>
      <c r="J5" s="29"/>
      <c r="K5" s="30"/>
      <c r="L5" s="31"/>
      <c r="M5" s="170">
        <v>61464</v>
      </c>
      <c r="N5" s="171" t="s">
        <v>69</v>
      </c>
      <c r="O5" s="129"/>
      <c r="P5" s="32"/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43133</v>
      </c>
      <c r="C6" s="34">
        <v>0</v>
      </c>
      <c r="D6" s="35"/>
      <c r="E6" s="36">
        <v>43133</v>
      </c>
      <c r="F6" s="37">
        <v>11839.3</v>
      </c>
      <c r="G6" s="38"/>
      <c r="H6" s="28">
        <v>43133</v>
      </c>
      <c r="I6" s="39">
        <v>31</v>
      </c>
      <c r="J6" s="172">
        <v>43140</v>
      </c>
      <c r="K6" s="41" t="s">
        <v>10</v>
      </c>
      <c r="L6" s="42">
        <v>1098</v>
      </c>
      <c r="M6" s="43">
        <v>11188.5</v>
      </c>
      <c r="N6" s="44" t="s">
        <v>35</v>
      </c>
      <c r="O6" s="28">
        <v>43135</v>
      </c>
      <c r="P6" s="188">
        <v>781.06</v>
      </c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>
        <v>43134</v>
      </c>
      <c r="C7" s="34">
        <v>1935</v>
      </c>
      <c r="D7" s="25" t="s">
        <v>70</v>
      </c>
      <c r="E7" s="36">
        <v>43134</v>
      </c>
      <c r="F7" s="37">
        <v>103986.03</v>
      </c>
      <c r="G7" s="27"/>
      <c r="H7" s="28">
        <v>43134</v>
      </c>
      <c r="I7" s="39">
        <v>0</v>
      </c>
      <c r="J7" s="40"/>
      <c r="K7" s="45" t="s">
        <v>56</v>
      </c>
      <c r="L7" s="42">
        <v>6899</v>
      </c>
      <c r="M7" s="43">
        <v>100051</v>
      </c>
      <c r="N7" s="44" t="s">
        <v>35</v>
      </c>
      <c r="O7" s="28">
        <v>43136</v>
      </c>
      <c r="P7" s="188">
        <v>239.78</v>
      </c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>
        <v>43135</v>
      </c>
      <c r="C8" s="34">
        <v>0</v>
      </c>
      <c r="D8" s="25"/>
      <c r="E8" s="36">
        <v>43135</v>
      </c>
      <c r="F8" s="37">
        <v>92623.58</v>
      </c>
      <c r="G8" s="27"/>
      <c r="H8" s="28">
        <v>43135</v>
      </c>
      <c r="I8" s="39">
        <v>781.06</v>
      </c>
      <c r="J8" s="40"/>
      <c r="K8" s="41" t="s">
        <v>12</v>
      </c>
      <c r="L8" s="42">
        <v>28750</v>
      </c>
      <c r="M8" s="43">
        <v>81342</v>
      </c>
      <c r="N8" s="44" t="s">
        <v>35</v>
      </c>
      <c r="O8" s="28">
        <v>43140</v>
      </c>
      <c r="P8" s="42">
        <v>820.32</v>
      </c>
      <c r="Q8" s="27"/>
      <c r="R8" s="73"/>
      <c r="S8" s="179"/>
      <c r="W8" s="190" t="s">
        <v>90</v>
      </c>
      <c r="X8" s="187">
        <v>3000</v>
      </c>
    </row>
    <row r="9" spans="1:24" ht="25.5" thickBot="1" x14ac:dyDescent="0.3">
      <c r="A9" s="23"/>
      <c r="B9" s="33">
        <v>43136</v>
      </c>
      <c r="C9" s="34">
        <v>915</v>
      </c>
      <c r="D9" s="25" t="s">
        <v>72</v>
      </c>
      <c r="E9" s="36">
        <v>43136</v>
      </c>
      <c r="F9" s="37">
        <v>87452.25</v>
      </c>
      <c r="G9" s="27"/>
      <c r="H9" s="28">
        <v>43136</v>
      </c>
      <c r="I9" s="39">
        <v>338.28</v>
      </c>
      <c r="J9" s="48" t="s">
        <v>79</v>
      </c>
      <c r="K9" s="41" t="s">
        <v>75</v>
      </c>
      <c r="L9" s="49">
        <f>1700+10037.47</f>
        <v>11737.47</v>
      </c>
      <c r="M9" s="43">
        <v>84000</v>
      </c>
      <c r="N9" s="44" t="s">
        <v>35</v>
      </c>
      <c r="O9" s="28">
        <v>43146</v>
      </c>
      <c r="P9" s="188">
        <v>782.02</v>
      </c>
      <c r="R9" s="71"/>
      <c r="S9" s="179"/>
      <c r="W9" s="191" t="s">
        <v>91</v>
      </c>
      <c r="X9" s="187">
        <v>3000</v>
      </c>
    </row>
    <row r="10" spans="1:24" ht="15.75" thickBot="1" x14ac:dyDescent="0.3">
      <c r="A10" s="23"/>
      <c r="B10" s="33">
        <v>43137</v>
      </c>
      <c r="C10" s="34">
        <v>0</v>
      </c>
      <c r="D10" s="35"/>
      <c r="E10" s="36">
        <v>43137</v>
      </c>
      <c r="F10" s="37">
        <v>41423</v>
      </c>
      <c r="G10" s="27"/>
      <c r="H10" s="28">
        <v>43137</v>
      </c>
      <c r="I10" s="39">
        <v>390</v>
      </c>
      <c r="J10" s="48" t="s">
        <v>80</v>
      </c>
      <c r="K10" s="41" t="s">
        <v>76</v>
      </c>
      <c r="L10" s="49">
        <f>1700+11368.11</f>
        <v>13068.11</v>
      </c>
      <c r="M10" s="43">
        <v>41033</v>
      </c>
      <c r="N10" s="44" t="s">
        <v>35</v>
      </c>
      <c r="O10" s="28">
        <v>43148</v>
      </c>
      <c r="P10" s="188">
        <v>700</v>
      </c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>
        <v>43138</v>
      </c>
      <c r="C11" s="34">
        <v>259.13</v>
      </c>
      <c r="D11" s="50" t="s">
        <v>36</v>
      </c>
      <c r="E11" s="36">
        <v>43138</v>
      </c>
      <c r="F11" s="37">
        <v>59758.02</v>
      </c>
      <c r="G11" s="27"/>
      <c r="H11" s="28">
        <v>43138</v>
      </c>
      <c r="I11" s="39">
        <v>0</v>
      </c>
      <c r="J11" s="48" t="s">
        <v>104</v>
      </c>
      <c r="K11" s="41" t="s">
        <v>77</v>
      </c>
      <c r="L11" s="49">
        <v>11921.87</v>
      </c>
      <c r="M11" s="43">
        <v>59500</v>
      </c>
      <c r="N11" s="44" t="s">
        <v>69</v>
      </c>
      <c r="O11" s="28">
        <v>43156</v>
      </c>
      <c r="P11" s="188">
        <v>800</v>
      </c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>
        <v>43139</v>
      </c>
      <c r="C12" s="34">
        <v>969.5</v>
      </c>
      <c r="D12" s="25" t="s">
        <v>42</v>
      </c>
      <c r="E12" s="36">
        <v>43139</v>
      </c>
      <c r="F12" s="37">
        <v>46442.39</v>
      </c>
      <c r="G12" s="27"/>
      <c r="H12" s="28">
        <v>43139</v>
      </c>
      <c r="I12" s="39">
        <v>0</v>
      </c>
      <c r="J12" s="48" t="s">
        <v>105</v>
      </c>
      <c r="K12" s="41" t="s">
        <v>106</v>
      </c>
      <c r="L12" s="49">
        <v>12110.63</v>
      </c>
      <c r="M12" s="43">
        <v>45472.5</v>
      </c>
      <c r="N12" s="44" t="s">
        <v>69</v>
      </c>
      <c r="O12" s="28"/>
      <c r="P12" s="187"/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>
        <v>43140</v>
      </c>
      <c r="C13" s="34">
        <v>0</v>
      </c>
      <c r="D13" s="35"/>
      <c r="E13" s="36">
        <v>43140</v>
      </c>
      <c r="F13" s="37">
        <v>121948.26</v>
      </c>
      <c r="G13" s="27"/>
      <c r="H13" s="28">
        <v>43140</v>
      </c>
      <c r="I13" s="39">
        <v>160.5</v>
      </c>
      <c r="J13" s="48"/>
      <c r="K13" s="41" t="s">
        <v>30</v>
      </c>
      <c r="L13" s="49">
        <v>0</v>
      </c>
      <c r="M13" s="43">
        <v>119267.5</v>
      </c>
      <c r="N13" s="44" t="s">
        <v>35</v>
      </c>
      <c r="O13" s="28"/>
      <c r="P13" s="188"/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>
        <v>43141</v>
      </c>
      <c r="C14" s="34">
        <v>0</v>
      </c>
      <c r="D14" s="25"/>
      <c r="E14" s="36">
        <v>43141</v>
      </c>
      <c r="F14" s="37">
        <v>86357.02</v>
      </c>
      <c r="G14" s="27"/>
      <c r="H14" s="28">
        <v>43141</v>
      </c>
      <c r="I14" s="39">
        <v>0</v>
      </c>
      <c r="J14" s="48"/>
      <c r="K14" s="130"/>
      <c r="L14" s="49">
        <v>0</v>
      </c>
      <c r="M14" s="43">
        <v>86350</v>
      </c>
      <c r="N14" s="44" t="s">
        <v>35</v>
      </c>
      <c r="O14" s="28"/>
      <c r="P14" s="188"/>
      <c r="R14" s="99"/>
      <c r="S14" s="184"/>
      <c r="W14" s="68"/>
      <c r="X14" s="79">
        <v>0</v>
      </c>
    </row>
    <row r="15" spans="1:24" ht="19.5" thickBot="1" x14ac:dyDescent="0.35">
      <c r="A15" s="23"/>
      <c r="B15" s="33">
        <v>43142</v>
      </c>
      <c r="C15" s="34">
        <v>0</v>
      </c>
      <c r="D15" s="25"/>
      <c r="E15" s="36">
        <v>43142</v>
      </c>
      <c r="F15" s="37">
        <v>54011.76</v>
      </c>
      <c r="G15" s="27"/>
      <c r="H15" s="28">
        <v>43142</v>
      </c>
      <c r="I15" s="39">
        <v>0</v>
      </c>
      <c r="J15" s="205" t="s">
        <v>122</v>
      </c>
      <c r="K15" s="212" t="s">
        <v>121</v>
      </c>
      <c r="L15" s="49">
        <v>16410</v>
      </c>
      <c r="M15" s="43">
        <v>49012</v>
      </c>
      <c r="N15" s="44" t="s">
        <v>69</v>
      </c>
      <c r="O15" s="119"/>
      <c r="P15" s="188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>
        <v>43143</v>
      </c>
      <c r="C16" s="34">
        <v>0</v>
      </c>
      <c r="D16" s="25"/>
      <c r="E16" s="36">
        <v>43143</v>
      </c>
      <c r="F16" s="37">
        <v>47086.58</v>
      </c>
      <c r="G16" s="27"/>
      <c r="H16" s="28">
        <v>43143</v>
      </c>
      <c r="I16" s="39">
        <v>200.4</v>
      </c>
      <c r="J16" s="48" t="s">
        <v>82</v>
      </c>
      <c r="K16" s="53"/>
      <c r="L16" s="54">
        <v>0</v>
      </c>
      <c r="M16" s="43">
        <v>46886</v>
      </c>
      <c r="N16" s="44" t="s">
        <v>69</v>
      </c>
      <c r="O16" s="129"/>
      <c r="P16" s="188"/>
    </row>
    <row r="17" spans="1:17" ht="15.75" thickBot="1" x14ac:dyDescent="0.3">
      <c r="A17" s="23"/>
      <c r="B17" s="33">
        <v>43144</v>
      </c>
      <c r="C17" s="34">
        <v>246</v>
      </c>
      <c r="D17" s="25" t="s">
        <v>36</v>
      </c>
      <c r="E17" s="36">
        <v>43144</v>
      </c>
      <c r="F17" s="37">
        <v>67073.679999999993</v>
      </c>
      <c r="G17" s="27"/>
      <c r="H17" s="28">
        <v>43144</v>
      </c>
      <c r="I17" s="39">
        <v>0</v>
      </c>
      <c r="J17" s="48"/>
      <c r="K17" s="55" t="s">
        <v>37</v>
      </c>
      <c r="L17" s="49">
        <v>400</v>
      </c>
      <c r="M17" s="43">
        <v>61827</v>
      </c>
      <c r="N17" s="44" t="s">
        <v>69</v>
      </c>
      <c r="O17" s="119"/>
      <c r="P17" s="188"/>
    </row>
    <row r="18" spans="1:17" ht="15.75" thickBot="1" x14ac:dyDescent="0.3">
      <c r="A18" s="23"/>
      <c r="B18" s="33">
        <v>43145</v>
      </c>
      <c r="C18" s="34">
        <v>830</v>
      </c>
      <c r="D18" s="25" t="s">
        <v>84</v>
      </c>
      <c r="E18" s="36">
        <v>43145</v>
      </c>
      <c r="F18" s="37">
        <v>51916.82</v>
      </c>
      <c r="G18" s="27"/>
      <c r="H18" s="28">
        <v>43145</v>
      </c>
      <c r="I18" s="39">
        <v>0</v>
      </c>
      <c r="J18" s="48"/>
      <c r="K18" s="56">
        <v>43132</v>
      </c>
      <c r="L18" s="49">
        <v>0</v>
      </c>
      <c r="M18" s="43">
        <v>48087</v>
      </c>
      <c r="N18" s="44" t="s">
        <v>35</v>
      </c>
      <c r="O18" s="119"/>
      <c r="P18" s="188"/>
    </row>
    <row r="19" spans="1:17" ht="15.75" thickBot="1" x14ac:dyDescent="0.3">
      <c r="A19" s="23"/>
      <c r="B19" s="33">
        <v>43146</v>
      </c>
      <c r="C19" s="34">
        <v>0</v>
      </c>
      <c r="D19" s="25"/>
      <c r="E19" s="36">
        <v>43146</v>
      </c>
      <c r="F19" s="37">
        <v>49948.35</v>
      </c>
      <c r="G19" s="27"/>
      <c r="H19" s="28">
        <v>43146</v>
      </c>
      <c r="I19" s="39">
        <v>782.02</v>
      </c>
      <c r="J19" s="57"/>
      <c r="K19" s="55"/>
      <c r="L19" s="58">
        <v>0</v>
      </c>
      <c r="M19" s="43">
        <v>49167</v>
      </c>
      <c r="N19" s="44" t="s">
        <v>35</v>
      </c>
      <c r="O19" s="129"/>
      <c r="P19" s="32"/>
    </row>
    <row r="20" spans="1:17" ht="15.75" thickBot="1" x14ac:dyDescent="0.3">
      <c r="A20" s="23"/>
      <c r="B20" s="33">
        <v>43147</v>
      </c>
      <c r="C20" s="34">
        <v>1954</v>
      </c>
      <c r="D20" s="35" t="s">
        <v>36</v>
      </c>
      <c r="E20" s="36">
        <v>43147</v>
      </c>
      <c r="F20" s="37">
        <v>83377.41</v>
      </c>
      <c r="G20" s="27"/>
      <c r="H20" s="28">
        <v>43147</v>
      </c>
      <c r="I20" s="39">
        <v>62</v>
      </c>
      <c r="J20" s="48"/>
      <c r="K20" s="59" t="s">
        <v>13</v>
      </c>
      <c r="L20" s="54">
        <v>0</v>
      </c>
      <c r="M20" s="43">
        <v>81061.5</v>
      </c>
      <c r="N20" s="44" t="s">
        <v>69</v>
      </c>
      <c r="O20" s="12">
        <v>2700</v>
      </c>
      <c r="P20" s="11" t="s">
        <v>85</v>
      </c>
    </row>
    <row r="21" spans="1:17" ht="15.75" thickBot="1" x14ac:dyDescent="0.3">
      <c r="A21" s="23"/>
      <c r="B21" s="33">
        <v>43148</v>
      </c>
      <c r="C21" s="34">
        <v>0</v>
      </c>
      <c r="D21" s="25"/>
      <c r="E21" s="36">
        <v>43148</v>
      </c>
      <c r="F21" s="37">
        <v>120622.67</v>
      </c>
      <c r="G21" s="27"/>
      <c r="H21" s="28">
        <v>43148</v>
      </c>
      <c r="I21" s="39">
        <v>61</v>
      </c>
      <c r="J21" s="48"/>
      <c r="K21" s="60" t="s">
        <v>86</v>
      </c>
      <c r="L21" s="54">
        <v>0</v>
      </c>
      <c r="M21" s="43">
        <v>116862</v>
      </c>
      <c r="N21" s="44" t="s">
        <v>69</v>
      </c>
      <c r="O21" s="119"/>
      <c r="P21" s="46"/>
    </row>
    <row r="22" spans="1:17" ht="15.75" thickBot="1" x14ac:dyDescent="0.3">
      <c r="A22" s="23"/>
      <c r="B22" s="33">
        <v>43149</v>
      </c>
      <c r="C22" s="34">
        <v>978</v>
      </c>
      <c r="D22" s="25" t="s">
        <v>42</v>
      </c>
      <c r="E22" s="36">
        <v>43149</v>
      </c>
      <c r="F22" s="37">
        <v>58877.7</v>
      </c>
      <c r="G22" s="27"/>
      <c r="H22" s="28">
        <v>43149</v>
      </c>
      <c r="I22" s="39">
        <v>0</v>
      </c>
      <c r="J22" s="61"/>
      <c r="K22" s="120"/>
      <c r="L22" s="54">
        <v>0</v>
      </c>
      <c r="M22" s="43">
        <v>51898.5</v>
      </c>
      <c r="N22" s="44" t="s">
        <v>69</v>
      </c>
      <c r="O22" s="129"/>
      <c r="P22" s="27"/>
    </row>
    <row r="23" spans="1:17" ht="15.75" thickBot="1" x14ac:dyDescent="0.3">
      <c r="A23" s="23"/>
      <c r="B23" s="33">
        <v>43150</v>
      </c>
      <c r="C23" s="34">
        <v>0</v>
      </c>
      <c r="D23" s="62"/>
      <c r="E23" s="36">
        <v>43150</v>
      </c>
      <c r="F23" s="37">
        <v>62614.21</v>
      </c>
      <c r="G23" s="27"/>
      <c r="H23" s="28">
        <v>43150</v>
      </c>
      <c r="I23" s="131">
        <v>50</v>
      </c>
      <c r="J23" s="189"/>
      <c r="K23" s="190" t="s">
        <v>89</v>
      </c>
      <c r="L23" s="54">
        <v>2000</v>
      </c>
      <c r="M23" s="43">
        <v>61690</v>
      </c>
      <c r="N23" s="44" t="s">
        <v>35</v>
      </c>
      <c r="O23" s="199">
        <v>4</v>
      </c>
      <c r="P23" s="27"/>
    </row>
    <row r="24" spans="1:17" ht="15.75" thickBot="1" x14ac:dyDescent="0.3">
      <c r="A24" s="23"/>
      <c r="B24" s="33">
        <v>43151</v>
      </c>
      <c r="C24" s="34">
        <v>0</v>
      </c>
      <c r="D24" s="25"/>
      <c r="E24" s="36">
        <v>43151</v>
      </c>
      <c r="F24" s="37">
        <v>71797.81</v>
      </c>
      <c r="G24" s="27"/>
      <c r="H24" s="28">
        <v>43151</v>
      </c>
      <c r="I24" s="39">
        <v>70</v>
      </c>
      <c r="J24" s="48"/>
      <c r="K24" s="66" t="s">
        <v>73</v>
      </c>
      <c r="L24" s="54">
        <v>4500</v>
      </c>
      <c r="M24" s="43">
        <v>71728</v>
      </c>
      <c r="N24" s="44" t="s">
        <v>35</v>
      </c>
      <c r="O24" s="129"/>
      <c r="P24" s="27"/>
    </row>
    <row r="25" spans="1:17" ht="15.75" thickBot="1" x14ac:dyDescent="0.3">
      <c r="A25" s="23"/>
      <c r="B25" s="33">
        <v>43152</v>
      </c>
      <c r="C25" s="34">
        <f>309.9+560</f>
        <v>869.9</v>
      </c>
      <c r="D25" s="62" t="s">
        <v>97</v>
      </c>
      <c r="E25" s="36">
        <v>43152</v>
      </c>
      <c r="F25" s="37">
        <v>80225.070000000007</v>
      </c>
      <c r="G25" s="27"/>
      <c r="H25" s="28">
        <v>43152</v>
      </c>
      <c r="I25" s="39">
        <v>2979.59</v>
      </c>
      <c r="J25" s="40"/>
      <c r="K25" s="66" t="s">
        <v>74</v>
      </c>
      <c r="L25" s="69">
        <v>500</v>
      </c>
      <c r="M25" s="43">
        <v>76375.58</v>
      </c>
      <c r="N25" s="44" t="s">
        <v>69</v>
      </c>
      <c r="O25" s="129"/>
      <c r="P25" s="27"/>
    </row>
    <row r="26" spans="1:17" ht="15.75" thickBot="1" x14ac:dyDescent="0.3">
      <c r="A26" s="23"/>
      <c r="B26" s="33">
        <v>43153</v>
      </c>
      <c r="C26" s="34">
        <v>0</v>
      </c>
      <c r="D26" s="25"/>
      <c r="E26" s="36">
        <v>43153</v>
      </c>
      <c r="F26" s="37">
        <v>45031.89</v>
      </c>
      <c r="G26" s="27"/>
      <c r="H26" s="28">
        <v>43153</v>
      </c>
      <c r="I26" s="39">
        <v>788.5</v>
      </c>
      <c r="J26" s="65"/>
      <c r="K26" s="66" t="s">
        <v>81</v>
      </c>
      <c r="L26" s="70">
        <v>5000</v>
      </c>
      <c r="M26" s="43">
        <f>42400+1845</f>
        <v>44245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43154</v>
      </c>
      <c r="C27" s="34">
        <v>1002</v>
      </c>
      <c r="D27" s="25" t="s">
        <v>42</v>
      </c>
      <c r="E27" s="36">
        <v>43154</v>
      </c>
      <c r="F27" s="37">
        <v>113743.78</v>
      </c>
      <c r="G27" s="27"/>
      <c r="H27" s="28">
        <v>43154</v>
      </c>
      <c r="I27" s="39">
        <v>62</v>
      </c>
      <c r="J27" s="40"/>
      <c r="K27" s="66" t="s">
        <v>83</v>
      </c>
      <c r="L27" s="185">
        <v>5000</v>
      </c>
      <c r="M27" s="43">
        <v>106177</v>
      </c>
      <c r="N27" s="44" t="s">
        <v>35</v>
      </c>
      <c r="O27" s="203" t="s">
        <v>98</v>
      </c>
      <c r="P27" s="11"/>
      <c r="Q27" s="11"/>
    </row>
    <row r="28" spans="1:17" ht="15.75" thickBot="1" x14ac:dyDescent="0.3">
      <c r="A28" s="23"/>
      <c r="B28" s="33">
        <v>43155</v>
      </c>
      <c r="C28" s="34">
        <v>560</v>
      </c>
      <c r="D28" s="25" t="s">
        <v>99</v>
      </c>
      <c r="E28" s="36">
        <v>43155</v>
      </c>
      <c r="F28" s="37">
        <v>93399.98</v>
      </c>
      <c r="G28" s="27"/>
      <c r="H28" s="28">
        <v>43155</v>
      </c>
      <c r="I28" s="39">
        <v>0</v>
      </c>
      <c r="J28" s="40"/>
      <c r="K28" s="190" t="s">
        <v>88</v>
      </c>
      <c r="L28" s="74">
        <v>3000</v>
      </c>
      <c r="M28" s="43">
        <v>92839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43156</v>
      </c>
      <c r="C29" s="34">
        <v>0</v>
      </c>
      <c r="D29" s="25"/>
      <c r="E29" s="36">
        <v>43156</v>
      </c>
      <c r="F29" s="37">
        <v>86270.05</v>
      </c>
      <c r="G29" s="27"/>
      <c r="H29" s="28">
        <v>43156</v>
      </c>
      <c r="I29" s="39">
        <v>700</v>
      </c>
      <c r="J29" s="40"/>
      <c r="K29" s="190" t="s">
        <v>90</v>
      </c>
      <c r="L29" s="187">
        <v>3000</v>
      </c>
      <c r="M29" s="43">
        <v>80569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43157</v>
      </c>
      <c r="C30" s="34">
        <v>965</v>
      </c>
      <c r="D30" s="25" t="s">
        <v>100</v>
      </c>
      <c r="E30" s="36">
        <v>43157</v>
      </c>
      <c r="F30" s="37">
        <v>68737</v>
      </c>
      <c r="G30" s="27"/>
      <c r="H30" s="28">
        <v>43157</v>
      </c>
      <c r="I30" s="39">
        <v>0</v>
      </c>
      <c r="J30" s="65"/>
      <c r="K30" s="191" t="s">
        <v>91</v>
      </c>
      <c r="L30" s="187">
        <v>3000</v>
      </c>
      <c r="M30" s="43">
        <v>67772</v>
      </c>
      <c r="N30" s="44" t="s">
        <v>35</v>
      </c>
      <c r="O30" s="129"/>
      <c r="P30" s="27"/>
    </row>
    <row r="31" spans="1:17" ht="15.75" thickBot="1" x14ac:dyDescent="0.3">
      <c r="A31" s="23"/>
      <c r="B31" s="33">
        <v>43158</v>
      </c>
      <c r="C31" s="34">
        <v>0</v>
      </c>
      <c r="D31" s="25"/>
      <c r="E31" s="36">
        <v>43158</v>
      </c>
      <c r="F31" s="37">
        <v>32960.25</v>
      </c>
      <c r="G31" s="27"/>
      <c r="H31" s="28">
        <v>43158</v>
      </c>
      <c r="I31" s="39">
        <v>0</v>
      </c>
      <c r="J31" s="48"/>
      <c r="K31" s="190" t="s">
        <v>92</v>
      </c>
      <c r="L31" s="72">
        <v>1000</v>
      </c>
      <c r="M31" s="43">
        <v>32960</v>
      </c>
      <c r="N31" s="44" t="s">
        <v>35</v>
      </c>
      <c r="O31" s="119"/>
      <c r="P31" s="46"/>
    </row>
    <row r="32" spans="1:17" ht="15.75" thickBot="1" x14ac:dyDescent="0.3">
      <c r="A32" s="23"/>
      <c r="B32" s="33">
        <v>43159</v>
      </c>
      <c r="C32" s="34">
        <v>65</v>
      </c>
      <c r="D32" s="25" t="s">
        <v>101</v>
      </c>
      <c r="E32" s="36">
        <v>43159</v>
      </c>
      <c r="F32" s="37">
        <v>110621.3</v>
      </c>
      <c r="G32" s="27"/>
      <c r="H32" s="28">
        <v>43159</v>
      </c>
      <c r="I32" s="39">
        <v>7362.1</v>
      </c>
      <c r="J32" s="40"/>
      <c r="K32" s="66" t="s">
        <v>87</v>
      </c>
      <c r="L32" s="74">
        <v>5000</v>
      </c>
      <c r="M32" s="43">
        <f>109624+200</f>
        <v>109824</v>
      </c>
      <c r="N32" s="44" t="s">
        <v>35</v>
      </c>
      <c r="O32" s="129"/>
      <c r="P32" s="27"/>
    </row>
    <row r="33" spans="1:16" ht="15.75" thickBot="1" x14ac:dyDescent="0.3">
      <c r="A33" s="23"/>
      <c r="B33" s="33"/>
      <c r="C33" s="34"/>
      <c r="D33" s="50"/>
      <c r="E33" s="36"/>
      <c r="F33" s="37"/>
      <c r="G33" s="27"/>
      <c r="H33" s="28"/>
      <c r="I33" s="39"/>
      <c r="J33" s="40"/>
      <c r="K33" s="68" t="s">
        <v>93</v>
      </c>
      <c r="L33" s="187">
        <v>3800</v>
      </c>
      <c r="M33" s="43"/>
      <c r="N33" s="44"/>
      <c r="O33" s="129"/>
      <c r="P33" s="27"/>
    </row>
    <row r="34" spans="1:16" ht="15.75" thickBot="1" x14ac:dyDescent="0.3">
      <c r="A34" s="23"/>
      <c r="B34" s="33"/>
      <c r="C34" s="34"/>
      <c r="D34" s="25"/>
      <c r="E34" s="36"/>
      <c r="F34" s="37"/>
      <c r="G34" s="27"/>
      <c r="H34" s="28"/>
      <c r="I34" s="39"/>
      <c r="J34" s="40"/>
      <c r="K34" s="75" t="s">
        <v>94</v>
      </c>
      <c r="L34" s="42">
        <v>5000</v>
      </c>
      <c r="M34" s="43"/>
      <c r="N34" s="44"/>
      <c r="O34" s="129"/>
    </row>
    <row r="35" spans="1:16" ht="15.75" thickBot="1" x14ac:dyDescent="0.3">
      <c r="A35" s="23"/>
      <c r="B35" s="33"/>
      <c r="C35" s="121"/>
      <c r="D35" s="77"/>
      <c r="E35" s="36"/>
      <c r="F35" s="78"/>
      <c r="G35" s="27"/>
      <c r="H35" s="28"/>
      <c r="I35" s="39"/>
      <c r="J35" s="40"/>
      <c r="K35" s="68"/>
      <c r="L35" s="79"/>
      <c r="M35" s="43"/>
      <c r="N35" s="44"/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1938649.08</v>
      </c>
    </row>
    <row r="37" spans="1:16" x14ac:dyDescent="0.25">
      <c r="B37" s="91" t="s">
        <v>14</v>
      </c>
      <c r="C37" s="92">
        <f>SUM(C5:C36)</f>
        <v>11548.53</v>
      </c>
      <c r="E37" s="93" t="s">
        <v>14</v>
      </c>
      <c r="F37" s="94">
        <f>SUM(F5:F36)</f>
        <v>2012132.13</v>
      </c>
      <c r="H37" s="7" t="s">
        <v>14</v>
      </c>
      <c r="I37" s="4">
        <f>SUM(I5:I36)</f>
        <v>14938.45</v>
      </c>
      <c r="J37" s="4"/>
      <c r="K37" s="95" t="s">
        <v>14</v>
      </c>
      <c r="L37" s="96">
        <f>SUM(L5:L36)</f>
        <v>143195.08000000002</v>
      </c>
    </row>
    <row r="39" spans="1:16" ht="15.75" x14ac:dyDescent="0.25">
      <c r="A39" s="97"/>
      <c r="B39" s="98"/>
      <c r="C39" s="40"/>
      <c r="D39" s="99"/>
      <c r="E39" s="100"/>
      <c r="F39" s="80"/>
      <c r="H39" s="245" t="s">
        <v>15</v>
      </c>
      <c r="I39" s="246"/>
      <c r="J39" s="166"/>
      <c r="K39" s="247">
        <f>I37+L37</f>
        <v>158133.53000000003</v>
      </c>
      <c r="L39" s="248"/>
    </row>
    <row r="40" spans="1:16" ht="15.75" x14ac:dyDescent="0.25">
      <c r="B40" s="102"/>
      <c r="C40" s="80"/>
      <c r="D40" s="227" t="s">
        <v>16</v>
      </c>
      <c r="E40" s="227"/>
      <c r="F40" s="103">
        <f>F37-K39</f>
        <v>1853998.5999999999</v>
      </c>
      <c r="I40" s="104"/>
      <c r="J40" s="104"/>
    </row>
    <row r="41" spans="1:16" ht="20.25" customHeight="1" x14ac:dyDescent="0.3">
      <c r="D41" s="228" t="s">
        <v>17</v>
      </c>
      <c r="E41" s="228"/>
      <c r="F41" s="103">
        <v>-1906355.71</v>
      </c>
      <c r="I41" s="266" t="s">
        <v>20</v>
      </c>
      <c r="J41" s="267"/>
      <c r="K41" s="268">
        <f>F46</f>
        <v>120815.3599999999</v>
      </c>
      <c r="L41" s="261"/>
    </row>
    <row r="42" spans="1:16" ht="19.5" thickBot="1" x14ac:dyDescent="0.35">
      <c r="D42" s="105"/>
      <c r="E42" s="106" t="s">
        <v>18</v>
      </c>
      <c r="F42" s="107">
        <v>-11548.53</v>
      </c>
      <c r="I42" s="192"/>
      <c r="J42" s="192"/>
      <c r="K42" s="193"/>
      <c r="L42" s="193"/>
    </row>
    <row r="43" spans="1:16" ht="15.75" customHeight="1" thickTop="1" x14ac:dyDescent="0.3">
      <c r="C43" s="3" t="s">
        <v>8</v>
      </c>
      <c r="E43" s="97" t="s">
        <v>19</v>
      </c>
      <c r="F43" s="4">
        <f>SUM(F40:F42)</f>
        <v>-63905.640000000101</v>
      </c>
      <c r="I43" s="195" t="s">
        <v>24</v>
      </c>
      <c r="J43" s="196"/>
      <c r="K43" s="260">
        <f>-C4</f>
        <v>-262803.36</v>
      </c>
      <c r="L43" s="261"/>
    </row>
    <row r="44" spans="1:16" ht="15.75" customHeight="1" thickBot="1" x14ac:dyDescent="0.3">
      <c r="D44" s="108" t="s">
        <v>21</v>
      </c>
      <c r="E44" s="97" t="s">
        <v>22</v>
      </c>
      <c r="F44" s="4">
        <v>0</v>
      </c>
    </row>
    <row r="45" spans="1:16" ht="20.25" thickTop="1" thickBot="1" x14ac:dyDescent="0.35">
      <c r="C45" s="94"/>
      <c r="D45" s="237" t="s">
        <v>23</v>
      </c>
      <c r="E45" s="237"/>
      <c r="F45" s="109">
        <v>184721</v>
      </c>
      <c r="I45" s="262" t="s">
        <v>62</v>
      </c>
      <c r="J45" s="263"/>
      <c r="K45" s="264">
        <f>K41+K43</f>
        <v>-141988.00000000009</v>
      </c>
      <c r="L45" s="265"/>
    </row>
    <row r="46" spans="1:16" ht="18.75" x14ac:dyDescent="0.3">
      <c r="C46" s="94"/>
      <c r="D46" s="93"/>
      <c r="E46" s="116" t="s">
        <v>25</v>
      </c>
      <c r="F46" s="117">
        <f>F43+F44+F45</f>
        <v>120815.3599999999</v>
      </c>
      <c r="H46" s="100"/>
      <c r="I46" s="80"/>
      <c r="J46" s="186"/>
      <c r="K46" s="100"/>
      <c r="L46" s="100"/>
      <c r="M46" s="194"/>
    </row>
    <row r="48" spans="1:16" x14ac:dyDescent="0.25">
      <c r="B48"/>
      <c r="C48"/>
      <c r="D48" s="222"/>
      <c r="E48" s="222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O4:P4"/>
    <mergeCell ref="C1:K1"/>
    <mergeCell ref="E4:F4"/>
    <mergeCell ref="I4:L4"/>
    <mergeCell ref="W1:X1"/>
    <mergeCell ref="H39:I39"/>
    <mergeCell ref="K39:L39"/>
    <mergeCell ref="K43:L43"/>
    <mergeCell ref="D48:E48"/>
    <mergeCell ref="I45:J45"/>
    <mergeCell ref="K45:L45"/>
    <mergeCell ref="D40:E40"/>
    <mergeCell ref="D41:E41"/>
    <mergeCell ref="D45:E45"/>
    <mergeCell ref="I41:J41"/>
    <mergeCell ref="K41:L41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85"/>
  <sheetViews>
    <sheetView topLeftCell="A31" workbookViewId="0">
      <selection activeCell="F50" sqref="F50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67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6.5" thickBot="1" x14ac:dyDescent="0.3">
      <c r="A3" s="137">
        <v>43132</v>
      </c>
      <c r="B3" s="138">
        <v>512</v>
      </c>
      <c r="C3" s="206">
        <v>82146.98</v>
      </c>
      <c r="D3" s="41"/>
      <c r="E3" s="206"/>
      <c r="F3" s="140">
        <f t="shared" ref="F3:F48" si="0">C3-E3</f>
        <v>82146.98</v>
      </c>
    </row>
    <row r="4" spans="1:11" ht="18.75" customHeight="1" x14ac:dyDescent="0.3">
      <c r="A4" s="137">
        <v>43133</v>
      </c>
      <c r="B4" s="138">
        <v>521</v>
      </c>
      <c r="C4" s="40">
        <v>51955.98</v>
      </c>
      <c r="D4" s="139"/>
      <c r="E4" s="40"/>
      <c r="F4" s="140">
        <f t="shared" si="0"/>
        <v>51955.98</v>
      </c>
      <c r="H4" s="251" t="s">
        <v>59</v>
      </c>
      <c r="I4" s="252"/>
      <c r="J4" s="253"/>
      <c r="K4" s="202"/>
    </row>
    <row r="5" spans="1:11" ht="18.75" x14ac:dyDescent="0.3">
      <c r="A5" s="142">
        <v>43134</v>
      </c>
      <c r="B5" s="143">
        <v>525</v>
      </c>
      <c r="C5" s="40">
        <v>132932.94</v>
      </c>
      <c r="D5" s="139"/>
      <c r="E5" s="40"/>
      <c r="F5" s="140">
        <f t="shared" si="0"/>
        <v>132932.94</v>
      </c>
      <c r="H5" s="254"/>
      <c r="I5" s="255"/>
      <c r="J5" s="256"/>
      <c r="K5" s="202"/>
    </row>
    <row r="6" spans="1:11" ht="18.75" x14ac:dyDescent="0.3">
      <c r="A6" s="142">
        <v>43135</v>
      </c>
      <c r="B6" s="143">
        <v>532</v>
      </c>
      <c r="C6" s="119">
        <v>34242</v>
      </c>
      <c r="D6" s="139"/>
      <c r="E6" s="119"/>
      <c r="F6" s="140">
        <f t="shared" si="0"/>
        <v>34242</v>
      </c>
      <c r="H6" s="254"/>
      <c r="I6" s="255"/>
      <c r="J6" s="256"/>
      <c r="K6" s="202"/>
    </row>
    <row r="7" spans="1:11" ht="19.5" thickBot="1" x14ac:dyDescent="0.35">
      <c r="A7" s="142">
        <v>43136</v>
      </c>
      <c r="B7" s="143">
        <v>537</v>
      </c>
      <c r="C7" s="119">
        <v>141885</v>
      </c>
      <c r="D7" s="139"/>
      <c r="E7" s="40"/>
      <c r="F7" s="140">
        <f t="shared" si="0"/>
        <v>141885</v>
      </c>
      <c r="H7" s="257"/>
      <c r="I7" s="258"/>
      <c r="J7" s="259"/>
      <c r="K7" s="202"/>
    </row>
    <row r="8" spans="1:11" x14ac:dyDescent="0.25">
      <c r="A8" s="142">
        <v>43137</v>
      </c>
      <c r="B8" s="143">
        <v>541</v>
      </c>
      <c r="C8" s="40">
        <v>46237.47</v>
      </c>
      <c r="D8" s="139"/>
      <c r="E8" s="119"/>
      <c r="F8" s="140">
        <f t="shared" si="0"/>
        <v>46237.47</v>
      </c>
    </row>
    <row r="9" spans="1:11" x14ac:dyDescent="0.25">
      <c r="A9" s="142">
        <v>43138</v>
      </c>
      <c r="B9" s="143">
        <v>547</v>
      </c>
      <c r="C9" s="119">
        <v>47934.84</v>
      </c>
      <c r="D9" s="144"/>
      <c r="E9" s="119"/>
      <c r="F9" s="140">
        <f t="shared" si="0"/>
        <v>47934.84</v>
      </c>
    </row>
    <row r="10" spans="1:11" x14ac:dyDescent="0.25">
      <c r="A10" s="142">
        <v>43139</v>
      </c>
      <c r="B10" s="143">
        <v>551</v>
      </c>
      <c r="C10" s="119">
        <v>148514.62</v>
      </c>
      <c r="D10" s="139" t="s">
        <v>68</v>
      </c>
      <c r="E10" s="119"/>
      <c r="F10" s="140">
        <f t="shared" si="0"/>
        <v>148514.62</v>
      </c>
    </row>
    <row r="11" spans="1:11" x14ac:dyDescent="0.25">
      <c r="A11" s="142">
        <v>43140</v>
      </c>
      <c r="B11" s="143">
        <v>557</v>
      </c>
      <c r="C11" s="119">
        <v>20819</v>
      </c>
      <c r="D11" s="139"/>
      <c r="E11" s="119"/>
      <c r="F11" s="140">
        <f t="shared" si="0"/>
        <v>20819</v>
      </c>
    </row>
    <row r="12" spans="1:11" x14ac:dyDescent="0.25">
      <c r="A12" s="145">
        <v>43141</v>
      </c>
      <c r="B12" s="143">
        <v>564</v>
      </c>
      <c r="C12" s="119">
        <v>139478</v>
      </c>
      <c r="D12" s="139"/>
      <c r="E12" s="119"/>
      <c r="F12" s="140">
        <f t="shared" si="0"/>
        <v>139478</v>
      </c>
    </row>
    <row r="13" spans="1:11" x14ac:dyDescent="0.25">
      <c r="A13" s="142">
        <v>43143</v>
      </c>
      <c r="B13" s="143">
        <v>572</v>
      </c>
      <c r="C13" s="119">
        <v>2538.6</v>
      </c>
      <c r="D13" s="139"/>
      <c r="E13" s="119"/>
      <c r="F13" s="140">
        <f t="shared" si="0"/>
        <v>2538.6</v>
      </c>
    </row>
    <row r="14" spans="1:11" x14ac:dyDescent="0.25">
      <c r="A14" s="142">
        <v>43144</v>
      </c>
      <c r="B14" s="143">
        <v>578</v>
      </c>
      <c r="C14" s="119">
        <v>77068.600000000006</v>
      </c>
      <c r="D14" s="139"/>
      <c r="E14" s="119"/>
      <c r="F14" s="140">
        <f t="shared" si="0"/>
        <v>77068.600000000006</v>
      </c>
    </row>
    <row r="15" spans="1:11" x14ac:dyDescent="0.25">
      <c r="A15" s="142">
        <v>43145</v>
      </c>
      <c r="B15" s="143">
        <v>583</v>
      </c>
      <c r="C15" s="119">
        <v>90434.5</v>
      </c>
      <c r="D15" s="139"/>
      <c r="E15" s="119"/>
      <c r="F15" s="140">
        <f t="shared" si="0"/>
        <v>90434.5</v>
      </c>
    </row>
    <row r="16" spans="1:11" x14ac:dyDescent="0.25">
      <c r="A16" s="142">
        <v>43145</v>
      </c>
      <c r="B16" s="143">
        <v>586</v>
      </c>
      <c r="C16" s="119">
        <v>5233</v>
      </c>
      <c r="D16" s="139"/>
      <c r="E16" s="119"/>
      <c r="F16" s="140">
        <f t="shared" si="0"/>
        <v>5233</v>
      </c>
    </row>
    <row r="17" spans="1:6" x14ac:dyDescent="0.25">
      <c r="A17" s="142">
        <v>43147</v>
      </c>
      <c r="B17" s="143">
        <v>592</v>
      </c>
      <c r="C17" s="119">
        <v>120295.67999999999</v>
      </c>
      <c r="D17" s="139"/>
      <c r="E17" s="119"/>
      <c r="F17" s="140">
        <f t="shared" si="0"/>
        <v>120295.67999999999</v>
      </c>
    </row>
    <row r="18" spans="1:6" x14ac:dyDescent="0.25">
      <c r="A18" s="142">
        <v>43148</v>
      </c>
      <c r="B18" s="143">
        <v>596</v>
      </c>
      <c r="C18" s="119">
        <v>107373.47</v>
      </c>
      <c r="D18" s="139"/>
      <c r="E18" s="119"/>
      <c r="F18" s="140">
        <f t="shared" si="0"/>
        <v>107373.47</v>
      </c>
    </row>
    <row r="19" spans="1:6" x14ac:dyDescent="0.25">
      <c r="A19" s="142">
        <v>43148</v>
      </c>
      <c r="B19" s="143">
        <v>598</v>
      </c>
      <c r="C19" s="119">
        <v>1587.5</v>
      </c>
      <c r="D19" s="139"/>
      <c r="E19" s="119"/>
      <c r="F19" s="140">
        <f t="shared" si="0"/>
        <v>1587.5</v>
      </c>
    </row>
    <row r="20" spans="1:6" x14ac:dyDescent="0.25">
      <c r="A20" s="142">
        <v>43150</v>
      </c>
      <c r="B20" s="143">
        <v>609</v>
      </c>
      <c r="C20" s="119">
        <v>133073.16</v>
      </c>
      <c r="D20" s="139"/>
      <c r="E20" s="119"/>
      <c r="F20" s="140">
        <f t="shared" si="0"/>
        <v>133073.16</v>
      </c>
    </row>
    <row r="21" spans="1:6" x14ac:dyDescent="0.25">
      <c r="A21" s="142">
        <v>43152</v>
      </c>
      <c r="B21" s="143">
        <v>616</v>
      </c>
      <c r="C21" s="119">
        <v>97571.62</v>
      </c>
      <c r="D21" s="144"/>
      <c r="E21" s="119"/>
      <c r="F21" s="140">
        <f t="shared" si="0"/>
        <v>97571.62</v>
      </c>
    </row>
    <row r="22" spans="1:6" x14ac:dyDescent="0.25">
      <c r="A22" s="142">
        <v>43152</v>
      </c>
      <c r="B22" s="143">
        <v>619</v>
      </c>
      <c r="C22" s="119">
        <v>665.3</v>
      </c>
      <c r="D22" s="139"/>
      <c r="E22" s="119"/>
      <c r="F22" s="140">
        <f t="shared" si="0"/>
        <v>665.3</v>
      </c>
    </row>
    <row r="23" spans="1:6" x14ac:dyDescent="0.25">
      <c r="A23" s="142">
        <v>43154</v>
      </c>
      <c r="B23" s="143">
        <v>627</v>
      </c>
      <c r="C23" s="119">
        <v>136844.20000000001</v>
      </c>
      <c r="D23" s="139"/>
      <c r="E23" s="119"/>
      <c r="F23" s="146">
        <f t="shared" si="0"/>
        <v>136844.20000000001</v>
      </c>
    </row>
    <row r="24" spans="1:6" x14ac:dyDescent="0.25">
      <c r="A24" s="142">
        <v>43155</v>
      </c>
      <c r="B24" s="143">
        <v>633</v>
      </c>
      <c r="C24" s="119">
        <v>148462.12</v>
      </c>
      <c r="D24" s="139"/>
      <c r="E24" s="119"/>
      <c r="F24" s="146">
        <f t="shared" si="0"/>
        <v>148462.12</v>
      </c>
    </row>
    <row r="25" spans="1:6" x14ac:dyDescent="0.25">
      <c r="A25" s="142">
        <v>43155</v>
      </c>
      <c r="B25" s="143">
        <v>634</v>
      </c>
      <c r="C25" s="119">
        <v>507.1</v>
      </c>
      <c r="D25" s="139"/>
      <c r="E25" s="119"/>
      <c r="F25" s="146">
        <f t="shared" si="0"/>
        <v>507.1</v>
      </c>
    </row>
    <row r="26" spans="1:6" x14ac:dyDescent="0.25">
      <c r="A26" s="142">
        <v>43155</v>
      </c>
      <c r="B26" s="143">
        <v>635</v>
      </c>
      <c r="C26" s="119">
        <v>1512</v>
      </c>
      <c r="D26" s="139"/>
      <c r="E26" s="119"/>
      <c r="F26" s="146">
        <f t="shared" si="0"/>
        <v>1512</v>
      </c>
    </row>
    <row r="27" spans="1:6" x14ac:dyDescent="0.25">
      <c r="A27" s="145">
        <v>43157</v>
      </c>
      <c r="B27" s="143">
        <v>645</v>
      </c>
      <c r="C27" s="119">
        <v>44270.32</v>
      </c>
      <c r="D27" s="139"/>
      <c r="E27" s="119"/>
      <c r="F27" s="146">
        <f t="shared" si="0"/>
        <v>44270.32</v>
      </c>
    </row>
    <row r="28" spans="1:6" x14ac:dyDescent="0.25">
      <c r="A28" s="147">
        <v>43158</v>
      </c>
      <c r="B28" s="148">
        <v>650</v>
      </c>
      <c r="C28" s="119">
        <v>65811.06</v>
      </c>
      <c r="D28" s="139"/>
      <c r="E28" s="119"/>
      <c r="F28" s="146">
        <f t="shared" si="0"/>
        <v>65811.06</v>
      </c>
    </row>
    <row r="29" spans="1:6" x14ac:dyDescent="0.25">
      <c r="A29" s="147">
        <v>43159</v>
      </c>
      <c r="B29" s="148">
        <v>655</v>
      </c>
      <c r="C29" s="119">
        <v>40587.120000000003</v>
      </c>
      <c r="D29" s="139"/>
      <c r="E29" s="119"/>
      <c r="F29" s="146">
        <f t="shared" si="0"/>
        <v>40587.120000000003</v>
      </c>
    </row>
    <row r="30" spans="1:6" x14ac:dyDescent="0.25">
      <c r="A30" s="147"/>
      <c r="B30" s="148"/>
      <c r="C30" s="119"/>
      <c r="D30" s="139"/>
      <c r="E30" s="119"/>
      <c r="F30" s="146">
        <f t="shared" si="0"/>
        <v>0</v>
      </c>
    </row>
    <row r="31" spans="1:6" x14ac:dyDescent="0.25">
      <c r="A31" s="147"/>
      <c r="B31" s="148"/>
      <c r="C31" s="119"/>
      <c r="D31" s="139"/>
      <c r="E31" s="119"/>
      <c r="F31" s="146">
        <f t="shared" si="0"/>
        <v>0</v>
      </c>
    </row>
    <row r="32" spans="1:6" x14ac:dyDescent="0.25">
      <c r="A32" s="147"/>
      <c r="B32" s="148"/>
      <c r="C32" s="119"/>
      <c r="D32" s="139"/>
      <c r="E32" s="119"/>
      <c r="F32" s="146">
        <f t="shared" si="0"/>
        <v>0</v>
      </c>
    </row>
    <row r="33" spans="1:6" x14ac:dyDescent="0.25">
      <c r="A33" s="147"/>
      <c r="B33" s="148"/>
      <c r="C33" s="119"/>
      <c r="D33" s="139"/>
      <c r="E33" s="119"/>
      <c r="F33" s="146">
        <f t="shared" si="0"/>
        <v>0</v>
      </c>
    </row>
    <row r="34" spans="1:6" x14ac:dyDescent="0.25">
      <c r="A34" s="147"/>
      <c r="B34" s="148"/>
      <c r="C34" s="119"/>
      <c r="D34" s="139"/>
      <c r="E34" s="119"/>
      <c r="F34" s="146">
        <f t="shared" si="0"/>
        <v>0</v>
      </c>
    </row>
    <row r="35" spans="1:6" x14ac:dyDescent="0.25">
      <c r="A35" s="147"/>
      <c r="B35" s="148"/>
      <c r="C35" s="119"/>
      <c r="D35" s="139"/>
      <c r="E35" s="119"/>
      <c r="F35" s="146">
        <f t="shared" si="0"/>
        <v>0</v>
      </c>
    </row>
    <row r="36" spans="1:6" x14ac:dyDescent="0.25">
      <c r="A36" s="147"/>
      <c r="B36" s="148"/>
      <c r="C36" s="119"/>
      <c r="D36" s="139"/>
      <c r="E36" s="119"/>
      <c r="F36" s="146">
        <f t="shared" si="0"/>
        <v>0</v>
      </c>
    </row>
    <row r="37" spans="1:6" x14ac:dyDescent="0.25">
      <c r="A37" s="147"/>
      <c r="B37" s="148"/>
      <c r="C37" s="119"/>
      <c r="D37" s="139"/>
      <c r="E37" s="119"/>
      <c r="F37" s="146">
        <f t="shared" si="0"/>
        <v>0</v>
      </c>
    </row>
    <row r="38" spans="1:6" x14ac:dyDescent="0.25">
      <c r="A38" s="147"/>
      <c r="B38" s="148"/>
      <c r="C38" s="119"/>
      <c r="D38" s="139"/>
      <c r="E38" s="119"/>
      <c r="F38" s="146">
        <f t="shared" si="0"/>
        <v>0</v>
      </c>
    </row>
    <row r="39" spans="1:6" x14ac:dyDescent="0.25">
      <c r="A39" s="147"/>
      <c r="B39" s="148"/>
      <c r="C39" s="119"/>
      <c r="D39" s="139"/>
      <c r="E39" s="119"/>
      <c r="F39" s="146">
        <f t="shared" si="0"/>
        <v>0</v>
      </c>
    </row>
    <row r="40" spans="1:6" x14ac:dyDescent="0.25">
      <c r="A40" s="147"/>
      <c r="B40" s="148"/>
      <c r="C40" s="119"/>
      <c r="D40" s="139"/>
      <c r="E40" s="119"/>
      <c r="F40" s="146">
        <f t="shared" si="0"/>
        <v>0</v>
      </c>
    </row>
    <row r="41" spans="1:6" x14ac:dyDescent="0.25">
      <c r="A41" s="147"/>
      <c r="B41" s="148"/>
      <c r="C41" s="119"/>
      <c r="D41" s="139"/>
      <c r="E41" s="119"/>
      <c r="F41" s="146">
        <f t="shared" si="0"/>
        <v>0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x14ac:dyDescent="0.25">
      <c r="A46" s="147"/>
      <c r="B46" s="148"/>
      <c r="C46" s="119"/>
      <c r="D46" s="139"/>
      <c r="E46" s="119"/>
      <c r="F46" s="146">
        <f t="shared" si="0"/>
        <v>0</v>
      </c>
    </row>
    <row r="47" spans="1:6" ht="15.75" x14ac:dyDescent="0.25">
      <c r="A47" s="149" t="s">
        <v>60</v>
      </c>
      <c r="B47" s="148"/>
      <c r="C47" s="119"/>
      <c r="D47" s="139"/>
      <c r="E47" s="119">
        <v>13626.47</v>
      </c>
      <c r="F47" s="146">
        <f t="shared" si="0"/>
        <v>-13626.47</v>
      </c>
    </row>
    <row r="48" spans="1:6" ht="15.75" thickBot="1" x14ac:dyDescent="0.3">
      <c r="A48" s="150"/>
      <c r="B48" s="151"/>
      <c r="C48" s="152"/>
      <c r="D48" s="153"/>
      <c r="E48" s="152"/>
      <c r="F48" s="154">
        <f t="shared" si="0"/>
        <v>0</v>
      </c>
    </row>
    <row r="49" spans="1:6" ht="20.25" thickTop="1" thickBot="1" x14ac:dyDescent="0.35">
      <c r="B49" s="46"/>
      <c r="C49" s="119">
        <f>SUM(C4:C48)</f>
        <v>1837835.2000000004</v>
      </c>
      <c r="D49" s="155"/>
      <c r="E49" s="129">
        <f>SUM(E4:E48)</f>
        <v>13626.47</v>
      </c>
      <c r="F49" s="156">
        <f>SUM(F3:F48)</f>
        <v>1906355.7100000004</v>
      </c>
    </row>
    <row r="50" spans="1:6" x14ac:dyDescent="0.25">
      <c r="B50" s="46"/>
      <c r="C50" s="119"/>
      <c r="D50" s="155"/>
      <c r="E50" s="129"/>
      <c r="F50" s="119"/>
    </row>
    <row r="51" spans="1:6" x14ac:dyDescent="0.25">
      <c r="B51" s="46"/>
      <c r="C51" s="119"/>
      <c r="D51" s="155"/>
      <c r="E51" s="129"/>
      <c r="F51" s="119"/>
    </row>
    <row r="52" spans="1:6" x14ac:dyDescent="0.25">
      <c r="A52"/>
      <c r="B52" s="157"/>
      <c r="D52" s="157"/>
    </row>
    <row r="53" spans="1:6" x14ac:dyDescent="0.25">
      <c r="A53"/>
      <c r="B53" s="157"/>
      <c r="D53" s="157"/>
    </row>
    <row r="54" spans="1:6" x14ac:dyDescent="0.25">
      <c r="A54"/>
      <c r="B54" s="157"/>
      <c r="D54" s="157"/>
    </row>
    <row r="55" spans="1:6" x14ac:dyDescent="0.25">
      <c r="A55"/>
      <c r="B55" s="157"/>
      <c r="D55" s="157"/>
      <c r="F55" s="27"/>
    </row>
    <row r="56" spans="1:6" x14ac:dyDescent="0.25">
      <c r="A56"/>
      <c r="B56" s="157"/>
      <c r="D56" s="157"/>
      <c r="F56" s="27"/>
    </row>
    <row r="57" spans="1:6" x14ac:dyDescent="0.25">
      <c r="A57"/>
      <c r="B57" s="157"/>
      <c r="D57" s="157"/>
      <c r="F57" s="27"/>
    </row>
    <row r="58" spans="1:6" x14ac:dyDescent="0.25">
      <c r="A58"/>
      <c r="B58" s="157"/>
      <c r="D58" s="157"/>
      <c r="F58" s="2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F63" s="27"/>
    </row>
    <row r="64" spans="1:6" x14ac:dyDescent="0.25">
      <c r="A64"/>
      <c r="B64" s="157"/>
      <c r="D64" s="157"/>
      <c r="E64"/>
      <c r="F64" s="27"/>
    </row>
    <row r="65" spans="1:6" x14ac:dyDescent="0.25">
      <c r="A65"/>
      <c r="B65" s="157"/>
      <c r="D65" s="157"/>
      <c r="E65"/>
      <c r="F65" s="27"/>
    </row>
    <row r="66" spans="1:6" x14ac:dyDescent="0.25">
      <c r="A66"/>
      <c r="B66" s="157"/>
      <c r="D66" s="157"/>
      <c r="E66"/>
      <c r="F66" s="27"/>
    </row>
    <row r="67" spans="1:6" x14ac:dyDescent="0.25">
      <c r="A67"/>
      <c r="B67" s="157"/>
      <c r="D67" s="157"/>
      <c r="E6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A69"/>
      <c r="B69" s="157"/>
      <c r="D69" s="157"/>
      <c r="E69"/>
      <c r="F69" s="27"/>
    </row>
    <row r="70" spans="1:6" x14ac:dyDescent="0.25">
      <c r="B70" s="157"/>
      <c r="D70" s="157"/>
      <c r="E70"/>
    </row>
    <row r="71" spans="1:6" x14ac:dyDescent="0.25">
      <c r="B71" s="157"/>
      <c r="D71" s="157"/>
      <c r="E71"/>
    </row>
    <row r="72" spans="1:6" x14ac:dyDescent="0.25">
      <c r="B72" s="157"/>
      <c r="D72" s="157"/>
      <c r="E72"/>
    </row>
    <row r="73" spans="1:6" x14ac:dyDescent="0.25">
      <c r="B73" s="157"/>
      <c r="D73" s="157"/>
      <c r="E73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  <c r="D78" s="157"/>
      <c r="E78"/>
    </row>
    <row r="79" spans="1:6" x14ac:dyDescent="0.25">
      <c r="B79" s="157"/>
    </row>
    <row r="80" spans="1:6" x14ac:dyDescent="0.25">
      <c r="B80" s="157"/>
    </row>
    <row r="81" spans="2:4" x14ac:dyDescent="0.25">
      <c r="B81" s="157"/>
      <c r="D81" s="157"/>
    </row>
    <row r="82" spans="2:4" x14ac:dyDescent="0.25">
      <c r="B82" s="157"/>
    </row>
    <row r="83" spans="2:4" x14ac:dyDescent="0.25">
      <c r="B83" s="157"/>
    </row>
    <row r="84" spans="2:4" x14ac:dyDescent="0.25">
      <c r="B84" s="157"/>
    </row>
    <row r="85" spans="2:4" ht="18.75" x14ac:dyDescent="0.3">
      <c r="C85" s="159"/>
    </row>
  </sheetData>
  <mergeCells count="1">
    <mergeCell ref="H4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75"/>
  <sheetViews>
    <sheetView topLeftCell="A13" workbookViewId="0">
      <selection activeCell="I45" sqref="I45:J4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240" t="s">
        <v>103</v>
      </c>
      <c r="D1" s="240"/>
      <c r="E1" s="240"/>
      <c r="F1" s="240"/>
      <c r="G1" s="240"/>
      <c r="H1" s="240"/>
      <c r="I1" s="240"/>
      <c r="J1" s="240"/>
      <c r="K1" s="240"/>
      <c r="L1" s="2" t="s">
        <v>0</v>
      </c>
      <c r="W1" s="271" t="s">
        <v>96</v>
      </c>
      <c r="X1" s="272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184721</v>
      </c>
      <c r="D4" s="20"/>
      <c r="E4" s="241" t="s">
        <v>7</v>
      </c>
      <c r="F4" s="242"/>
      <c r="I4" s="243" t="s">
        <v>8</v>
      </c>
      <c r="J4" s="244"/>
      <c r="K4" s="244"/>
      <c r="L4" s="244"/>
      <c r="M4" s="21" t="s">
        <v>9</v>
      </c>
      <c r="N4" s="22"/>
      <c r="O4" s="273" t="s">
        <v>71</v>
      </c>
      <c r="P4" s="274"/>
      <c r="W4" s="66" t="s">
        <v>74</v>
      </c>
      <c r="X4" s="69">
        <v>500</v>
      </c>
    </row>
    <row r="5" spans="1:24" ht="16.5" thickTop="1" thickBot="1" x14ac:dyDescent="0.3">
      <c r="A5" s="23"/>
      <c r="B5" s="24">
        <v>43160</v>
      </c>
      <c r="C5" s="167">
        <v>426</v>
      </c>
      <c r="D5" s="25" t="s">
        <v>110</v>
      </c>
      <c r="E5" s="26">
        <v>43160</v>
      </c>
      <c r="F5" s="168">
        <v>50254.26</v>
      </c>
      <c r="G5" s="27"/>
      <c r="H5" s="28">
        <v>43160</v>
      </c>
      <c r="I5" s="169">
        <v>0</v>
      </c>
      <c r="J5" s="29"/>
      <c r="K5" s="30"/>
      <c r="L5" s="31"/>
      <c r="M5" s="170">
        <v>49430</v>
      </c>
      <c r="N5" s="171" t="s">
        <v>35</v>
      </c>
      <c r="O5" s="209">
        <v>43161</v>
      </c>
      <c r="P5" s="207">
        <v>726.62</v>
      </c>
      <c r="Q5" t="s">
        <v>136</v>
      </c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43161</v>
      </c>
      <c r="C6" s="34">
        <v>987</v>
      </c>
      <c r="D6" s="35" t="s">
        <v>42</v>
      </c>
      <c r="E6" s="36">
        <v>43161</v>
      </c>
      <c r="F6" s="37">
        <v>101979.35</v>
      </c>
      <c r="G6" s="38"/>
      <c r="H6" s="28">
        <v>43161</v>
      </c>
      <c r="I6" s="39">
        <v>62</v>
      </c>
      <c r="J6" s="172">
        <v>43165</v>
      </c>
      <c r="K6" s="41" t="s">
        <v>10</v>
      </c>
      <c r="L6" s="42">
        <v>549</v>
      </c>
      <c r="M6" s="43">
        <v>99230</v>
      </c>
      <c r="N6" s="44" t="s">
        <v>69</v>
      </c>
      <c r="O6" s="28">
        <v>43167</v>
      </c>
      <c r="P6" s="207">
        <v>731.52</v>
      </c>
      <c r="Q6" t="s">
        <v>136</v>
      </c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>
        <v>43162</v>
      </c>
      <c r="C7" s="34">
        <v>560</v>
      </c>
      <c r="D7" s="25" t="s">
        <v>84</v>
      </c>
      <c r="E7" s="36">
        <v>43162</v>
      </c>
      <c r="F7" s="37">
        <v>153309.65</v>
      </c>
      <c r="G7" s="27"/>
      <c r="H7" s="28">
        <v>43162</v>
      </c>
      <c r="I7" s="39">
        <v>726.62</v>
      </c>
      <c r="J7" s="205">
        <v>43190</v>
      </c>
      <c r="K7" s="45" t="s">
        <v>132</v>
      </c>
      <c r="L7" s="42">
        <v>14503</v>
      </c>
      <c r="M7" s="43">
        <f>103000+49023</f>
        <v>152023</v>
      </c>
      <c r="N7" s="44" t="s">
        <v>69</v>
      </c>
      <c r="O7" s="28">
        <v>43178</v>
      </c>
      <c r="P7" s="207">
        <v>700</v>
      </c>
      <c r="Q7" t="s">
        <v>136</v>
      </c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>
        <v>43163</v>
      </c>
      <c r="C8" s="34">
        <v>1056</v>
      </c>
      <c r="D8" s="25" t="s">
        <v>42</v>
      </c>
      <c r="E8" s="36">
        <v>43163</v>
      </c>
      <c r="F8" s="37">
        <v>69657.279999999999</v>
      </c>
      <c r="G8" s="27"/>
      <c r="H8" s="28">
        <v>43163</v>
      </c>
      <c r="I8" s="39">
        <v>0</v>
      </c>
      <c r="J8" s="40"/>
      <c r="K8" s="41" t="s">
        <v>12</v>
      </c>
      <c r="L8" s="42">
        <v>28750</v>
      </c>
      <c r="M8" s="43">
        <v>63601</v>
      </c>
      <c r="N8" s="44" t="s">
        <v>69</v>
      </c>
      <c r="O8" s="28">
        <v>43178</v>
      </c>
      <c r="P8" s="49">
        <v>200</v>
      </c>
      <c r="Q8" s="27" t="s">
        <v>130</v>
      </c>
      <c r="R8" s="73"/>
      <c r="S8" s="179"/>
      <c r="W8" s="190" t="s">
        <v>90</v>
      </c>
      <c r="X8" s="187">
        <v>3000</v>
      </c>
    </row>
    <row r="9" spans="1:24" ht="15.75" thickBot="1" x14ac:dyDescent="0.3">
      <c r="A9" s="23"/>
      <c r="B9" s="33">
        <v>43164</v>
      </c>
      <c r="C9" s="34">
        <v>0</v>
      </c>
      <c r="D9" s="25"/>
      <c r="E9" s="36">
        <v>43164</v>
      </c>
      <c r="F9" s="37">
        <v>63148.3</v>
      </c>
      <c r="G9" s="27"/>
      <c r="H9" s="28">
        <v>43164</v>
      </c>
      <c r="I9" s="39">
        <v>120</v>
      </c>
      <c r="J9" s="48" t="s">
        <v>111</v>
      </c>
      <c r="K9" s="41" t="s">
        <v>78</v>
      </c>
      <c r="L9" s="49">
        <f>1700+11900.44</f>
        <v>13600.44</v>
      </c>
      <c r="M9" s="43">
        <f>2700+46072.3</f>
        <v>48772.3</v>
      </c>
      <c r="N9" s="44" t="s">
        <v>69</v>
      </c>
      <c r="O9" s="28">
        <v>43185</v>
      </c>
      <c r="P9" s="207">
        <v>779.96</v>
      </c>
      <c r="Q9" s="41" t="s">
        <v>136</v>
      </c>
      <c r="R9" s="71"/>
      <c r="S9" s="179"/>
      <c r="W9" s="191" t="s">
        <v>91</v>
      </c>
      <c r="X9" s="187">
        <v>3000</v>
      </c>
    </row>
    <row r="10" spans="1:24" ht="15.75" thickBot="1" x14ac:dyDescent="0.3">
      <c r="A10" s="23"/>
      <c r="B10" s="33">
        <v>43165</v>
      </c>
      <c r="C10" s="34">
        <v>0</v>
      </c>
      <c r="D10" s="35"/>
      <c r="E10" s="36">
        <v>43165</v>
      </c>
      <c r="F10" s="37">
        <v>97247.29</v>
      </c>
      <c r="G10" s="27"/>
      <c r="H10" s="28">
        <v>43165</v>
      </c>
      <c r="I10" s="39">
        <v>0</v>
      </c>
      <c r="J10" s="48" t="s">
        <v>120</v>
      </c>
      <c r="K10" s="41" t="s">
        <v>107</v>
      </c>
      <c r="L10" s="49">
        <v>11701.75</v>
      </c>
      <c r="M10" s="43">
        <f>89250+8000</f>
        <v>97250</v>
      </c>
      <c r="N10" s="44" t="s">
        <v>69</v>
      </c>
      <c r="O10" s="28">
        <v>43185</v>
      </c>
      <c r="P10" s="207">
        <v>80</v>
      </c>
      <c r="Q10" s="41" t="s">
        <v>130</v>
      </c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>
        <v>43166</v>
      </c>
      <c r="C11" s="34">
        <v>0</v>
      </c>
      <c r="D11" s="50"/>
      <c r="E11" s="36">
        <v>43166</v>
      </c>
      <c r="F11" s="37">
        <v>63647.4</v>
      </c>
      <c r="G11" s="27"/>
      <c r="H11" s="28">
        <v>43166</v>
      </c>
      <c r="I11" s="39">
        <v>0</v>
      </c>
      <c r="J11" s="48" t="s">
        <v>138</v>
      </c>
      <c r="K11" s="41" t="s">
        <v>108</v>
      </c>
      <c r="L11" s="49">
        <v>13664.58</v>
      </c>
      <c r="M11" s="43">
        <v>63647</v>
      </c>
      <c r="N11" s="44" t="s">
        <v>69</v>
      </c>
      <c r="O11" s="28">
        <v>43187</v>
      </c>
      <c r="P11" s="207">
        <v>200.26</v>
      </c>
      <c r="Q11" t="s">
        <v>130</v>
      </c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>
        <v>43167</v>
      </c>
      <c r="C12" s="34">
        <f>338.1+790</f>
        <v>1128.0999999999999</v>
      </c>
      <c r="D12" s="25" t="s">
        <v>113</v>
      </c>
      <c r="E12" s="36">
        <v>43167</v>
      </c>
      <c r="F12" s="37">
        <v>35647.980000000003</v>
      </c>
      <c r="G12" s="27"/>
      <c r="H12" s="28">
        <v>43167</v>
      </c>
      <c r="I12" s="39">
        <v>731.52</v>
      </c>
      <c r="J12" s="48" t="s">
        <v>139</v>
      </c>
      <c r="K12" s="41" t="s">
        <v>109</v>
      </c>
      <c r="L12" s="49">
        <v>15016.87</v>
      </c>
      <c r="M12" s="43">
        <v>33789</v>
      </c>
      <c r="N12" s="44" t="s">
        <v>69</v>
      </c>
      <c r="O12" s="28"/>
      <c r="P12" s="208"/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>
        <v>43168</v>
      </c>
      <c r="C13" s="34">
        <v>0</v>
      </c>
      <c r="D13" s="35"/>
      <c r="E13" s="36">
        <v>43168</v>
      </c>
      <c r="F13" s="37">
        <v>102978.35</v>
      </c>
      <c r="G13" s="27"/>
      <c r="H13" s="28">
        <v>43168</v>
      </c>
      <c r="I13" s="39">
        <v>492</v>
      </c>
      <c r="J13" s="48" t="s">
        <v>141</v>
      </c>
      <c r="K13" s="41" t="s">
        <v>140</v>
      </c>
      <c r="L13" s="220">
        <v>14850.04</v>
      </c>
      <c r="M13" s="43">
        <v>102486</v>
      </c>
      <c r="N13" s="44" t="s">
        <v>69</v>
      </c>
      <c r="O13" s="28"/>
      <c r="P13" s="207"/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>
        <v>43169</v>
      </c>
      <c r="C14" s="34">
        <v>1120</v>
      </c>
      <c r="D14" s="25" t="s">
        <v>84</v>
      </c>
      <c r="E14" s="36">
        <v>43169</v>
      </c>
      <c r="F14" s="37">
        <v>139530.43</v>
      </c>
      <c r="G14" s="27"/>
      <c r="H14" s="28">
        <v>43169</v>
      </c>
      <c r="I14" s="39">
        <v>0</v>
      </c>
      <c r="J14" s="48"/>
      <c r="K14" s="130"/>
      <c r="L14" s="49">
        <v>0</v>
      </c>
      <c r="M14" s="43">
        <f>137210.5+1200</f>
        <v>138410.5</v>
      </c>
      <c r="N14" s="44" t="s">
        <v>69</v>
      </c>
      <c r="O14" s="28"/>
      <c r="P14" s="207"/>
      <c r="R14" s="99"/>
      <c r="S14" s="184"/>
      <c r="W14" s="68"/>
      <c r="X14" s="79">
        <v>0</v>
      </c>
    </row>
    <row r="15" spans="1:24" ht="19.5" thickBot="1" x14ac:dyDescent="0.35">
      <c r="A15" s="23"/>
      <c r="B15" s="33">
        <v>43170</v>
      </c>
      <c r="C15" s="34">
        <v>843</v>
      </c>
      <c r="D15" s="50" t="s">
        <v>11</v>
      </c>
      <c r="E15" s="36">
        <v>43170</v>
      </c>
      <c r="F15" s="37">
        <v>79732.179999999993</v>
      </c>
      <c r="G15" s="27"/>
      <c r="H15" s="28">
        <v>43170</v>
      </c>
      <c r="I15" s="39">
        <v>0</v>
      </c>
      <c r="J15" s="52"/>
      <c r="K15" s="211" t="s">
        <v>119</v>
      </c>
      <c r="L15" s="49">
        <v>870</v>
      </c>
      <c r="M15" s="43">
        <v>73889.5</v>
      </c>
      <c r="N15" s="44" t="s">
        <v>69</v>
      </c>
      <c r="O15" s="119"/>
      <c r="P15" s="207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>
        <v>43171</v>
      </c>
      <c r="C16" s="34">
        <v>444.3</v>
      </c>
      <c r="D16" s="25" t="s">
        <v>33</v>
      </c>
      <c r="E16" s="36">
        <v>43171</v>
      </c>
      <c r="F16" s="37">
        <v>85363.49</v>
      </c>
      <c r="G16" s="27"/>
      <c r="H16" s="28">
        <v>43171</v>
      </c>
      <c r="I16" s="39">
        <v>350</v>
      </c>
      <c r="J16" s="48"/>
      <c r="K16" s="53"/>
      <c r="L16" s="54">
        <v>0</v>
      </c>
      <c r="M16" s="43">
        <v>84569</v>
      </c>
      <c r="N16" s="44" t="s">
        <v>69</v>
      </c>
      <c r="O16" s="129"/>
      <c r="P16" s="207"/>
    </row>
    <row r="17" spans="1:17" ht="15.75" thickBot="1" x14ac:dyDescent="0.3">
      <c r="A17" s="23"/>
      <c r="B17" s="33">
        <v>43172</v>
      </c>
      <c r="C17" s="34">
        <v>0</v>
      </c>
      <c r="D17" s="25"/>
      <c r="E17" s="36">
        <v>43172</v>
      </c>
      <c r="F17" s="37">
        <v>47190.879999999997</v>
      </c>
      <c r="G17" s="27"/>
      <c r="H17" s="28">
        <v>43172</v>
      </c>
      <c r="I17" s="39">
        <v>0</v>
      </c>
      <c r="J17" s="205">
        <v>43160</v>
      </c>
      <c r="K17" s="55" t="s">
        <v>37</v>
      </c>
      <c r="L17" s="49">
        <v>400</v>
      </c>
      <c r="M17" s="43">
        <v>47191</v>
      </c>
      <c r="N17" s="44" t="s">
        <v>69</v>
      </c>
      <c r="O17" s="119"/>
      <c r="P17" s="207"/>
    </row>
    <row r="18" spans="1:17" ht="15.75" thickBot="1" x14ac:dyDescent="0.3">
      <c r="A18" s="23"/>
      <c r="B18" s="33">
        <v>43173</v>
      </c>
      <c r="C18" s="34">
        <v>0</v>
      </c>
      <c r="D18" s="25"/>
      <c r="E18" s="36">
        <v>43173</v>
      </c>
      <c r="F18" s="37">
        <v>53756.9</v>
      </c>
      <c r="G18" s="27"/>
      <c r="H18" s="28">
        <v>43173</v>
      </c>
      <c r="I18" s="39">
        <v>60</v>
      </c>
      <c r="J18" s="48"/>
      <c r="K18" s="56"/>
      <c r="L18" s="49">
        <v>0</v>
      </c>
      <c r="M18" s="43">
        <v>53797</v>
      </c>
      <c r="N18" s="44" t="s">
        <v>69</v>
      </c>
      <c r="O18" s="119"/>
      <c r="P18" s="188"/>
    </row>
    <row r="19" spans="1:17" ht="15.75" thickBot="1" x14ac:dyDescent="0.3">
      <c r="A19" s="23"/>
      <c r="B19" s="33">
        <v>43174</v>
      </c>
      <c r="C19" s="34">
        <f>217.9+1335</f>
        <v>1552.9</v>
      </c>
      <c r="D19" s="62" t="s">
        <v>116</v>
      </c>
      <c r="E19" s="36">
        <v>43174</v>
      </c>
      <c r="F19" s="37">
        <v>66164.41</v>
      </c>
      <c r="G19" s="27"/>
      <c r="H19" s="28">
        <v>43174</v>
      </c>
      <c r="I19" s="39">
        <v>0</v>
      </c>
      <c r="J19" s="57" t="s">
        <v>123</v>
      </c>
      <c r="K19" s="55" t="s">
        <v>121</v>
      </c>
      <c r="L19" s="58">
        <v>8415</v>
      </c>
      <c r="M19" s="43">
        <v>58611.5</v>
      </c>
      <c r="N19" s="44" t="s">
        <v>35</v>
      </c>
      <c r="O19" s="129"/>
      <c r="P19" s="32"/>
    </row>
    <row r="20" spans="1:17" ht="15.75" thickBot="1" x14ac:dyDescent="0.3">
      <c r="A20" s="23"/>
      <c r="B20" s="33">
        <v>43175</v>
      </c>
      <c r="C20" s="34">
        <v>0</v>
      </c>
      <c r="D20" s="35"/>
      <c r="E20" s="36">
        <v>43175</v>
      </c>
      <c r="F20" s="37">
        <v>123020.88</v>
      </c>
      <c r="G20" s="27"/>
      <c r="H20" s="28">
        <v>43175</v>
      </c>
      <c r="I20" s="39">
        <v>62</v>
      </c>
      <c r="J20" s="218" t="s">
        <v>143</v>
      </c>
      <c r="K20" s="219" t="s">
        <v>142</v>
      </c>
      <c r="L20" s="54">
        <v>14256</v>
      </c>
      <c r="M20" s="43">
        <v>122959</v>
      </c>
      <c r="N20" s="44" t="s">
        <v>35</v>
      </c>
      <c r="O20" s="119"/>
      <c r="P20" s="27"/>
    </row>
    <row r="21" spans="1:17" ht="15.75" thickBot="1" x14ac:dyDescent="0.3">
      <c r="A21" s="23"/>
      <c r="B21" s="33">
        <v>43176</v>
      </c>
      <c r="C21" s="34">
        <v>820</v>
      </c>
      <c r="D21" s="25" t="s">
        <v>117</v>
      </c>
      <c r="E21" s="36">
        <v>43176</v>
      </c>
      <c r="F21" s="37">
        <v>100342.15</v>
      </c>
      <c r="G21" s="27"/>
      <c r="H21" s="28">
        <v>43176</v>
      </c>
      <c r="I21" s="39">
        <v>0</v>
      </c>
      <c r="J21" s="275">
        <v>43190</v>
      </c>
      <c r="K21" s="217" t="s">
        <v>134</v>
      </c>
      <c r="L21" s="54">
        <v>10000</v>
      </c>
      <c r="M21" s="43">
        <v>99521</v>
      </c>
      <c r="N21" s="44" t="s">
        <v>35</v>
      </c>
      <c r="O21" s="119"/>
      <c r="P21" s="46"/>
    </row>
    <row r="22" spans="1:17" ht="16.5" thickBot="1" x14ac:dyDescent="0.3">
      <c r="A22" s="23"/>
      <c r="B22" s="33">
        <v>43177</v>
      </c>
      <c r="C22" s="34">
        <v>1065</v>
      </c>
      <c r="D22" s="25" t="s">
        <v>42</v>
      </c>
      <c r="E22" s="36">
        <v>43177</v>
      </c>
      <c r="F22" s="37">
        <v>119911.86</v>
      </c>
      <c r="G22" s="27"/>
      <c r="H22" s="28">
        <v>43177</v>
      </c>
      <c r="I22" s="39">
        <v>0</v>
      </c>
      <c r="J22" s="61"/>
      <c r="K22" s="120"/>
      <c r="L22" s="54">
        <v>0</v>
      </c>
      <c r="M22" s="43">
        <f>109847+5000</f>
        <v>114847</v>
      </c>
      <c r="N22" s="44" t="s">
        <v>69</v>
      </c>
      <c r="O22" s="210"/>
      <c r="P22" s="27"/>
    </row>
    <row r="23" spans="1:17" ht="15.75" thickBot="1" x14ac:dyDescent="0.3">
      <c r="A23" s="23"/>
      <c r="B23" s="33">
        <v>43178</v>
      </c>
      <c r="C23" s="34">
        <v>0</v>
      </c>
      <c r="D23" s="62"/>
      <c r="E23" s="36">
        <v>43178</v>
      </c>
      <c r="F23" s="37">
        <v>48773.93</v>
      </c>
      <c r="G23" s="27"/>
      <c r="H23" s="28">
        <v>43178</v>
      </c>
      <c r="I23" s="131">
        <v>955</v>
      </c>
      <c r="J23" s="189"/>
      <c r="K23" s="190"/>
      <c r="L23" s="54">
        <v>0</v>
      </c>
      <c r="M23" s="43">
        <v>46950</v>
      </c>
      <c r="N23" s="44" t="s">
        <v>69</v>
      </c>
      <c r="O23" s="129"/>
      <c r="P23" s="27"/>
    </row>
    <row r="24" spans="1:17" ht="15.75" thickBot="1" x14ac:dyDescent="0.3">
      <c r="A24" s="23"/>
      <c r="B24" s="33">
        <v>43179</v>
      </c>
      <c r="C24" s="34">
        <f>916+409.5</f>
        <v>1325.5</v>
      </c>
      <c r="D24" s="25" t="s">
        <v>124</v>
      </c>
      <c r="E24" s="36">
        <v>43179</v>
      </c>
      <c r="F24" s="37">
        <v>52365.08</v>
      </c>
      <c r="G24" s="27"/>
      <c r="H24" s="28">
        <v>43179</v>
      </c>
      <c r="I24" s="39">
        <v>0</v>
      </c>
      <c r="J24" s="48"/>
      <c r="K24" s="66"/>
      <c r="L24" s="54">
        <v>0</v>
      </c>
      <c r="M24" s="43">
        <v>51039.5</v>
      </c>
      <c r="N24" s="44" t="s">
        <v>69</v>
      </c>
      <c r="O24" s="129"/>
      <c r="P24" s="27"/>
    </row>
    <row r="25" spans="1:17" ht="15.75" thickBot="1" x14ac:dyDescent="0.3">
      <c r="A25" s="23"/>
      <c r="B25" s="33">
        <v>43180</v>
      </c>
      <c r="C25" s="34">
        <v>560</v>
      </c>
      <c r="D25" s="62" t="s">
        <v>125</v>
      </c>
      <c r="E25" s="36">
        <v>43180</v>
      </c>
      <c r="F25" s="37">
        <v>53764.99</v>
      </c>
      <c r="G25" s="27"/>
      <c r="H25" s="28">
        <v>43180</v>
      </c>
      <c r="I25" s="39">
        <v>0</v>
      </c>
      <c r="J25" s="40"/>
      <c r="K25" s="66" t="s">
        <v>112</v>
      </c>
      <c r="L25" s="69">
        <v>5000</v>
      </c>
      <c r="M25" s="43">
        <f>49805+3400</f>
        <v>53205</v>
      </c>
      <c r="N25" s="44" t="s">
        <v>69</v>
      </c>
      <c r="O25" s="129"/>
      <c r="P25" s="27"/>
    </row>
    <row r="26" spans="1:17" ht="15.75" thickBot="1" x14ac:dyDescent="0.3">
      <c r="A26" s="23"/>
      <c r="B26" s="33">
        <v>43181</v>
      </c>
      <c r="C26" s="34">
        <v>46</v>
      </c>
      <c r="D26" s="25" t="s">
        <v>128</v>
      </c>
      <c r="E26" s="36">
        <v>43181</v>
      </c>
      <c r="F26" s="37">
        <v>44604.59</v>
      </c>
      <c r="G26" s="27"/>
      <c r="H26" s="28">
        <v>43181</v>
      </c>
      <c r="I26" s="39">
        <v>0</v>
      </c>
      <c r="J26" s="65"/>
      <c r="K26" s="66" t="s">
        <v>114</v>
      </c>
      <c r="L26" s="70">
        <v>5000</v>
      </c>
      <c r="M26" s="43">
        <v>22558.5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43182</v>
      </c>
      <c r="C27" s="34">
        <f>930</f>
        <v>930</v>
      </c>
      <c r="D27" s="25" t="s">
        <v>11</v>
      </c>
      <c r="E27" s="36">
        <v>43182</v>
      </c>
      <c r="F27" s="37">
        <v>115237.2</v>
      </c>
      <c r="G27" s="27"/>
      <c r="H27" s="28">
        <v>43182</v>
      </c>
      <c r="I27" s="39">
        <v>462</v>
      </c>
      <c r="J27" s="40"/>
      <c r="K27" s="68" t="s">
        <v>115</v>
      </c>
      <c r="L27" s="72">
        <v>6000</v>
      </c>
      <c r="M27" s="43">
        <v>113845</v>
      </c>
      <c r="N27" s="44" t="s">
        <v>69</v>
      </c>
      <c r="O27" s="129"/>
      <c r="P27" s="27"/>
      <c r="Q27" s="27"/>
    </row>
    <row r="28" spans="1:17" ht="15.75" thickBot="1" x14ac:dyDescent="0.3">
      <c r="A28" s="23"/>
      <c r="B28" s="33">
        <v>43183</v>
      </c>
      <c r="C28" s="34">
        <v>0</v>
      </c>
      <c r="D28" s="25"/>
      <c r="E28" s="36">
        <v>43183</v>
      </c>
      <c r="F28" s="37">
        <v>112290.24000000001</v>
      </c>
      <c r="G28" s="27"/>
      <c r="H28" s="28">
        <v>43183</v>
      </c>
      <c r="I28" s="39">
        <v>0</v>
      </c>
      <c r="J28" s="40"/>
      <c r="K28" s="190" t="s">
        <v>118</v>
      </c>
      <c r="L28" s="74">
        <v>4000</v>
      </c>
      <c r="M28" s="43">
        <v>112290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43184</v>
      </c>
      <c r="C29" s="34">
        <v>0</v>
      </c>
      <c r="D29" s="25"/>
      <c r="E29" s="36">
        <v>43184</v>
      </c>
      <c r="F29" s="37">
        <v>62243.85</v>
      </c>
      <c r="G29" s="27"/>
      <c r="H29" s="28">
        <v>43184</v>
      </c>
      <c r="I29" s="39">
        <v>0</v>
      </c>
      <c r="J29" s="40"/>
      <c r="K29" s="190" t="s">
        <v>126</v>
      </c>
      <c r="L29" s="187">
        <v>2000</v>
      </c>
      <c r="M29" s="43">
        <v>57244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43185</v>
      </c>
      <c r="C30" s="34">
        <v>0</v>
      </c>
      <c r="D30" s="25"/>
      <c r="E30" s="36">
        <v>43185</v>
      </c>
      <c r="F30" s="37">
        <v>99034.66</v>
      </c>
      <c r="G30" s="27"/>
      <c r="H30" s="28">
        <v>43185</v>
      </c>
      <c r="I30" s="39">
        <v>859.96</v>
      </c>
      <c r="J30" s="65"/>
      <c r="K30" s="191" t="s">
        <v>127</v>
      </c>
      <c r="L30" s="187">
        <v>20000</v>
      </c>
      <c r="M30" s="43">
        <v>98175</v>
      </c>
      <c r="N30" s="44" t="s">
        <v>35</v>
      </c>
      <c r="O30" s="129"/>
      <c r="P30" s="27"/>
    </row>
    <row r="31" spans="1:17" ht="15.75" thickBot="1" x14ac:dyDescent="0.3">
      <c r="A31" s="23"/>
      <c r="B31" s="33">
        <v>43186</v>
      </c>
      <c r="C31" s="34">
        <v>456.6</v>
      </c>
      <c r="D31" s="25" t="s">
        <v>110</v>
      </c>
      <c r="E31" s="36">
        <v>43186</v>
      </c>
      <c r="F31" s="37">
        <v>50148.25</v>
      </c>
      <c r="G31" s="27"/>
      <c r="H31" s="28">
        <v>43186</v>
      </c>
      <c r="I31" s="39">
        <v>0</v>
      </c>
      <c r="J31" s="48"/>
      <c r="K31" s="276" t="s">
        <v>144</v>
      </c>
      <c r="L31" s="72">
        <v>5000</v>
      </c>
      <c r="M31" s="43">
        <v>49691.65</v>
      </c>
      <c r="N31" s="44" t="s">
        <v>35</v>
      </c>
      <c r="O31" s="119"/>
      <c r="P31" s="46"/>
    </row>
    <row r="32" spans="1:17" ht="15.75" thickBot="1" x14ac:dyDescent="0.3">
      <c r="A32" s="23"/>
      <c r="B32" s="33">
        <v>43187</v>
      </c>
      <c r="C32" s="34">
        <f>82+840</f>
        <v>922</v>
      </c>
      <c r="D32" s="25" t="s">
        <v>129</v>
      </c>
      <c r="E32" s="36">
        <v>43187</v>
      </c>
      <c r="F32" s="37">
        <v>57016.04</v>
      </c>
      <c r="G32" s="27"/>
      <c r="H32" s="28">
        <v>43187</v>
      </c>
      <c r="I32" s="39">
        <v>200.26</v>
      </c>
      <c r="J32" s="40"/>
      <c r="K32" s="66" t="s">
        <v>133</v>
      </c>
      <c r="L32" s="74">
        <v>1000</v>
      </c>
      <c r="M32" s="43">
        <v>55893.78</v>
      </c>
      <c r="N32" s="44" t="s">
        <v>35</v>
      </c>
      <c r="O32" s="199">
        <v>1000</v>
      </c>
      <c r="P32" s="27"/>
    </row>
    <row r="33" spans="1:16" ht="15.75" thickBot="1" x14ac:dyDescent="0.3">
      <c r="A33" s="23"/>
      <c r="B33" s="33">
        <v>43188</v>
      </c>
      <c r="C33" s="34">
        <v>0</v>
      </c>
      <c r="D33" s="50"/>
      <c r="E33" s="36">
        <v>43188</v>
      </c>
      <c r="F33" s="37">
        <v>78901.570000000007</v>
      </c>
      <c r="G33" s="27"/>
      <c r="H33" s="28">
        <v>43188</v>
      </c>
      <c r="I33" s="39">
        <v>110</v>
      </c>
      <c r="J33" s="40"/>
      <c r="K33" s="68"/>
      <c r="L33" s="187">
        <v>0</v>
      </c>
      <c r="M33" s="43">
        <f>70991+7800</f>
        <v>78791</v>
      </c>
      <c r="N33" s="44" t="s">
        <v>69</v>
      </c>
      <c r="O33" s="129"/>
      <c r="P33" s="27"/>
    </row>
    <row r="34" spans="1:16" ht="15.75" thickBot="1" x14ac:dyDescent="0.3">
      <c r="A34" s="23"/>
      <c r="B34" s="33">
        <v>43189</v>
      </c>
      <c r="C34" s="34">
        <v>0</v>
      </c>
      <c r="D34" s="25"/>
      <c r="E34" s="36">
        <v>43189</v>
      </c>
      <c r="F34" s="213">
        <v>0</v>
      </c>
      <c r="G34" s="27"/>
      <c r="H34" s="28">
        <v>43189</v>
      </c>
      <c r="I34" s="214"/>
      <c r="J34" s="40"/>
      <c r="K34" s="75"/>
      <c r="L34" s="42">
        <v>0</v>
      </c>
      <c r="M34" s="216">
        <v>0</v>
      </c>
      <c r="N34" s="215" t="s">
        <v>131</v>
      </c>
      <c r="O34" s="129"/>
    </row>
    <row r="35" spans="1:16" ht="15.75" thickBot="1" x14ac:dyDescent="0.3">
      <c r="A35" s="23"/>
      <c r="B35" s="33">
        <v>43190</v>
      </c>
      <c r="C35" s="34">
        <f>426+972</f>
        <v>1398</v>
      </c>
      <c r="D35" s="77" t="s">
        <v>135</v>
      </c>
      <c r="E35" s="36">
        <v>43190</v>
      </c>
      <c r="F35" s="78">
        <v>173053.09</v>
      </c>
      <c r="G35" s="27"/>
      <c r="H35" s="204">
        <v>43190</v>
      </c>
      <c r="I35" s="39"/>
      <c r="J35" s="40"/>
      <c r="K35" s="68"/>
      <c r="L35" s="79"/>
      <c r="M35" s="43">
        <f>145152.09+14500</f>
        <v>159652.09</v>
      </c>
      <c r="N35" s="44" t="s">
        <v>69</v>
      </c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2403359.3199999998</v>
      </c>
    </row>
    <row r="37" spans="1:16" x14ac:dyDescent="0.25">
      <c r="B37" s="91" t="s">
        <v>14</v>
      </c>
      <c r="C37" s="92">
        <f>SUM(C5:C36)</f>
        <v>15640.400000000001</v>
      </c>
      <c r="E37" s="93" t="s">
        <v>14</v>
      </c>
      <c r="F37" s="94">
        <f>SUM(F5:F36)</f>
        <v>2500316.5299999998</v>
      </c>
      <c r="H37" s="7" t="s">
        <v>14</v>
      </c>
      <c r="I37" s="4">
        <f>SUM(I5:I36)</f>
        <v>5191.3600000000006</v>
      </c>
      <c r="J37" s="4"/>
      <c r="K37" s="95" t="s">
        <v>14</v>
      </c>
      <c r="L37" s="96">
        <f>SUM(L5:L36)</f>
        <v>194576.68</v>
      </c>
    </row>
    <row r="39" spans="1:16" ht="15.75" x14ac:dyDescent="0.25">
      <c r="A39" s="97"/>
      <c r="B39" s="98"/>
      <c r="C39" s="40"/>
      <c r="D39" s="99"/>
      <c r="E39" s="100"/>
      <c r="F39" s="80"/>
      <c r="H39" s="245" t="s">
        <v>15</v>
      </c>
      <c r="I39" s="246"/>
      <c r="J39" s="201"/>
      <c r="K39" s="247">
        <f>I37+L37</f>
        <v>199768.03999999998</v>
      </c>
      <c r="L39" s="248"/>
    </row>
    <row r="40" spans="1:16" ht="15.75" x14ac:dyDescent="0.25">
      <c r="B40" s="102"/>
      <c r="C40" s="80"/>
      <c r="D40" s="227" t="s">
        <v>16</v>
      </c>
      <c r="E40" s="227"/>
      <c r="F40" s="103">
        <f>F37-K39</f>
        <v>2300548.4899999998</v>
      </c>
      <c r="I40" s="104"/>
      <c r="J40" s="104"/>
    </row>
    <row r="41" spans="1:16" ht="18.75" x14ac:dyDescent="0.3">
      <c r="D41" s="228" t="s">
        <v>17</v>
      </c>
      <c r="E41" s="228"/>
      <c r="F41" s="103">
        <v>-2407897.65</v>
      </c>
      <c r="I41" s="266" t="s">
        <v>20</v>
      </c>
      <c r="J41" s="267"/>
      <c r="K41" s="268">
        <f>F46</f>
        <v>216138.05999999985</v>
      </c>
      <c r="L41" s="261"/>
    </row>
    <row r="42" spans="1:16" ht="19.5" thickBot="1" x14ac:dyDescent="0.35">
      <c r="D42" s="105"/>
      <c r="E42" s="106" t="s">
        <v>18</v>
      </c>
      <c r="F42" s="107">
        <v>-15640.4</v>
      </c>
      <c r="I42" s="192"/>
      <c r="J42" s="192"/>
      <c r="K42" s="193"/>
      <c r="L42" s="193"/>
    </row>
    <row r="43" spans="1:16" ht="19.5" thickTop="1" x14ac:dyDescent="0.3">
      <c r="C43" s="3" t="s">
        <v>8</v>
      </c>
      <c r="E43" s="97" t="s">
        <v>19</v>
      </c>
      <c r="F43" s="4">
        <f>SUM(F40:F42)</f>
        <v>-122989.56000000014</v>
      </c>
      <c r="I43" s="195" t="s">
        <v>24</v>
      </c>
      <c r="J43" s="196"/>
      <c r="K43" s="260">
        <f>-C4</f>
        <v>-184721</v>
      </c>
      <c r="L43" s="261"/>
    </row>
    <row r="44" spans="1:16" ht="15.75" thickBot="1" x14ac:dyDescent="0.3">
      <c r="D44" s="108" t="s">
        <v>21</v>
      </c>
      <c r="E44" s="97" t="s">
        <v>22</v>
      </c>
      <c r="F44" s="4">
        <v>0</v>
      </c>
    </row>
    <row r="45" spans="1:16" ht="20.25" thickTop="1" thickBot="1" x14ac:dyDescent="0.35">
      <c r="C45" s="94"/>
      <c r="D45" s="237" t="s">
        <v>23</v>
      </c>
      <c r="E45" s="237"/>
      <c r="F45" s="109">
        <v>339127.62</v>
      </c>
      <c r="I45" s="262" t="s">
        <v>137</v>
      </c>
      <c r="J45" s="263"/>
      <c r="K45" s="264">
        <f>K41+K43</f>
        <v>31417.059999999852</v>
      </c>
      <c r="L45" s="265"/>
    </row>
    <row r="46" spans="1:16" ht="18.75" x14ac:dyDescent="0.3">
      <c r="C46" s="94"/>
      <c r="D46" s="93"/>
      <c r="E46" s="116" t="s">
        <v>25</v>
      </c>
      <c r="F46" s="117">
        <f>F43+F44+F45</f>
        <v>216138.05999999985</v>
      </c>
      <c r="H46" s="100"/>
      <c r="I46" s="80"/>
      <c r="J46" s="200"/>
      <c r="K46" s="100"/>
      <c r="L46" s="100"/>
      <c r="M46" s="194"/>
    </row>
    <row r="48" spans="1:16" x14ac:dyDescent="0.25">
      <c r="B48"/>
      <c r="C48"/>
      <c r="D48" s="222"/>
      <c r="E48" s="222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H39:I39"/>
    <mergeCell ref="K39:L39"/>
    <mergeCell ref="C1:K1"/>
    <mergeCell ref="W1:X1"/>
    <mergeCell ref="E4:F4"/>
    <mergeCell ref="I4:L4"/>
    <mergeCell ref="O4:P4"/>
    <mergeCell ref="D48:E48"/>
    <mergeCell ref="D40:E40"/>
    <mergeCell ref="D41:E41"/>
    <mergeCell ref="I41:J41"/>
    <mergeCell ref="K41:L41"/>
    <mergeCell ref="K43:L43"/>
    <mergeCell ref="D45:E45"/>
    <mergeCell ref="I45:J45"/>
    <mergeCell ref="K45:L45"/>
  </mergeCells>
  <pageMargins left="0.31496062992125984" right="0.11811023622047245" top="0.15748031496062992" bottom="0" header="0.31496062992125984" footer="0.31496062992125984"/>
  <pageSetup scale="78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84"/>
  <sheetViews>
    <sheetView tabSelected="1" topLeftCell="A26" workbookViewId="0">
      <selection activeCell="E39" sqref="E39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102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43160</v>
      </c>
      <c r="B3" s="138">
        <v>660</v>
      </c>
      <c r="C3" s="40">
        <v>133509.98000000001</v>
      </c>
      <c r="D3" s="139"/>
      <c r="E3" s="40"/>
      <c r="F3" s="140">
        <f t="shared" ref="F3:F47" si="0">C3-E3</f>
        <v>133509.98000000001</v>
      </c>
      <c r="H3" s="251" t="s">
        <v>59</v>
      </c>
      <c r="I3" s="252"/>
      <c r="J3" s="253"/>
      <c r="K3" s="202"/>
    </row>
    <row r="4" spans="1:11" ht="18.75" x14ac:dyDescent="0.3">
      <c r="A4" s="142">
        <v>43161</v>
      </c>
      <c r="B4" s="143">
        <v>666</v>
      </c>
      <c r="C4" s="40">
        <v>92130.96</v>
      </c>
      <c r="D4" s="139"/>
      <c r="E4" s="40"/>
      <c r="F4" s="140">
        <f t="shared" si="0"/>
        <v>92130.96</v>
      </c>
      <c r="H4" s="254"/>
      <c r="I4" s="255"/>
      <c r="J4" s="256"/>
      <c r="K4" s="202"/>
    </row>
    <row r="5" spans="1:11" ht="18.75" x14ac:dyDescent="0.3">
      <c r="A5" s="142">
        <v>43161</v>
      </c>
      <c r="B5" s="143">
        <v>672</v>
      </c>
      <c r="C5" s="119">
        <v>32864.400000000001</v>
      </c>
      <c r="D5" s="139"/>
      <c r="E5" s="119"/>
      <c r="F5" s="140">
        <f t="shared" si="0"/>
        <v>32864.400000000001</v>
      </c>
      <c r="H5" s="254"/>
      <c r="I5" s="255"/>
      <c r="J5" s="256"/>
      <c r="K5" s="202"/>
    </row>
    <row r="6" spans="1:11" ht="19.5" thickBot="1" x14ac:dyDescent="0.35">
      <c r="A6" s="142">
        <v>43162</v>
      </c>
      <c r="B6" s="143">
        <v>673</v>
      </c>
      <c r="C6" s="119">
        <v>49712.04</v>
      </c>
      <c r="D6" s="139"/>
      <c r="E6" s="40"/>
      <c r="F6" s="140">
        <f t="shared" si="0"/>
        <v>49712.04</v>
      </c>
      <c r="H6" s="257"/>
      <c r="I6" s="258"/>
      <c r="J6" s="259"/>
      <c r="K6" s="202"/>
    </row>
    <row r="7" spans="1:11" x14ac:dyDescent="0.25">
      <c r="A7" s="142">
        <v>43162</v>
      </c>
      <c r="B7" s="143">
        <v>676</v>
      </c>
      <c r="C7" s="40">
        <v>132938.06</v>
      </c>
      <c r="D7" s="139"/>
      <c r="E7" s="119"/>
      <c r="F7" s="140">
        <f t="shared" si="0"/>
        <v>132938.06</v>
      </c>
    </row>
    <row r="8" spans="1:11" x14ac:dyDescent="0.25">
      <c r="A8" s="142">
        <v>43164</v>
      </c>
      <c r="B8" s="143">
        <v>685</v>
      </c>
      <c r="C8" s="119">
        <v>157612.46</v>
      </c>
      <c r="D8" s="144"/>
      <c r="E8" s="119"/>
      <c r="F8" s="140">
        <f t="shared" si="0"/>
        <v>157612.46</v>
      </c>
    </row>
    <row r="9" spans="1:11" x14ac:dyDescent="0.25">
      <c r="A9" s="142">
        <v>43165</v>
      </c>
      <c r="B9" s="143">
        <v>692</v>
      </c>
      <c r="C9" s="119">
        <v>8975</v>
      </c>
      <c r="D9" s="139" t="s">
        <v>68</v>
      </c>
      <c r="E9" s="119"/>
      <c r="F9" s="140">
        <f t="shared" si="0"/>
        <v>8975</v>
      </c>
    </row>
    <row r="10" spans="1:11" x14ac:dyDescent="0.25">
      <c r="A10" s="142">
        <v>43166</v>
      </c>
      <c r="B10" s="143">
        <v>696</v>
      </c>
      <c r="C10" s="119">
        <v>125758.13</v>
      </c>
      <c r="D10" s="139"/>
      <c r="E10" s="119"/>
      <c r="F10" s="140">
        <f t="shared" si="0"/>
        <v>125758.13</v>
      </c>
    </row>
    <row r="11" spans="1:11" x14ac:dyDescent="0.25">
      <c r="A11" s="145">
        <v>43168</v>
      </c>
      <c r="B11" s="143">
        <v>708</v>
      </c>
      <c r="C11" s="119">
        <v>159882.70000000001</v>
      </c>
      <c r="D11" s="139"/>
      <c r="E11" s="119"/>
      <c r="F11" s="140">
        <f t="shared" si="0"/>
        <v>159882.70000000001</v>
      </c>
    </row>
    <row r="12" spans="1:11" x14ac:dyDescent="0.25">
      <c r="A12" s="142">
        <v>43168</v>
      </c>
      <c r="B12" s="143">
        <v>710</v>
      </c>
      <c r="C12" s="119">
        <v>11447.2</v>
      </c>
      <c r="D12" s="139"/>
      <c r="E12" s="119"/>
      <c r="F12" s="140">
        <f t="shared" si="0"/>
        <v>11447.2</v>
      </c>
    </row>
    <row r="13" spans="1:11" x14ac:dyDescent="0.25">
      <c r="A13" s="142">
        <v>43169</v>
      </c>
      <c r="B13" s="143">
        <v>712</v>
      </c>
      <c r="C13" s="119">
        <v>86466.89</v>
      </c>
      <c r="D13" s="139"/>
      <c r="E13" s="119"/>
      <c r="F13" s="140">
        <f t="shared" si="0"/>
        <v>86466.89</v>
      </c>
    </row>
    <row r="14" spans="1:11" x14ac:dyDescent="0.25">
      <c r="A14" s="142">
        <v>43171</v>
      </c>
      <c r="B14" s="143">
        <v>720</v>
      </c>
      <c r="C14" s="119">
        <v>117227</v>
      </c>
      <c r="D14" s="139"/>
      <c r="E14" s="119"/>
      <c r="F14" s="140">
        <f t="shared" si="0"/>
        <v>117227</v>
      </c>
    </row>
    <row r="15" spans="1:11" x14ac:dyDescent="0.25">
      <c r="A15" s="142">
        <v>43172</v>
      </c>
      <c r="B15" s="143">
        <v>727</v>
      </c>
      <c r="C15" s="119">
        <v>144082.78</v>
      </c>
      <c r="D15" s="139"/>
      <c r="E15" s="119"/>
      <c r="F15" s="140">
        <f t="shared" si="0"/>
        <v>144082.78</v>
      </c>
    </row>
    <row r="16" spans="1:11" x14ac:dyDescent="0.25">
      <c r="A16" s="142">
        <v>43172</v>
      </c>
      <c r="B16" s="143">
        <v>729</v>
      </c>
      <c r="C16" s="119">
        <v>4903.2</v>
      </c>
      <c r="D16" s="139"/>
      <c r="E16" s="119"/>
      <c r="F16" s="140">
        <f t="shared" si="0"/>
        <v>4903.2</v>
      </c>
    </row>
    <row r="17" spans="1:6" x14ac:dyDescent="0.25">
      <c r="A17" s="142">
        <v>43174</v>
      </c>
      <c r="B17" s="143">
        <v>737</v>
      </c>
      <c r="C17" s="119">
        <v>96467.08</v>
      </c>
      <c r="D17" s="139"/>
      <c r="E17" s="119"/>
      <c r="F17" s="140">
        <f t="shared" si="0"/>
        <v>96467.08</v>
      </c>
    </row>
    <row r="18" spans="1:6" x14ac:dyDescent="0.25">
      <c r="A18" s="142">
        <v>43175</v>
      </c>
      <c r="B18" s="143">
        <v>741</v>
      </c>
      <c r="C18" s="119">
        <v>10181.6</v>
      </c>
      <c r="D18" s="139"/>
      <c r="E18" s="119"/>
      <c r="F18" s="140">
        <f t="shared" si="0"/>
        <v>10181.6</v>
      </c>
    </row>
    <row r="19" spans="1:6" x14ac:dyDescent="0.25">
      <c r="A19" s="142">
        <v>43175</v>
      </c>
      <c r="B19" s="143">
        <v>745</v>
      </c>
      <c r="C19" s="119">
        <v>62047.71</v>
      </c>
      <c r="D19" s="139"/>
      <c r="E19" s="119"/>
      <c r="F19" s="140">
        <f t="shared" si="0"/>
        <v>62047.71</v>
      </c>
    </row>
    <row r="20" spans="1:6" x14ac:dyDescent="0.25">
      <c r="A20" s="142">
        <v>43175</v>
      </c>
      <c r="B20" s="143">
        <v>746</v>
      </c>
      <c r="C20" s="119">
        <v>30736.55</v>
      </c>
      <c r="D20" s="144"/>
      <c r="E20" s="119"/>
      <c r="F20" s="140">
        <f t="shared" si="0"/>
        <v>30736.55</v>
      </c>
    </row>
    <row r="21" spans="1:6" x14ac:dyDescent="0.25">
      <c r="A21" s="142">
        <v>43176</v>
      </c>
      <c r="B21" s="143">
        <v>748</v>
      </c>
      <c r="C21" s="119">
        <v>133120.35</v>
      </c>
      <c r="D21" s="139"/>
      <c r="E21" s="119"/>
      <c r="F21" s="140">
        <f t="shared" si="0"/>
        <v>133120.35</v>
      </c>
    </row>
    <row r="22" spans="1:6" x14ac:dyDescent="0.25">
      <c r="A22" s="142">
        <v>43176</v>
      </c>
      <c r="B22" s="143">
        <v>749</v>
      </c>
      <c r="C22" s="119">
        <v>1588.3</v>
      </c>
      <c r="D22" s="139"/>
      <c r="E22" s="119"/>
      <c r="F22" s="146">
        <f t="shared" si="0"/>
        <v>1588.3</v>
      </c>
    </row>
    <row r="23" spans="1:6" x14ac:dyDescent="0.25">
      <c r="A23" s="142">
        <v>43178</v>
      </c>
      <c r="B23" s="143">
        <v>756</v>
      </c>
      <c r="C23" s="119">
        <v>107112.02</v>
      </c>
      <c r="D23" s="139"/>
      <c r="E23" s="119"/>
      <c r="F23" s="146">
        <f t="shared" si="0"/>
        <v>107112.02</v>
      </c>
    </row>
    <row r="24" spans="1:6" x14ac:dyDescent="0.25">
      <c r="A24" s="142">
        <v>43179</v>
      </c>
      <c r="B24" s="143">
        <v>760</v>
      </c>
      <c r="C24" s="119">
        <v>30477.4</v>
      </c>
      <c r="D24" s="139"/>
      <c r="E24" s="119"/>
      <c r="F24" s="146">
        <f t="shared" si="0"/>
        <v>30477.4</v>
      </c>
    </row>
    <row r="25" spans="1:6" x14ac:dyDescent="0.25">
      <c r="A25" s="142">
        <v>43179</v>
      </c>
      <c r="B25" s="143">
        <v>763</v>
      </c>
      <c r="C25" s="119">
        <v>6514.8</v>
      </c>
      <c r="D25" s="139"/>
      <c r="E25" s="119"/>
      <c r="F25" s="146">
        <f t="shared" si="0"/>
        <v>6514.8</v>
      </c>
    </row>
    <row r="26" spans="1:6" x14ac:dyDescent="0.25">
      <c r="A26" s="145">
        <v>43180</v>
      </c>
      <c r="B26" s="143">
        <v>765</v>
      </c>
      <c r="C26" s="119">
        <v>30052.5</v>
      </c>
      <c r="D26" s="139"/>
      <c r="E26" s="119"/>
      <c r="F26" s="146">
        <f t="shared" si="0"/>
        <v>30052.5</v>
      </c>
    </row>
    <row r="27" spans="1:6" x14ac:dyDescent="0.25">
      <c r="A27" s="147">
        <v>43180</v>
      </c>
      <c r="B27" s="148">
        <v>768</v>
      </c>
      <c r="C27" s="119">
        <v>344.06</v>
      </c>
      <c r="D27" s="139"/>
      <c r="E27" s="119"/>
      <c r="F27" s="146">
        <f t="shared" si="0"/>
        <v>344.06</v>
      </c>
    </row>
    <row r="28" spans="1:6" x14ac:dyDescent="0.25">
      <c r="A28" s="147">
        <v>43181</v>
      </c>
      <c r="B28" s="148">
        <v>773</v>
      </c>
      <c r="C28" s="119">
        <v>57111.6</v>
      </c>
      <c r="D28" s="139"/>
      <c r="E28" s="119"/>
      <c r="F28" s="146">
        <f t="shared" si="0"/>
        <v>57111.6</v>
      </c>
    </row>
    <row r="29" spans="1:6" x14ac:dyDescent="0.25">
      <c r="A29" s="147">
        <v>43182</v>
      </c>
      <c r="B29" s="148">
        <v>776</v>
      </c>
      <c r="C29" s="119">
        <v>115712.28</v>
      </c>
      <c r="D29" s="139"/>
      <c r="E29" s="119"/>
      <c r="F29" s="146">
        <f t="shared" si="0"/>
        <v>115712.28</v>
      </c>
    </row>
    <row r="30" spans="1:6" x14ac:dyDescent="0.25">
      <c r="A30" s="147">
        <v>43182</v>
      </c>
      <c r="B30" s="148">
        <v>778</v>
      </c>
      <c r="C30" s="119">
        <v>25736</v>
      </c>
      <c r="D30" s="139"/>
      <c r="E30" s="119"/>
      <c r="F30" s="146">
        <f t="shared" si="0"/>
        <v>25736</v>
      </c>
    </row>
    <row r="31" spans="1:6" x14ac:dyDescent="0.25">
      <c r="A31" s="147">
        <v>43183</v>
      </c>
      <c r="B31" s="148">
        <v>782</v>
      </c>
      <c r="C31" s="119">
        <v>122224</v>
      </c>
      <c r="D31" s="139"/>
      <c r="E31" s="119"/>
      <c r="F31" s="146">
        <f t="shared" si="0"/>
        <v>122224</v>
      </c>
    </row>
    <row r="32" spans="1:6" x14ac:dyDescent="0.25">
      <c r="A32" s="147">
        <v>43185</v>
      </c>
      <c r="B32" s="148">
        <v>792</v>
      </c>
      <c r="C32" s="119">
        <v>27324</v>
      </c>
      <c r="D32" s="139"/>
      <c r="E32" s="119"/>
      <c r="F32" s="146">
        <f t="shared" si="0"/>
        <v>27324</v>
      </c>
    </row>
    <row r="33" spans="1:6" x14ac:dyDescent="0.25">
      <c r="A33" s="147">
        <v>43185</v>
      </c>
      <c r="B33" s="148">
        <v>794</v>
      </c>
      <c r="C33" s="119">
        <v>13717.12</v>
      </c>
      <c r="D33" s="139"/>
      <c r="E33" s="119"/>
      <c r="F33" s="146">
        <f t="shared" si="0"/>
        <v>13717.12</v>
      </c>
    </row>
    <row r="34" spans="1:6" x14ac:dyDescent="0.25">
      <c r="A34" s="147">
        <v>43186</v>
      </c>
      <c r="B34" s="148">
        <v>797</v>
      </c>
      <c r="C34" s="119">
        <v>100427.24</v>
      </c>
      <c r="D34" s="139"/>
      <c r="E34" s="119"/>
      <c r="F34" s="146">
        <f t="shared" si="0"/>
        <v>100427.24</v>
      </c>
    </row>
    <row r="35" spans="1:6" x14ac:dyDescent="0.25">
      <c r="A35" s="147">
        <v>43186</v>
      </c>
      <c r="B35" s="148">
        <v>799</v>
      </c>
      <c r="C35" s="119">
        <v>8800</v>
      </c>
      <c r="D35" s="139"/>
      <c r="E35" s="119"/>
      <c r="F35" s="146">
        <f t="shared" si="0"/>
        <v>8800</v>
      </c>
    </row>
    <row r="36" spans="1:6" x14ac:dyDescent="0.25">
      <c r="A36" s="147">
        <v>43187</v>
      </c>
      <c r="B36" s="148">
        <v>804</v>
      </c>
      <c r="C36" s="119">
        <v>97015.98</v>
      </c>
      <c r="D36" s="139"/>
      <c r="E36" s="119"/>
      <c r="F36" s="146">
        <f t="shared" si="0"/>
        <v>97015.98</v>
      </c>
    </row>
    <row r="37" spans="1:6" x14ac:dyDescent="0.25">
      <c r="A37" s="147">
        <v>43187</v>
      </c>
      <c r="B37" s="148">
        <v>808</v>
      </c>
      <c r="C37" s="119">
        <v>59117.120000000003</v>
      </c>
      <c r="D37" s="139"/>
      <c r="E37" s="119"/>
      <c r="F37" s="146">
        <f t="shared" si="0"/>
        <v>59117.120000000003</v>
      </c>
    </row>
    <row r="38" spans="1:6" x14ac:dyDescent="0.25">
      <c r="A38" s="147">
        <v>43188</v>
      </c>
      <c r="B38" s="148">
        <v>810</v>
      </c>
      <c r="C38" s="119">
        <v>49908.34</v>
      </c>
      <c r="D38" s="139"/>
      <c r="E38" s="119"/>
      <c r="F38" s="146">
        <f t="shared" si="0"/>
        <v>49908.34</v>
      </c>
    </row>
    <row r="39" spans="1:6" x14ac:dyDescent="0.25">
      <c r="A39" s="147">
        <v>43190</v>
      </c>
      <c r="B39" s="148">
        <v>814</v>
      </c>
      <c r="C39" s="119">
        <v>114117.8</v>
      </c>
      <c r="D39" s="139"/>
      <c r="E39" s="119"/>
      <c r="F39" s="146">
        <f t="shared" si="0"/>
        <v>114117.8</v>
      </c>
    </row>
    <row r="40" spans="1:6" x14ac:dyDescent="0.25">
      <c r="A40" s="147">
        <v>43190</v>
      </c>
      <c r="B40" s="148">
        <v>815</v>
      </c>
      <c r="C40" s="119">
        <v>2268</v>
      </c>
      <c r="D40" s="139"/>
      <c r="E40" s="119"/>
      <c r="F40" s="146">
        <f t="shared" si="0"/>
        <v>2268</v>
      </c>
    </row>
    <row r="41" spans="1:6" x14ac:dyDescent="0.25">
      <c r="A41" s="147">
        <v>43190</v>
      </c>
      <c r="B41" s="148">
        <v>816</v>
      </c>
      <c r="C41" s="119">
        <v>721.58</v>
      </c>
      <c r="D41" s="139"/>
      <c r="E41" s="119"/>
      <c r="F41" s="146">
        <f t="shared" si="0"/>
        <v>721.58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ht="15.75" x14ac:dyDescent="0.25">
      <c r="A46" s="149" t="s">
        <v>60</v>
      </c>
      <c r="B46" s="148"/>
      <c r="C46" s="119"/>
      <c r="D46" s="139"/>
      <c r="E46" s="119">
        <v>0</v>
      </c>
      <c r="F46" s="146">
        <v>-152456.57999999999</v>
      </c>
    </row>
    <row r="47" spans="1:6" ht="15.75" thickBot="1" x14ac:dyDescent="0.3">
      <c r="A47" s="150"/>
      <c r="B47" s="151"/>
      <c r="C47" s="152"/>
      <c r="D47" s="153"/>
      <c r="E47" s="152"/>
      <c r="F47" s="154">
        <f t="shared" si="0"/>
        <v>0</v>
      </c>
    </row>
    <row r="48" spans="1:6" ht="20.25" thickTop="1" thickBot="1" x14ac:dyDescent="0.35">
      <c r="B48" s="46"/>
      <c r="C48" s="119">
        <f>SUM(C3:C47)</f>
        <v>2560354.2300000004</v>
      </c>
      <c r="D48" s="155"/>
      <c r="E48" s="129">
        <f>SUM(E3:E47)</f>
        <v>0</v>
      </c>
      <c r="F48" s="156">
        <f>SUM(F3:F47)</f>
        <v>2407897.6500000004</v>
      </c>
    </row>
    <row r="49" spans="1:6" x14ac:dyDescent="0.25">
      <c r="B49" s="46"/>
      <c r="C49" s="119"/>
      <c r="D49" s="155"/>
      <c r="E49" s="129"/>
      <c r="F49" s="119"/>
    </row>
    <row r="50" spans="1:6" x14ac:dyDescent="0.25">
      <c r="B50" s="46"/>
      <c r="C50" s="119"/>
      <c r="D50" s="155"/>
      <c r="E50" s="129"/>
      <c r="F50" s="119"/>
    </row>
    <row r="51" spans="1:6" x14ac:dyDescent="0.25">
      <c r="A51"/>
      <c r="B51" s="157"/>
      <c r="D51" s="157"/>
    </row>
    <row r="52" spans="1:6" x14ac:dyDescent="0.25">
      <c r="A52"/>
      <c r="B52" s="157"/>
      <c r="D52" s="157"/>
    </row>
    <row r="53" spans="1:6" x14ac:dyDescent="0.25">
      <c r="A53"/>
      <c r="B53" s="157"/>
      <c r="D53" s="157"/>
    </row>
    <row r="54" spans="1:6" x14ac:dyDescent="0.25">
      <c r="A54"/>
      <c r="B54" s="157"/>
      <c r="D54" s="157"/>
      <c r="F54" s="27"/>
    </row>
    <row r="55" spans="1:6" x14ac:dyDescent="0.25">
      <c r="A55"/>
      <c r="B55" s="157"/>
      <c r="D55" s="157"/>
      <c r="F55" s="27"/>
    </row>
    <row r="56" spans="1:6" x14ac:dyDescent="0.25">
      <c r="A56"/>
      <c r="B56" s="157"/>
      <c r="D56" s="157"/>
      <c r="F56" s="27"/>
    </row>
    <row r="57" spans="1:6" x14ac:dyDescent="0.25">
      <c r="A57"/>
      <c r="B57" s="157"/>
      <c r="D57" s="157"/>
      <c r="F57" s="27"/>
    </row>
    <row r="58" spans="1:6" x14ac:dyDescent="0.25">
      <c r="A58"/>
      <c r="B58" s="157"/>
      <c r="D58" s="157"/>
      <c r="F58" s="2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E63"/>
      <c r="F63" s="27"/>
    </row>
    <row r="64" spans="1:6" x14ac:dyDescent="0.25">
      <c r="A64"/>
      <c r="B64" s="157"/>
      <c r="D64" s="157"/>
      <c r="E64"/>
      <c r="F64" s="27"/>
    </row>
    <row r="65" spans="1:6" x14ac:dyDescent="0.25">
      <c r="A65"/>
      <c r="B65" s="157"/>
      <c r="D65" s="157"/>
      <c r="E65"/>
      <c r="F65" s="27"/>
    </row>
    <row r="66" spans="1:6" x14ac:dyDescent="0.25">
      <c r="A66"/>
      <c r="B66" s="157"/>
      <c r="D66" s="157"/>
      <c r="E66"/>
      <c r="F66" s="27"/>
    </row>
    <row r="67" spans="1:6" x14ac:dyDescent="0.25">
      <c r="A67"/>
      <c r="B67" s="157"/>
      <c r="D67" s="157"/>
      <c r="E6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B69" s="157"/>
      <c r="D69" s="157"/>
      <c r="E69"/>
    </row>
    <row r="70" spans="1:6" x14ac:dyDescent="0.25">
      <c r="B70" s="157"/>
      <c r="D70" s="157"/>
      <c r="E70"/>
    </row>
    <row r="71" spans="1:6" x14ac:dyDescent="0.25">
      <c r="B71" s="157"/>
      <c r="D71" s="157"/>
      <c r="E71"/>
    </row>
    <row r="72" spans="1:6" x14ac:dyDescent="0.25">
      <c r="B72" s="157"/>
      <c r="D72" s="157"/>
      <c r="E72"/>
    </row>
    <row r="73" spans="1:6" x14ac:dyDescent="0.25">
      <c r="B73" s="157"/>
      <c r="D73" s="157"/>
      <c r="E73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</row>
    <row r="79" spans="1:6" x14ac:dyDescent="0.25">
      <c r="B79" s="157"/>
    </row>
    <row r="80" spans="1:6" x14ac:dyDescent="0.25">
      <c r="B80" s="157"/>
      <c r="D80" s="157"/>
    </row>
    <row r="81" spans="2:3" x14ac:dyDescent="0.25">
      <c r="B81" s="157"/>
    </row>
    <row r="82" spans="2:3" x14ac:dyDescent="0.25">
      <c r="B82" s="157"/>
    </row>
    <row r="83" spans="2:3" x14ac:dyDescent="0.25">
      <c r="B83" s="157"/>
    </row>
    <row r="84" spans="2:3" ht="18.75" x14ac:dyDescent="0.3">
      <c r="C84" s="159"/>
    </row>
  </sheetData>
  <mergeCells count="1">
    <mergeCell ref="H3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 N E R O      2018     </vt:lpstr>
      <vt:lpstr>SALIDAS   ENERO   2018   </vt:lpstr>
      <vt:lpstr>F E B R E R O     2018  </vt:lpstr>
      <vt:lpstr>SALIDAS   FEBRERO  2018    </vt:lpstr>
      <vt:lpstr>M A R Z O   2018       </vt:lpstr>
      <vt:lpstr>SALIDAS MARZO   2018    </vt:lpstr>
      <vt:lpstr>Hoja2</vt:lpstr>
      <vt:lpstr>Hoja3</vt:lpstr>
      <vt:lpstr>Hoja4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2018-04-06T16:59:58Z</cp:lastPrinted>
  <dcterms:created xsi:type="dcterms:W3CDTF">2018-01-16T14:55:43Z</dcterms:created>
  <dcterms:modified xsi:type="dcterms:W3CDTF">2018-04-14T19:38:33Z</dcterms:modified>
</cp:coreProperties>
</file>