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ABRIL 2018\"/>
    </mc:Choice>
  </mc:AlternateContent>
  <bookViews>
    <workbookView xWindow="0" yWindow="0" windowWidth="24000" windowHeight="9735" firstSheet="4" activeTab="6"/>
  </bookViews>
  <sheets>
    <sheet name="E N E R O     2 0 1 8    " sheetId="1" r:id="rId1"/>
    <sheet name="SALIDAS  ENERO   2018     " sheetId="2" r:id="rId2"/>
    <sheet name="F E B R E RO     2 0 1 8       " sheetId="3" r:id="rId3"/>
    <sheet name="SALIDAS  FEBRERO    2018    " sheetId="4" r:id="rId4"/>
    <sheet name="M A R Z O   2018     " sheetId="5" r:id="rId5"/>
    <sheet name="SALIDAS   MARZO   2018" sheetId="6" r:id="rId6"/>
    <sheet name="A B R I L   2018   " sheetId="7" r:id="rId7"/>
    <sheet name="SALIDAS    ABRIL   2018   " sheetId="9" r:id="rId8"/>
    <sheet name="Hoja2" sheetId="10" r:id="rId9"/>
    <sheet name="Hoja4" sheetId="11" r:id="rId10"/>
    <sheet name="Hoja5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7" l="1"/>
  <c r="J43" i="7"/>
  <c r="J42" i="7"/>
  <c r="L34" i="7" l="1"/>
  <c r="L32" i="7" l="1"/>
  <c r="L27" i="7"/>
  <c r="L26" i="7"/>
  <c r="L24" i="7"/>
  <c r="L23" i="7"/>
  <c r="L22" i="7"/>
  <c r="L17" i="7" l="1"/>
  <c r="L10" i="7"/>
  <c r="L7" i="7"/>
  <c r="E33" i="9" l="1"/>
  <c r="C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H38" i="7"/>
  <c r="E38" i="7"/>
  <c r="B38" i="7"/>
  <c r="K8" i="7"/>
  <c r="K38" i="7" s="1"/>
  <c r="L36" i="7"/>
  <c r="F33" i="9" l="1"/>
  <c r="J40" i="7"/>
  <c r="E41" i="7" s="1"/>
  <c r="E44" i="7" s="1"/>
  <c r="E46" i="7" s="1"/>
  <c r="F19" i="6" l="1"/>
  <c r="F20" i="6"/>
  <c r="F21" i="6"/>
  <c r="F22" i="6"/>
  <c r="F23" i="6"/>
  <c r="F24" i="6"/>
  <c r="F25" i="6"/>
  <c r="F26" i="6"/>
  <c r="F27" i="6"/>
  <c r="L32" i="5" l="1"/>
  <c r="L27" i="5" l="1"/>
  <c r="L20" i="5"/>
  <c r="L13" i="5" l="1"/>
  <c r="L6" i="5" l="1"/>
  <c r="F18" i="4" l="1"/>
  <c r="E33" i="6" l="1"/>
  <c r="C33" i="6"/>
  <c r="F32" i="6"/>
  <c r="F31" i="6"/>
  <c r="F30" i="6"/>
  <c r="F29" i="6"/>
  <c r="F2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45" i="5"/>
  <c r="H38" i="5"/>
  <c r="E38" i="5"/>
  <c r="B38" i="5"/>
  <c r="M37" i="5"/>
  <c r="K8" i="5"/>
  <c r="K38" i="5" s="1"/>
  <c r="L36" i="5"/>
  <c r="H38" i="3"/>
  <c r="J40" i="5" l="1"/>
  <c r="E41" i="5" s="1"/>
  <c r="E44" i="5" s="1"/>
  <c r="E46" i="5" s="1"/>
  <c r="J44" i="5" s="1"/>
  <c r="J47" i="5" s="1"/>
  <c r="F33" i="6"/>
  <c r="L24" i="3" l="1"/>
  <c r="L20" i="3" l="1"/>
  <c r="L17" i="3" l="1"/>
  <c r="L13" i="3" l="1"/>
  <c r="L8" i="3"/>
  <c r="L6" i="3"/>
  <c r="E28" i="4" l="1"/>
  <c r="C28" i="4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45" i="3"/>
  <c r="E38" i="3"/>
  <c r="B38" i="3"/>
  <c r="M37" i="3"/>
  <c r="L36" i="3"/>
  <c r="K8" i="3"/>
  <c r="K38" i="3" s="1"/>
  <c r="F28" i="4" l="1"/>
  <c r="J40" i="3"/>
  <c r="E41" i="3" s="1"/>
  <c r="E44" i="3" s="1"/>
  <c r="E46" i="3" s="1"/>
  <c r="J44" i="3" s="1"/>
  <c r="J47" i="3" s="1"/>
  <c r="F40" i="2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<sst xmlns="http://schemas.openxmlformats.org/spreadsheetml/2006/main" count="321" uniqueCount="103">
  <si>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</si>
  <si>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</si>
  <si>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</si>
  <si>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</si>
  <si>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</si>
  <si>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</si>
  <si>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</si>
  <si>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</si>
  <si>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</si>
  <si>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</si>
  <si>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</si>
  <si>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</si>
  <si>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</si>
  <si>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</si>
  <si>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</si>
  <si>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</si>
  <si>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</si>
  <si>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</si>
  <si>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</si>
  <si>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</si>
  <si>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</si>
  <si>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</si>
  <si>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</si>
  <si>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</si>
  <si>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</si>
  <si>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</si>
  <si>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</si>
  <si>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</si>
  <si>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</si>
  <si>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</si>
  <si>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</si>
  <si>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</si>
  <si>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</si>
  <si>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</si>
  <si>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</si>
  <si>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</si>
  <si>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</si>
  <si>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</si>
  <si>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</si>
  <si>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</si>
  <si>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</si>
  <si>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</si>
  <si>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</si>
  <si>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</si>
  <si>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</si>
  <si>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</si>
  <si>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</si>
  <si>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</si>
  <si>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</si>
  <si>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</si>
  <si>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</si>
  <si>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</si>
  <si>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</si>
  <si>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</si>
  <si>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</si>
  <si>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</si>
  <si>
    <t xml:space="preserve">BALANCE       DE    F E B R E R O                2 0 1 8      HERRADURA </t>
  </si>
  <si>
    <t>NOMINA 05</t>
  </si>
  <si>
    <t>NOMINA 06</t>
  </si>
  <si>
    <t>NOMINA 07</t>
  </si>
  <si>
    <t>NOMINA 08</t>
  </si>
  <si>
    <t xml:space="preserve">29-4 Feb </t>
  </si>
  <si>
    <t>5-11 Feb</t>
  </si>
  <si>
    <t>12-18 Feb</t>
  </si>
  <si>
    <t xml:space="preserve">  </t>
  </si>
  <si>
    <t xml:space="preserve">19-25 feb </t>
  </si>
  <si>
    <t>Enero</t>
  </si>
  <si>
    <t>CENTRAL</t>
  </si>
  <si>
    <t xml:space="preserve">BALANCE       DE    M A R Z O                2 0 1 8      HERRADURA </t>
  </si>
  <si>
    <t>8-Marzo,</t>
  </si>
  <si>
    <t>9, MAR</t>
  </si>
  <si>
    <t>NOMINA 09</t>
  </si>
  <si>
    <t>NOMINA 10</t>
  </si>
  <si>
    <t>NOMINA 11</t>
  </si>
  <si>
    <t>NOMINA 12</t>
  </si>
  <si>
    <t>NOMINA 13</t>
  </si>
  <si>
    <t>26-4 MAR</t>
  </si>
  <si>
    <t>5-11-MAR</t>
  </si>
  <si>
    <t>12-18-MAR</t>
  </si>
  <si>
    <t>19-25 MAR</t>
  </si>
  <si>
    <t>26-01-ABR</t>
  </si>
  <si>
    <t>DESCANSO</t>
  </si>
  <si>
    <t>1-Marzo,</t>
  </si>
  <si>
    <t>PÉRDIDA</t>
  </si>
  <si>
    <t>NOMINA 14</t>
  </si>
  <si>
    <t>NOMINA 15</t>
  </si>
  <si>
    <t>NOMINA 16</t>
  </si>
  <si>
    <t>NOMINA 17</t>
  </si>
  <si>
    <t>5-ABR,</t>
  </si>
  <si>
    <t>7-ABR,</t>
  </si>
  <si>
    <t>10-ABR,</t>
  </si>
  <si>
    <t>NOMINA  18</t>
  </si>
  <si>
    <t>VACACIONES</t>
  </si>
  <si>
    <t>Miguel Glz</t>
  </si>
  <si>
    <t>28 ABR,</t>
  </si>
  <si>
    <t>2-08-Abr,</t>
  </si>
  <si>
    <t>9-15-Abr</t>
  </si>
  <si>
    <t>16-22-abr</t>
  </si>
  <si>
    <t>23-29-abr,</t>
  </si>
  <si>
    <t>221-105-7695</t>
  </si>
  <si>
    <t>RECIBO DE LUZ</t>
  </si>
  <si>
    <t xml:space="preserve">Del 20 Feb al  20  Abril </t>
  </si>
  <si>
    <t>PAGUE Antes del  7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</si>
</sst>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FF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8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44" fontId="2" fillId="0" borderId="12" xfId="1" applyFont="1" applyFill="1" applyBorder="1"/>
    <xf numFmtId="0" fontId="1" fillId="0" borderId="0" xfId="0" applyFont="1" applyFill="1"/>
    <xf numFmtId="15" fontId="2" fillId="0" borderId="13" xfId="0" applyNumberFormat="1" applyFont="1" applyFill="1" applyBorder="1" applyAlignment="1">
      <alignment horizontal="center"/>
    </xf>
    <xf numFmtId="44" fontId="2" fillId="0" borderId="14" xfId="1" applyFont="1" applyFill="1" applyBorder="1"/>
    <xf numFmtId="164" fontId="8" fillId="4" borderId="54" xfId="0" applyNumberFormat="1" applyFont="1" applyFill="1" applyBorder="1" applyAlignment="1"/>
    <xf numFmtId="164" fontId="8" fillId="4" borderId="55" xfId="0" applyNumberFormat="1" applyFont="1" applyFill="1" applyBorder="1" applyAlignment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0" fontId="22" fillId="5" borderId="47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24" fillId="5" borderId="52" xfId="0" applyFont="1" applyFill="1" applyBorder="1" applyAlignment="1">
      <alignment horizontal="center"/>
    </xf>
    <xf numFmtId="44" fontId="0" fillId="10" borderId="0" xfId="1" applyFont="1" applyFill="1"/>
    <xf numFmtId="44" fontId="2" fillId="11" borderId="19" xfId="1" applyFont="1" applyFill="1" applyBorder="1"/>
    <xf numFmtId="44" fontId="2" fillId="11" borderId="21" xfId="1" applyFont="1" applyFill="1" applyBorder="1"/>
    <xf numFmtId="44" fontId="2" fillId="11" borderId="25" xfId="1" applyFont="1" applyFill="1" applyBorder="1" applyAlignment="1">
      <alignment horizontal="center"/>
    </xf>
    <xf numFmtId="44" fontId="2" fillId="11" borderId="0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0" fillId="0" borderId="43" xfId="1" applyFont="1" applyBorder="1"/>
    <xf numFmtId="44" fontId="2" fillId="0" borderId="44" xfId="1" applyFont="1" applyBorder="1"/>
    <xf numFmtId="0" fontId="0" fillId="0" borderId="44" xfId="0" applyBorder="1"/>
    <xf numFmtId="44" fontId="19" fillId="0" borderId="44" xfId="1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44" fontId="0" fillId="0" borderId="49" xfId="1" applyFont="1" applyBorder="1"/>
    <xf numFmtId="44" fontId="0" fillId="0" borderId="34" xfId="1" applyFont="1" applyBorder="1"/>
    <xf numFmtId="0" fontId="5" fillId="0" borderId="2" xfId="0" applyFont="1" applyBorder="1"/>
    <xf numFmtId="44" fontId="5" fillId="0" borderId="2" xfId="1" applyFont="1" applyBorder="1"/>
    <xf numFmtId="0" fontId="0" fillId="0" borderId="2" xfId="0" applyBorder="1"/>
    <xf numFmtId="44" fontId="0" fillId="0" borderId="2" xfId="1" applyFont="1" applyBorder="1"/>
    <xf numFmtId="0" fontId="9" fillId="0" borderId="2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  <xf numFmtId="165" fontId="19" fillId="0" borderId="52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165" fontId="19" fillId="0" borderId="44" xfId="0" applyNumberFormat="1" applyFont="1" applyBorder="1" applyAlignment="1">
      <alignment horizontal="center" vertical="center" wrapText="1"/>
    </xf>
    <xf numFmtId="44" fontId="2" fillId="0" borderId="0" xfId="0" applyNumberFormat="1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" xfId="1" applyFont="1" applyFill="1" applyBorder="1" applyAlignment="1">
      <alignment horizontal="center" vertical="center"/>
    </xf>
    <xf numFmtId="44" fontId="8" fillId="0" borderId="35" xfId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44" fontId="2" fillId="0" borderId="42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44" fontId="2" fillId="12" borderId="0" xfId="1" applyFont="1" applyFill="1" applyBorder="1" applyAlignment="1">
      <alignment horizontal="left"/>
    </xf>
    <xf numFmtId="0" fontId="0" fillId="1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773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opLeftCell="A22"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08" t="s">
        <v>29</v>
      </c>
      <c r="C1" s="208"/>
      <c r="D1" s="208"/>
      <c r="E1" s="208"/>
      <c r="F1" s="208"/>
      <c r="G1" s="208"/>
      <c r="H1" s="208"/>
      <c r="I1" s="208"/>
      <c r="J1" s="208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209" t="s">
        <v>1</v>
      </c>
      <c r="B3" s="10" t="s">
        <v>2</v>
      </c>
      <c r="C3" s="11"/>
      <c r="D3" s="211" t="s">
        <v>3</v>
      </c>
      <c r="E3" s="211"/>
      <c r="F3" s="211"/>
      <c r="G3" s="212">
        <v>2000</v>
      </c>
      <c r="H3" s="212"/>
      <c r="I3" s="5"/>
      <c r="L3" s="9"/>
      <c r="M3" s="4"/>
    </row>
    <row r="4" spans="1:16" ht="20.25" thickTop="1" thickBot="1" x14ac:dyDescent="0.35">
      <c r="A4" s="210"/>
      <c r="B4" s="12">
        <v>117862.22</v>
      </c>
      <c r="C4" s="13"/>
      <c r="D4" s="213" t="s">
        <v>4</v>
      </c>
      <c r="E4" s="214"/>
      <c r="H4" s="215" t="s">
        <v>5</v>
      </c>
      <c r="I4" s="216"/>
      <c r="J4" s="216"/>
      <c r="K4" s="216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 t="s">
        <v>66</v>
      </c>
      <c r="J7" s="30" t="s">
        <v>12</v>
      </c>
      <c r="K7" s="31">
        <v>8226.5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192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192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68777.51999999999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193" t="s">
        <v>20</v>
      </c>
      <c r="H40" s="194"/>
      <c r="I40" s="93"/>
      <c r="J40" s="195">
        <f>H38+K38</f>
        <v>68927.51999999999</v>
      </c>
      <c r="K40" s="196"/>
      <c r="L40" s="94"/>
      <c r="M40" s="95"/>
    </row>
    <row r="41" spans="1:14" ht="15.75" customHeight="1" x14ac:dyDescent="0.25">
      <c r="A41" s="1"/>
      <c r="B41" s="5"/>
      <c r="C41" s="197" t="s">
        <v>21</v>
      </c>
      <c r="D41" s="197"/>
      <c r="E41" s="51">
        <f>E38-J40</f>
        <v>1709611.95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191"/>
      <c r="I43" s="191"/>
      <c r="J43" s="191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-8323.4000000001397</v>
      </c>
      <c r="H44" s="198" t="s">
        <v>26</v>
      </c>
      <c r="I44" s="198"/>
      <c r="J44" s="199">
        <f>E46</f>
        <v>150320.06999999986</v>
      </c>
      <c r="K44" s="200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201" t="s">
        <v>1</v>
      </c>
      <c r="I45" s="201"/>
      <c r="J45" s="202">
        <f>-B4</f>
        <v>-117862.22</v>
      </c>
      <c r="K45" s="202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150320.06999999986</v>
      </c>
      <c r="I46" s="101"/>
      <c r="J46" s="203">
        <v>0</v>
      </c>
      <c r="K46" s="203"/>
      <c r="L46" s="94"/>
      <c r="M46" s="95"/>
    </row>
    <row r="47" spans="1:14" ht="19.5" thickBot="1" x14ac:dyDescent="0.3">
      <c r="A47" s="1"/>
      <c r="B47" s="5"/>
      <c r="E47" s="51"/>
      <c r="H47" s="204" t="s">
        <v>55</v>
      </c>
      <c r="I47" s="205"/>
      <c r="J47" s="206">
        <f>SUM(J44:K46)</f>
        <v>32457.84999999986</v>
      </c>
      <c r="K47" s="207"/>
      <c r="L47" s="94"/>
      <c r="M47" s="95"/>
    </row>
    <row r="48" spans="1:14" x14ac:dyDescent="0.25">
      <c r="A48" s="1"/>
      <c r="B48" s="5"/>
      <c r="C48" s="191"/>
      <c r="D48" s="191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2" workbookViewId="0">
      <selection activeCell="D22" sqref="D2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17" t="s">
        <v>46</v>
      </c>
      <c r="D1" s="218"/>
      <c r="E1" s="219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20" t="s">
        <v>52</v>
      </c>
      <c r="I2" s="221"/>
      <c r="J2" s="222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223"/>
      <c r="I3" s="224"/>
      <c r="J3" s="225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223"/>
      <c r="I4" s="224"/>
      <c r="J4" s="225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226"/>
      <c r="I5" s="227"/>
      <c r="J5" s="228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229" t="s">
        <v>53</v>
      </c>
      <c r="B44" s="230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workbookViewId="0">
      <selection activeCell="J11" sqref="J1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08" t="s">
        <v>56</v>
      </c>
      <c r="C1" s="208"/>
      <c r="D1" s="208"/>
      <c r="E1" s="208"/>
      <c r="F1" s="208"/>
      <c r="G1" s="208"/>
      <c r="H1" s="208"/>
      <c r="I1" s="208"/>
      <c r="J1" s="208"/>
      <c r="L1" s="3" t="s">
        <v>0</v>
      </c>
      <c r="M1" s="4"/>
    </row>
    <row r="2" spans="1:16" ht="15.75" thickBot="1" x14ac:dyDescent="0.3">
      <c r="A2" s="1"/>
      <c r="B2" s="5"/>
      <c r="D2" s="155"/>
      <c r="E2" s="8"/>
      <c r="L2" s="9"/>
      <c r="M2" s="4"/>
    </row>
    <row r="3" spans="1:16" ht="19.5" customHeight="1" thickBot="1" x14ac:dyDescent="0.35">
      <c r="A3" s="209" t="s">
        <v>1</v>
      </c>
      <c r="B3" s="10" t="s">
        <v>2</v>
      </c>
      <c r="C3" s="11"/>
      <c r="D3" s="211" t="s">
        <v>3</v>
      </c>
      <c r="E3" s="211"/>
      <c r="F3" s="211"/>
      <c r="G3" s="212">
        <v>2000</v>
      </c>
      <c r="H3" s="212"/>
      <c r="I3" s="5"/>
      <c r="L3" s="9"/>
      <c r="M3" s="4"/>
    </row>
    <row r="4" spans="1:16" ht="20.25" thickTop="1" thickBot="1" x14ac:dyDescent="0.35">
      <c r="A4" s="210"/>
      <c r="B4" s="12">
        <v>158643.47</v>
      </c>
      <c r="C4" s="13"/>
      <c r="D4" s="213" t="s">
        <v>4</v>
      </c>
      <c r="E4" s="214"/>
      <c r="H4" s="215" t="s">
        <v>5</v>
      </c>
      <c r="I4" s="216"/>
      <c r="J4" s="216"/>
      <c r="K4" s="216"/>
      <c r="L4" s="14" t="s">
        <v>6</v>
      </c>
      <c r="P4" t="s">
        <v>23</v>
      </c>
    </row>
    <row r="5" spans="1:16" ht="17.25" thickTop="1" thickBot="1" x14ac:dyDescent="0.3">
      <c r="A5" s="16">
        <v>43132</v>
      </c>
      <c r="B5" s="17">
        <v>0</v>
      </c>
      <c r="C5" s="18"/>
      <c r="D5" s="107">
        <v>43132</v>
      </c>
      <c r="E5" s="157">
        <v>54408</v>
      </c>
      <c r="F5" s="158"/>
      <c r="G5" s="159">
        <v>43132</v>
      </c>
      <c r="H5" s="160">
        <v>0</v>
      </c>
      <c r="I5" s="20"/>
      <c r="J5" s="21"/>
      <c r="K5" s="21"/>
      <c r="L5" s="22">
        <v>54408</v>
      </c>
      <c r="M5" s="103" t="s">
        <v>42</v>
      </c>
    </row>
    <row r="6" spans="1:16" ht="17.25" thickTop="1" thickBot="1" x14ac:dyDescent="0.3">
      <c r="A6" s="23">
        <v>43133</v>
      </c>
      <c r="B6" s="17">
        <v>0</v>
      </c>
      <c r="C6" s="18"/>
      <c r="D6" s="106">
        <v>43133</v>
      </c>
      <c r="E6" s="24">
        <v>68248.14</v>
      </c>
      <c r="F6" s="25"/>
      <c r="G6" s="108">
        <v>43133</v>
      </c>
      <c r="H6" s="26">
        <v>30</v>
      </c>
      <c r="I6" s="27"/>
      <c r="J6" s="28" t="s">
        <v>8</v>
      </c>
      <c r="K6" s="29">
        <v>549</v>
      </c>
      <c r="L6" s="22">
        <f>45000+23218</f>
        <v>68218</v>
      </c>
      <c r="M6" s="103" t="s">
        <v>42</v>
      </c>
    </row>
    <row r="7" spans="1:16" ht="16.5" thickTop="1" thickBot="1" x14ac:dyDescent="0.3">
      <c r="A7" s="23">
        <v>43134</v>
      </c>
      <c r="B7" s="17">
        <v>0</v>
      </c>
      <c r="C7" s="18"/>
      <c r="D7" s="106">
        <v>43134</v>
      </c>
      <c r="E7" s="24">
        <v>94795.98</v>
      </c>
      <c r="F7" s="19"/>
      <c r="G7" s="108">
        <v>43134</v>
      </c>
      <c r="H7" s="26">
        <v>0</v>
      </c>
      <c r="I7" s="27" t="s">
        <v>66</v>
      </c>
      <c r="J7" s="30" t="s">
        <v>9</v>
      </c>
      <c r="K7" s="31">
        <v>8226.5</v>
      </c>
      <c r="L7" s="32">
        <v>94796</v>
      </c>
      <c r="M7" s="33" t="s">
        <v>42</v>
      </c>
    </row>
    <row r="8" spans="1:16" ht="16.5" thickTop="1" thickBot="1" x14ac:dyDescent="0.3">
      <c r="A8" s="23">
        <v>43135</v>
      </c>
      <c r="B8" s="17">
        <v>0</v>
      </c>
      <c r="C8" s="34"/>
      <c r="D8" s="106">
        <v>43135</v>
      </c>
      <c r="E8" s="24">
        <v>85540.65</v>
      </c>
      <c r="F8" s="19"/>
      <c r="G8" s="108">
        <v>43135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f>500+85040.5</f>
        <v>85540.5</v>
      </c>
      <c r="M8" s="33" t="s">
        <v>42</v>
      </c>
    </row>
    <row r="9" spans="1:16" ht="16.5" thickTop="1" thickBot="1" x14ac:dyDescent="0.3">
      <c r="A9" s="23">
        <v>43136</v>
      </c>
      <c r="B9" s="17">
        <v>0</v>
      </c>
      <c r="C9" s="36"/>
      <c r="D9" s="106">
        <v>43136</v>
      </c>
      <c r="E9" s="24">
        <v>79759.8</v>
      </c>
      <c r="F9" s="19"/>
      <c r="G9" s="108">
        <v>43136</v>
      </c>
      <c r="H9" s="26">
        <v>35</v>
      </c>
      <c r="I9" s="37" t="s">
        <v>61</v>
      </c>
      <c r="J9" s="28" t="s">
        <v>57</v>
      </c>
      <c r="K9" s="38">
        <v>9064.3700000000008</v>
      </c>
      <c r="L9" s="32">
        <v>79725</v>
      </c>
      <c r="M9" s="33" t="s">
        <v>42</v>
      </c>
    </row>
    <row r="10" spans="1:16" ht="16.5" thickTop="1" thickBot="1" x14ac:dyDescent="0.3">
      <c r="A10" s="23">
        <v>43137</v>
      </c>
      <c r="B10" s="17">
        <v>0</v>
      </c>
      <c r="C10" s="34"/>
      <c r="D10" s="106">
        <v>43137</v>
      </c>
      <c r="E10" s="24">
        <v>26195.9</v>
      </c>
      <c r="F10" s="19"/>
      <c r="G10" s="108">
        <v>43137</v>
      </c>
      <c r="H10" s="26">
        <v>0</v>
      </c>
      <c r="I10" s="37" t="s">
        <v>62</v>
      </c>
      <c r="J10" s="28" t="s">
        <v>58</v>
      </c>
      <c r="K10" s="38">
        <v>9959.93</v>
      </c>
      <c r="L10" s="32">
        <v>26196</v>
      </c>
      <c r="M10" s="33" t="s">
        <v>42</v>
      </c>
    </row>
    <row r="11" spans="1:16" ht="16.5" thickTop="1" thickBot="1" x14ac:dyDescent="0.3">
      <c r="A11" s="23">
        <v>43138</v>
      </c>
      <c r="B11" s="17">
        <v>0</v>
      </c>
      <c r="C11" s="34"/>
      <c r="D11" s="106">
        <v>43138</v>
      </c>
      <c r="E11" s="24">
        <v>42262.25</v>
      </c>
      <c r="F11" s="19"/>
      <c r="G11" s="108">
        <v>43138</v>
      </c>
      <c r="H11" s="26">
        <v>0</v>
      </c>
      <c r="I11" s="37" t="s">
        <v>63</v>
      </c>
      <c r="J11" s="28" t="s">
        <v>59</v>
      </c>
      <c r="K11" s="38">
        <v>9150.08</v>
      </c>
      <c r="L11" s="32">
        <v>42262</v>
      </c>
      <c r="M11" s="33" t="s">
        <v>42</v>
      </c>
    </row>
    <row r="12" spans="1:16" ht="16.5" thickTop="1" thickBot="1" x14ac:dyDescent="0.3">
      <c r="A12" s="23">
        <v>43139</v>
      </c>
      <c r="B12" s="17">
        <v>0</v>
      </c>
      <c r="C12" s="34"/>
      <c r="D12" s="106">
        <v>43139</v>
      </c>
      <c r="E12" s="24">
        <v>60547</v>
      </c>
      <c r="F12" s="19"/>
      <c r="G12" s="108">
        <v>43139</v>
      </c>
      <c r="H12" s="26">
        <v>0</v>
      </c>
      <c r="I12" s="37" t="s">
        <v>65</v>
      </c>
      <c r="J12" s="28" t="s">
        <v>60</v>
      </c>
      <c r="K12" s="38">
        <v>9150.08</v>
      </c>
      <c r="L12" s="32">
        <v>60547.5</v>
      </c>
      <c r="M12" s="33" t="s">
        <v>42</v>
      </c>
      <c r="N12" s="39"/>
    </row>
    <row r="13" spans="1:16" ht="16.5" thickTop="1" thickBot="1" x14ac:dyDescent="0.3">
      <c r="A13" s="23">
        <v>43140</v>
      </c>
      <c r="B13" s="17">
        <v>0</v>
      </c>
      <c r="C13" s="34"/>
      <c r="D13" s="106">
        <v>43140</v>
      </c>
      <c r="E13" s="24">
        <v>78331.92</v>
      </c>
      <c r="F13" s="19"/>
      <c r="G13" s="108">
        <v>43140</v>
      </c>
      <c r="H13" s="26">
        <v>0</v>
      </c>
      <c r="I13" s="27"/>
      <c r="J13" s="28" t="s">
        <v>34</v>
      </c>
      <c r="K13" s="29">
        <v>0</v>
      </c>
      <c r="L13" s="32">
        <f>60000+16562</f>
        <v>76562</v>
      </c>
      <c r="M13" s="33" t="s">
        <v>42</v>
      </c>
    </row>
    <row r="14" spans="1:16" ht="16.5" thickTop="1" thickBot="1" x14ac:dyDescent="0.3">
      <c r="A14" s="23">
        <v>43141</v>
      </c>
      <c r="B14" s="17">
        <v>0</v>
      </c>
      <c r="C14" s="36"/>
      <c r="D14" s="106">
        <v>43141</v>
      </c>
      <c r="E14" s="24">
        <v>80722.679999999993</v>
      </c>
      <c r="F14" s="19"/>
      <c r="G14" s="108">
        <v>43141</v>
      </c>
      <c r="H14" s="26">
        <v>60</v>
      </c>
      <c r="I14" s="27"/>
      <c r="J14" s="40"/>
      <c r="K14" s="29">
        <v>0</v>
      </c>
      <c r="L14" s="32">
        <v>80662.5</v>
      </c>
      <c r="M14" s="33" t="s">
        <v>42</v>
      </c>
    </row>
    <row r="15" spans="1:16" ht="16.5" thickTop="1" thickBot="1" x14ac:dyDescent="0.3">
      <c r="A15" s="23">
        <v>43142</v>
      </c>
      <c r="B15" s="17">
        <v>0</v>
      </c>
      <c r="C15" s="36"/>
      <c r="D15" s="106">
        <v>43142</v>
      </c>
      <c r="E15" s="24">
        <v>82618.34</v>
      </c>
      <c r="F15" s="19"/>
      <c r="G15" s="108">
        <v>43142</v>
      </c>
      <c r="H15" s="26">
        <v>0</v>
      </c>
      <c r="I15" s="27"/>
      <c r="J15" s="41"/>
      <c r="K15" s="29">
        <v>0</v>
      </c>
      <c r="L15" s="32">
        <v>82618.5</v>
      </c>
      <c r="M15" s="33" t="s">
        <v>42</v>
      </c>
    </row>
    <row r="16" spans="1:16" ht="16.5" thickTop="1" thickBot="1" x14ac:dyDescent="0.3">
      <c r="A16" s="23">
        <v>43143</v>
      </c>
      <c r="B16" s="17">
        <v>0</v>
      </c>
      <c r="C16" s="36"/>
      <c r="D16" s="106">
        <v>43143</v>
      </c>
      <c r="E16" s="24">
        <v>71291</v>
      </c>
      <c r="F16" s="19"/>
      <c r="G16" s="108">
        <v>43143</v>
      </c>
      <c r="H16" s="26">
        <v>0</v>
      </c>
      <c r="I16" s="27"/>
      <c r="J16" s="42"/>
      <c r="K16" s="43">
        <v>0</v>
      </c>
      <c r="L16" s="32">
        <v>71291</v>
      </c>
      <c r="M16" s="33" t="s">
        <v>42</v>
      </c>
    </row>
    <row r="17" spans="1:14" ht="16.5" thickTop="1" thickBot="1" x14ac:dyDescent="0.3">
      <c r="A17" s="23">
        <v>43144</v>
      </c>
      <c r="B17" s="17">
        <v>0</v>
      </c>
      <c r="C17" s="36"/>
      <c r="D17" s="106">
        <v>43144</v>
      </c>
      <c r="E17" s="24">
        <v>24941.3</v>
      </c>
      <c r="F17" s="19"/>
      <c r="G17" s="108">
        <v>43144</v>
      </c>
      <c r="H17" s="26">
        <v>0</v>
      </c>
      <c r="I17" s="27"/>
      <c r="J17" s="192" t="s">
        <v>11</v>
      </c>
      <c r="K17" s="43">
        <v>0</v>
      </c>
      <c r="L17" s="32">
        <f>15000+9941.5</f>
        <v>24941.5</v>
      </c>
      <c r="M17" s="33" t="s">
        <v>42</v>
      </c>
    </row>
    <row r="18" spans="1:14" ht="16.5" thickTop="1" thickBot="1" x14ac:dyDescent="0.3">
      <c r="A18" s="23">
        <v>43145</v>
      </c>
      <c r="B18" s="17">
        <v>0</v>
      </c>
      <c r="C18" s="34"/>
      <c r="D18" s="106">
        <v>43145</v>
      </c>
      <c r="E18" s="24">
        <v>38044.42</v>
      </c>
      <c r="F18" s="19"/>
      <c r="G18" s="108">
        <v>43145</v>
      </c>
      <c r="H18" s="26">
        <v>35</v>
      </c>
      <c r="I18" s="44"/>
      <c r="J18" s="192"/>
      <c r="K18" s="45">
        <v>0</v>
      </c>
      <c r="L18" s="32">
        <v>38009.5</v>
      </c>
      <c r="M18" s="33" t="s">
        <v>42</v>
      </c>
    </row>
    <row r="19" spans="1:14" ht="17.25" thickTop="1" thickBot="1" x14ac:dyDescent="0.3">
      <c r="A19" s="23">
        <v>43146</v>
      </c>
      <c r="B19" s="17">
        <v>0</v>
      </c>
      <c r="C19" s="36"/>
      <c r="D19" s="106">
        <v>43146</v>
      </c>
      <c r="E19" s="24">
        <v>56648.66</v>
      </c>
      <c r="F19" s="19"/>
      <c r="G19" s="108">
        <v>43146</v>
      </c>
      <c r="H19" s="26">
        <v>0</v>
      </c>
      <c r="I19" s="27"/>
      <c r="J19" s="46" t="s">
        <v>12</v>
      </c>
      <c r="K19" s="45">
        <v>0</v>
      </c>
      <c r="L19" s="32">
        <v>56648.5</v>
      </c>
      <c r="M19" s="47" t="s">
        <v>42</v>
      </c>
    </row>
    <row r="20" spans="1:14" ht="17.25" thickTop="1" thickBot="1" x14ac:dyDescent="0.3">
      <c r="A20" s="23">
        <v>43147</v>
      </c>
      <c r="B20" s="17">
        <v>0</v>
      </c>
      <c r="C20" s="48"/>
      <c r="D20" s="106">
        <v>43147</v>
      </c>
      <c r="E20" s="24">
        <v>50671.6</v>
      </c>
      <c r="F20" s="19"/>
      <c r="G20" s="108">
        <v>43147</v>
      </c>
      <c r="H20" s="26">
        <v>0</v>
      </c>
      <c r="I20" s="49"/>
      <c r="J20" s="50" t="s">
        <v>13</v>
      </c>
      <c r="K20" s="51">
        <v>0</v>
      </c>
      <c r="L20" s="32">
        <f>35671.5+15000</f>
        <v>50671.5</v>
      </c>
      <c r="M20" s="47" t="s">
        <v>42</v>
      </c>
    </row>
    <row r="21" spans="1:14" ht="16.5" thickTop="1" thickBot="1" x14ac:dyDescent="0.3">
      <c r="A21" s="23">
        <v>43148</v>
      </c>
      <c r="B21" s="17">
        <v>0</v>
      </c>
      <c r="C21" s="48"/>
      <c r="D21" s="106">
        <v>43148</v>
      </c>
      <c r="E21" s="24">
        <v>78560.87</v>
      </c>
      <c r="F21" s="19"/>
      <c r="G21" s="108">
        <v>43148</v>
      </c>
      <c r="H21" s="26">
        <v>0</v>
      </c>
      <c r="I21" s="33" t="s">
        <v>14</v>
      </c>
      <c r="J21" s="52"/>
      <c r="K21" s="51"/>
      <c r="L21" s="32">
        <v>78561</v>
      </c>
      <c r="M21" s="33" t="s">
        <v>42</v>
      </c>
    </row>
    <row r="22" spans="1:14" ht="17.25" thickTop="1" thickBot="1" x14ac:dyDescent="0.3">
      <c r="A22" s="23">
        <v>43149</v>
      </c>
      <c r="B22" s="17">
        <v>0</v>
      </c>
      <c r="C22" s="36"/>
      <c r="D22" s="106">
        <v>43149</v>
      </c>
      <c r="E22" s="24">
        <v>81305.58</v>
      </c>
      <c r="F22" s="19"/>
      <c r="G22" s="108">
        <v>43149</v>
      </c>
      <c r="H22" s="26">
        <v>0</v>
      </c>
      <c r="I22" s="49"/>
      <c r="J22" s="53"/>
      <c r="K22" s="51">
        <v>0</v>
      </c>
      <c r="L22" s="32">
        <v>81305.5</v>
      </c>
      <c r="M22" s="47" t="s">
        <v>42</v>
      </c>
    </row>
    <row r="23" spans="1:14" ht="16.5" thickTop="1" thickBot="1" x14ac:dyDescent="0.3">
      <c r="A23" s="23">
        <v>43150</v>
      </c>
      <c r="B23" s="17">
        <v>0</v>
      </c>
      <c r="C23" s="36"/>
      <c r="D23" s="106">
        <v>43150</v>
      </c>
      <c r="E23" s="24">
        <v>48600.91</v>
      </c>
      <c r="F23" s="19"/>
      <c r="G23" s="108">
        <v>43150</v>
      </c>
      <c r="H23" s="26">
        <v>0</v>
      </c>
      <c r="I23" s="27"/>
      <c r="J23" s="52"/>
      <c r="K23" s="51">
        <v>0</v>
      </c>
      <c r="L23" s="32">
        <v>48601</v>
      </c>
      <c r="M23" s="33" t="s">
        <v>42</v>
      </c>
    </row>
    <row r="24" spans="1:14" ht="16.5" thickTop="1" thickBot="1" x14ac:dyDescent="0.3">
      <c r="A24" s="23">
        <v>43151</v>
      </c>
      <c r="B24" s="17">
        <v>0</v>
      </c>
      <c r="C24" s="36"/>
      <c r="D24" s="106">
        <v>43151</v>
      </c>
      <c r="E24" s="24">
        <v>29226.75</v>
      </c>
      <c r="F24" s="19"/>
      <c r="G24" s="108">
        <v>43151</v>
      </c>
      <c r="H24" s="26">
        <v>35</v>
      </c>
      <c r="I24" s="27"/>
      <c r="J24" s="54" t="s">
        <v>15</v>
      </c>
      <c r="K24" s="51">
        <v>870</v>
      </c>
      <c r="L24" s="32">
        <f>14192+15000</f>
        <v>29192</v>
      </c>
      <c r="M24" s="33" t="s">
        <v>42</v>
      </c>
    </row>
    <row r="25" spans="1:14" ht="16.5" thickTop="1" thickBot="1" x14ac:dyDescent="0.3">
      <c r="A25" s="23">
        <v>43152</v>
      </c>
      <c r="B25" s="17">
        <v>0</v>
      </c>
      <c r="C25" s="48"/>
      <c r="D25" s="106">
        <v>43152</v>
      </c>
      <c r="E25" s="24">
        <v>66127.97</v>
      </c>
      <c r="F25" s="19"/>
      <c r="G25" s="108">
        <v>43152</v>
      </c>
      <c r="H25" s="26">
        <v>0</v>
      </c>
      <c r="I25" s="27"/>
      <c r="J25" s="55">
        <v>43140</v>
      </c>
      <c r="K25" s="51">
        <v>0</v>
      </c>
      <c r="L25" s="32">
        <v>66128</v>
      </c>
      <c r="M25" s="33" t="s">
        <v>42</v>
      </c>
    </row>
    <row r="26" spans="1:14" ht="16.5" thickTop="1" thickBot="1" x14ac:dyDescent="0.3">
      <c r="A26" s="23">
        <v>43153</v>
      </c>
      <c r="B26" s="17">
        <v>0</v>
      </c>
      <c r="C26" s="36"/>
      <c r="D26" s="106">
        <v>43153</v>
      </c>
      <c r="E26" s="24">
        <v>37242.6</v>
      </c>
      <c r="F26" s="19"/>
      <c r="G26" s="108">
        <v>43153</v>
      </c>
      <c r="H26" s="26">
        <v>0</v>
      </c>
      <c r="I26" s="27"/>
      <c r="J26" s="56" t="s">
        <v>16</v>
      </c>
      <c r="K26" s="27">
        <v>900</v>
      </c>
      <c r="L26" s="32">
        <v>37242.5</v>
      </c>
      <c r="M26" s="33" t="s">
        <v>42</v>
      </c>
      <c r="N26" t="s">
        <v>64</v>
      </c>
    </row>
    <row r="27" spans="1:14" ht="16.5" thickTop="1" thickBot="1" x14ac:dyDescent="0.3">
      <c r="A27" s="23">
        <v>43154</v>
      </c>
      <c r="B27" s="17">
        <v>0</v>
      </c>
      <c r="C27" s="36"/>
      <c r="D27" s="106">
        <v>43154</v>
      </c>
      <c r="E27" s="24">
        <v>62371.08</v>
      </c>
      <c r="F27" s="19"/>
      <c r="G27" s="108">
        <v>43154</v>
      </c>
      <c r="H27" s="26">
        <v>0</v>
      </c>
      <c r="I27" s="27"/>
      <c r="J27" s="116">
        <v>43140</v>
      </c>
      <c r="K27" s="27">
        <v>0</v>
      </c>
      <c r="L27" s="32">
        <v>62371</v>
      </c>
      <c r="M27" s="33" t="s">
        <v>42</v>
      </c>
      <c r="N27" t="s">
        <v>23</v>
      </c>
    </row>
    <row r="28" spans="1:14" ht="16.5" thickTop="1" thickBot="1" x14ac:dyDescent="0.3">
      <c r="A28" s="23">
        <v>43155</v>
      </c>
      <c r="B28" s="17">
        <v>0</v>
      </c>
      <c r="C28" s="36"/>
      <c r="D28" s="106">
        <v>43155</v>
      </c>
      <c r="E28" s="24">
        <v>81969.31</v>
      </c>
      <c r="F28" s="19"/>
      <c r="G28" s="108">
        <v>43155</v>
      </c>
      <c r="H28" s="26">
        <v>0</v>
      </c>
      <c r="I28" s="27"/>
      <c r="J28" s="57"/>
      <c r="K28" s="51">
        <v>0</v>
      </c>
      <c r="L28" s="58">
        <v>81919</v>
      </c>
      <c r="M28" s="33" t="s">
        <v>42</v>
      </c>
    </row>
    <row r="29" spans="1:14" ht="16.5" thickTop="1" thickBot="1" x14ac:dyDescent="0.3">
      <c r="A29" s="23">
        <v>43156</v>
      </c>
      <c r="B29" s="17">
        <v>0</v>
      </c>
      <c r="C29" s="36"/>
      <c r="D29" s="106">
        <v>43156</v>
      </c>
      <c r="E29" s="24">
        <v>79445.25</v>
      </c>
      <c r="F29" s="19"/>
      <c r="G29" s="108">
        <v>43156</v>
      </c>
      <c r="H29" s="26">
        <v>0</v>
      </c>
      <c r="I29" s="27"/>
      <c r="J29" s="55"/>
      <c r="K29" s="51">
        <v>0</v>
      </c>
      <c r="L29" s="32">
        <v>79445</v>
      </c>
      <c r="M29" s="33" t="s">
        <v>42</v>
      </c>
    </row>
    <row r="30" spans="1:14" ht="16.5" thickTop="1" thickBot="1" x14ac:dyDescent="0.3">
      <c r="A30" s="23">
        <v>43157</v>
      </c>
      <c r="B30" s="17">
        <v>0</v>
      </c>
      <c r="C30" s="48"/>
      <c r="D30" s="106">
        <v>43157</v>
      </c>
      <c r="E30" s="24">
        <v>50931.83</v>
      </c>
      <c r="F30" s="19"/>
      <c r="G30" s="108">
        <v>43157</v>
      </c>
      <c r="H30" s="26">
        <v>35</v>
      </c>
      <c r="I30" s="27"/>
      <c r="J30" s="60" t="s">
        <v>18</v>
      </c>
      <c r="K30" s="51">
        <v>0</v>
      </c>
      <c r="L30" s="58">
        <v>50897</v>
      </c>
      <c r="M30" s="33" t="s">
        <v>42</v>
      </c>
    </row>
    <row r="31" spans="1:14" ht="16.5" thickTop="1" thickBot="1" x14ac:dyDescent="0.3">
      <c r="A31" s="23">
        <v>43158</v>
      </c>
      <c r="B31" s="17">
        <v>0</v>
      </c>
      <c r="C31" s="48"/>
      <c r="D31" s="106">
        <v>43158</v>
      </c>
      <c r="E31" s="24">
        <v>19582.900000000001</v>
      </c>
      <c r="F31" s="19"/>
      <c r="G31" s="108">
        <v>43158</v>
      </c>
      <c r="H31" s="26">
        <v>0</v>
      </c>
      <c r="I31" s="61"/>
      <c r="J31" s="62"/>
      <c r="K31" s="51">
        <v>0</v>
      </c>
      <c r="L31" s="58">
        <v>19583</v>
      </c>
      <c r="M31" s="33" t="s">
        <v>42</v>
      </c>
    </row>
    <row r="32" spans="1:14" ht="16.5" thickTop="1" thickBot="1" x14ac:dyDescent="0.3">
      <c r="A32" s="23">
        <v>43159</v>
      </c>
      <c r="B32" s="17">
        <v>0</v>
      </c>
      <c r="C32" s="34"/>
      <c r="D32" s="106">
        <v>43159</v>
      </c>
      <c r="E32" s="24">
        <v>64658.13</v>
      </c>
      <c r="F32" s="19"/>
      <c r="G32" s="108">
        <v>43159</v>
      </c>
      <c r="H32" s="26">
        <v>0</v>
      </c>
      <c r="I32" s="61"/>
      <c r="J32" s="60"/>
      <c r="K32" s="29">
        <v>0</v>
      </c>
      <c r="L32" s="32">
        <v>64658</v>
      </c>
      <c r="M32" s="33" t="s">
        <v>42</v>
      </c>
    </row>
    <row r="33" spans="1:14" ht="16.5" thickTop="1" thickBot="1" x14ac:dyDescent="0.3">
      <c r="A33" s="23"/>
      <c r="B33" s="17"/>
      <c r="C33" s="34"/>
      <c r="D33" s="106" t="s">
        <v>23</v>
      </c>
      <c r="E33" s="24"/>
      <c r="F33" s="19"/>
      <c r="G33" s="108"/>
      <c r="H33" s="26"/>
      <c r="I33" s="27"/>
      <c r="J33" s="63"/>
      <c r="K33" s="38"/>
      <c r="L33" s="32"/>
      <c r="M33" s="33"/>
    </row>
    <row r="34" spans="1:14" ht="17.25" thickTop="1" thickBot="1" x14ac:dyDescent="0.3">
      <c r="A34" s="23"/>
      <c r="B34" s="17"/>
      <c r="C34" s="48"/>
      <c r="D34" s="106"/>
      <c r="E34" s="24"/>
      <c r="F34" s="19"/>
      <c r="G34" s="108"/>
      <c r="H34" s="26"/>
      <c r="I34" s="27"/>
      <c r="J34" s="63"/>
      <c r="K34" s="38"/>
      <c r="L34" s="104">
        <v>0</v>
      </c>
      <c r="M34" s="33"/>
      <c r="N34" s="64"/>
    </row>
    <row r="35" spans="1:14" ht="16.5" thickTop="1" thickBot="1" x14ac:dyDescent="0.3">
      <c r="A35" s="23"/>
      <c r="B35" s="17"/>
      <c r="C35" s="18"/>
      <c r="D35" s="106"/>
      <c r="E35" s="24"/>
      <c r="F35" s="19"/>
      <c r="G35" s="108"/>
      <c r="H35" s="26"/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1693001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1695050.8200000003</v>
      </c>
      <c r="G38" s="155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76619.960000000006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193" t="s">
        <v>20</v>
      </c>
      <c r="H40" s="194"/>
      <c r="I40" s="156"/>
      <c r="J40" s="195">
        <f>H38+K38</f>
        <v>76849.960000000006</v>
      </c>
      <c r="K40" s="196"/>
      <c r="L40" s="94"/>
      <c r="M40" s="95"/>
    </row>
    <row r="41" spans="1:14" ht="15.75" x14ac:dyDescent="0.25">
      <c r="A41" s="1"/>
      <c r="B41" s="5"/>
      <c r="C41" s="197" t="s">
        <v>21</v>
      </c>
      <c r="D41" s="197"/>
      <c r="E41" s="51">
        <f>E38-J40</f>
        <v>1618200.8600000003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-1522451.72</v>
      </c>
      <c r="H43" s="191"/>
      <c r="I43" s="191"/>
      <c r="J43" s="191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95749.140000000363</v>
      </c>
      <c r="H44" s="198" t="s">
        <v>26</v>
      </c>
      <c r="I44" s="198"/>
      <c r="J44" s="199">
        <f>E46</f>
        <v>221812.18000000034</v>
      </c>
      <c r="K44" s="200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126063.03999999999</v>
      </c>
      <c r="H45" s="201" t="s">
        <v>1</v>
      </c>
      <c r="I45" s="201"/>
      <c r="J45" s="202">
        <f>-B4</f>
        <v>-158643.47</v>
      </c>
      <c r="K45" s="202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221812.18000000034</v>
      </c>
      <c r="I46" s="101"/>
      <c r="J46" s="203">
        <v>0</v>
      </c>
      <c r="K46" s="203"/>
      <c r="L46" s="94"/>
      <c r="M46" s="95"/>
    </row>
    <row r="47" spans="1:14" ht="19.5" thickBot="1" x14ac:dyDescent="0.3">
      <c r="A47" s="1"/>
      <c r="B47" s="5"/>
      <c r="E47" s="51"/>
      <c r="H47" s="204" t="s">
        <v>55</v>
      </c>
      <c r="I47" s="205"/>
      <c r="J47" s="206">
        <f>SUM(J44:K46)</f>
        <v>63168.710000000341</v>
      </c>
      <c r="K47" s="207"/>
      <c r="L47" s="94"/>
      <c r="M47" s="95"/>
    </row>
    <row r="48" spans="1:14" x14ac:dyDescent="0.25">
      <c r="A48" s="1"/>
      <c r="B48" s="5"/>
      <c r="C48" s="191"/>
      <c r="D48" s="191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3"/>
  <sheetViews>
    <sheetView topLeftCell="A5" workbookViewId="0">
      <selection activeCell="H27" sqref="H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17" t="s">
        <v>46</v>
      </c>
      <c r="D1" s="218"/>
      <c r="E1" s="219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20" t="s">
        <v>52</v>
      </c>
      <c r="I2" s="221"/>
      <c r="J2" s="222"/>
    </row>
    <row r="3" spans="1:10" x14ac:dyDescent="0.25">
      <c r="A3" s="124">
        <v>43132</v>
      </c>
      <c r="B3" s="125">
        <v>514</v>
      </c>
      <c r="C3" s="126">
        <v>71125.56</v>
      </c>
      <c r="D3" s="127"/>
      <c r="E3" s="126"/>
      <c r="F3" s="128">
        <f t="shared" ref="F3:F27" si="0">C3-E3</f>
        <v>71125.56</v>
      </c>
      <c r="H3" s="223"/>
      <c r="I3" s="224"/>
      <c r="J3" s="225"/>
    </row>
    <row r="4" spans="1:10" x14ac:dyDescent="0.25">
      <c r="A4" s="124">
        <v>43133</v>
      </c>
      <c r="B4" s="165">
        <v>520</v>
      </c>
      <c r="C4" s="126">
        <v>116207.92</v>
      </c>
      <c r="D4" s="127"/>
      <c r="E4" s="131"/>
      <c r="F4" s="132">
        <f t="shared" si="0"/>
        <v>116207.92</v>
      </c>
      <c r="H4" s="223"/>
      <c r="I4" s="224"/>
      <c r="J4" s="225"/>
    </row>
    <row r="5" spans="1:10" ht="15.75" thickBot="1" x14ac:dyDescent="0.3">
      <c r="A5" s="129">
        <v>43134</v>
      </c>
      <c r="B5" s="166">
        <v>527</v>
      </c>
      <c r="C5" s="131">
        <v>136309.38</v>
      </c>
      <c r="D5" s="127"/>
      <c r="E5" s="131"/>
      <c r="F5" s="132">
        <f t="shared" si="0"/>
        <v>136309.38</v>
      </c>
      <c r="H5" s="226"/>
      <c r="I5" s="227"/>
      <c r="J5" s="228"/>
    </row>
    <row r="6" spans="1:10" x14ac:dyDescent="0.25">
      <c r="A6" s="129">
        <v>43136</v>
      </c>
      <c r="B6" s="166">
        <v>539</v>
      </c>
      <c r="C6" s="131">
        <v>41331</v>
      </c>
      <c r="D6" s="127"/>
      <c r="E6" s="131"/>
      <c r="F6" s="133">
        <f t="shared" si="0"/>
        <v>41331</v>
      </c>
    </row>
    <row r="7" spans="1:10" x14ac:dyDescent="0.25">
      <c r="A7" s="129">
        <v>43138</v>
      </c>
      <c r="B7" s="166">
        <v>545</v>
      </c>
      <c r="C7" s="131">
        <v>130502.6</v>
      </c>
      <c r="D7" s="127"/>
      <c r="E7" s="131"/>
      <c r="F7" s="133">
        <f t="shared" si="0"/>
        <v>130502.6</v>
      </c>
    </row>
    <row r="8" spans="1:10" x14ac:dyDescent="0.25">
      <c r="A8" s="129">
        <v>43139</v>
      </c>
      <c r="B8" s="166">
        <v>555</v>
      </c>
      <c r="C8" s="131">
        <v>42957.34</v>
      </c>
      <c r="D8" s="127"/>
      <c r="E8" s="131"/>
      <c r="F8" s="133">
        <f t="shared" si="0"/>
        <v>42957.34</v>
      </c>
    </row>
    <row r="9" spans="1:10" x14ac:dyDescent="0.25">
      <c r="A9" s="129">
        <v>43140</v>
      </c>
      <c r="B9" s="166">
        <v>556</v>
      </c>
      <c r="C9" s="131">
        <v>149942.34</v>
      </c>
      <c r="D9" s="127"/>
      <c r="E9" s="131"/>
      <c r="F9" s="133">
        <f t="shared" si="0"/>
        <v>149942.34</v>
      </c>
    </row>
    <row r="10" spans="1:10" x14ac:dyDescent="0.25">
      <c r="A10" s="129">
        <v>43141</v>
      </c>
      <c r="B10" s="166">
        <v>569</v>
      </c>
      <c r="C10" s="131">
        <v>76995.88</v>
      </c>
      <c r="D10" s="127"/>
      <c r="E10" s="131"/>
      <c r="F10" s="133">
        <f t="shared" si="0"/>
        <v>76995.88</v>
      </c>
    </row>
    <row r="11" spans="1:10" x14ac:dyDescent="0.25">
      <c r="A11" s="129">
        <v>43143</v>
      </c>
      <c r="B11" s="166">
        <v>570</v>
      </c>
      <c r="C11" s="131">
        <v>30167</v>
      </c>
      <c r="D11" s="127"/>
      <c r="E11" s="131"/>
      <c r="F11" s="133">
        <f t="shared" si="0"/>
        <v>30167</v>
      </c>
    </row>
    <row r="12" spans="1:10" x14ac:dyDescent="0.25">
      <c r="A12" s="134">
        <v>43145</v>
      </c>
      <c r="B12" s="167">
        <v>582</v>
      </c>
      <c r="C12" s="131">
        <v>59230.400000000001</v>
      </c>
      <c r="D12" s="127"/>
      <c r="E12" s="131"/>
      <c r="F12" s="133">
        <f t="shared" si="0"/>
        <v>59230.400000000001</v>
      </c>
    </row>
    <row r="13" spans="1:10" x14ac:dyDescent="0.25">
      <c r="A13" s="134">
        <v>43146</v>
      </c>
      <c r="B13" s="167">
        <v>585</v>
      </c>
      <c r="C13" s="131">
        <v>94228.160000000003</v>
      </c>
      <c r="D13" s="127"/>
      <c r="E13" s="131"/>
      <c r="F13" s="133">
        <f t="shared" si="0"/>
        <v>94228.160000000003</v>
      </c>
    </row>
    <row r="14" spans="1:10" x14ac:dyDescent="0.25">
      <c r="A14" s="134">
        <v>43146</v>
      </c>
      <c r="B14" s="167">
        <v>590</v>
      </c>
      <c r="C14" s="131">
        <v>14396.4</v>
      </c>
      <c r="D14" s="127"/>
      <c r="E14" s="131"/>
      <c r="F14" s="133">
        <f t="shared" si="0"/>
        <v>14396.4</v>
      </c>
    </row>
    <row r="15" spans="1:10" x14ac:dyDescent="0.25">
      <c r="A15" s="134">
        <v>43147</v>
      </c>
      <c r="B15" s="167">
        <v>591</v>
      </c>
      <c r="C15" s="131">
        <v>73278.399999999994</v>
      </c>
      <c r="D15" s="127"/>
      <c r="E15" s="131"/>
      <c r="F15" s="133">
        <f t="shared" si="0"/>
        <v>73278.399999999994</v>
      </c>
    </row>
    <row r="16" spans="1:10" x14ac:dyDescent="0.25">
      <c r="A16" s="134">
        <v>43148</v>
      </c>
      <c r="B16" s="167">
        <v>600</v>
      </c>
      <c r="C16" s="131">
        <v>48794.8</v>
      </c>
      <c r="D16" s="127"/>
      <c r="E16" s="131"/>
      <c r="F16" s="133">
        <f t="shared" si="0"/>
        <v>48794.8</v>
      </c>
    </row>
    <row r="17" spans="1:9" x14ac:dyDescent="0.25">
      <c r="A17" s="134">
        <v>43150</v>
      </c>
      <c r="B17" s="167">
        <v>606</v>
      </c>
      <c r="C17" s="131">
        <v>52155.72</v>
      </c>
      <c r="D17" s="127"/>
      <c r="E17" s="131"/>
      <c r="F17" s="133">
        <f t="shared" si="0"/>
        <v>52155.72</v>
      </c>
      <c r="H17">
        <v>610</v>
      </c>
      <c r="I17" s="5">
        <v>30954</v>
      </c>
    </row>
    <row r="18" spans="1:9" x14ac:dyDescent="0.25">
      <c r="A18" s="134">
        <v>43150</v>
      </c>
      <c r="B18" s="167">
        <v>610</v>
      </c>
      <c r="C18" s="131">
        <v>30954</v>
      </c>
      <c r="D18" s="127"/>
      <c r="E18" s="131"/>
      <c r="F18" s="133">
        <f t="shared" si="0"/>
        <v>30954</v>
      </c>
      <c r="I18" s="5"/>
    </row>
    <row r="19" spans="1:9" x14ac:dyDescent="0.25">
      <c r="A19" s="134">
        <v>43152</v>
      </c>
      <c r="B19" s="167">
        <v>618</v>
      </c>
      <c r="C19" s="131">
        <v>94175.64</v>
      </c>
      <c r="D19" s="127"/>
      <c r="E19" s="131"/>
      <c r="F19" s="133">
        <f t="shared" si="0"/>
        <v>94175.64</v>
      </c>
    </row>
    <row r="20" spans="1:9" x14ac:dyDescent="0.25">
      <c r="A20" s="134">
        <v>43153</v>
      </c>
      <c r="B20" s="135">
        <v>625</v>
      </c>
      <c r="C20" s="131">
        <v>75539.5</v>
      </c>
      <c r="D20" s="127"/>
      <c r="E20" s="131"/>
      <c r="F20" s="133">
        <f t="shared" si="0"/>
        <v>75539.5</v>
      </c>
    </row>
    <row r="21" spans="1:9" x14ac:dyDescent="0.25">
      <c r="A21" s="134">
        <v>43154</v>
      </c>
      <c r="B21" s="167">
        <v>631</v>
      </c>
      <c r="C21" s="131">
        <v>69568.7</v>
      </c>
      <c r="D21" s="127"/>
      <c r="E21" s="131"/>
      <c r="F21" s="133">
        <f t="shared" si="0"/>
        <v>69568.7</v>
      </c>
    </row>
    <row r="22" spans="1:9" x14ac:dyDescent="0.25">
      <c r="A22" s="134">
        <v>43155</v>
      </c>
      <c r="B22" s="167">
        <v>636</v>
      </c>
      <c r="C22" s="131">
        <v>3670.42</v>
      </c>
      <c r="D22" s="127"/>
      <c r="E22" s="131"/>
      <c r="F22" s="133">
        <f t="shared" si="0"/>
        <v>3670.42</v>
      </c>
    </row>
    <row r="23" spans="1:9" x14ac:dyDescent="0.25">
      <c r="A23" s="134">
        <v>43157</v>
      </c>
      <c r="B23" s="167">
        <v>644</v>
      </c>
      <c r="C23" s="131">
        <v>47916.34</v>
      </c>
      <c r="D23" s="127"/>
      <c r="E23" s="131"/>
      <c r="F23" s="133">
        <f t="shared" si="0"/>
        <v>47916.34</v>
      </c>
    </row>
    <row r="24" spans="1:9" x14ac:dyDescent="0.25">
      <c r="A24" s="134">
        <v>43158</v>
      </c>
      <c r="B24" s="167">
        <v>651</v>
      </c>
      <c r="C24" s="131">
        <v>105811.62</v>
      </c>
      <c r="D24" s="127"/>
      <c r="E24" s="131"/>
      <c r="F24" s="133">
        <f t="shared" si="0"/>
        <v>105811.62</v>
      </c>
    </row>
    <row r="25" spans="1:9" x14ac:dyDescent="0.25">
      <c r="A25" s="134">
        <v>43135</v>
      </c>
      <c r="B25" s="135">
        <v>587</v>
      </c>
      <c r="C25" s="131">
        <v>100</v>
      </c>
      <c r="D25" s="127" t="s">
        <v>67</v>
      </c>
      <c r="E25" s="131"/>
      <c r="F25" s="133">
        <f t="shared" si="0"/>
        <v>100</v>
      </c>
    </row>
    <row r="26" spans="1:9" x14ac:dyDescent="0.25">
      <c r="A26" s="134"/>
      <c r="B26" s="135"/>
      <c r="C26" s="131"/>
      <c r="D26" s="127"/>
      <c r="E26" s="131"/>
      <c r="F26" s="133">
        <f t="shared" si="0"/>
        <v>0</v>
      </c>
    </row>
    <row r="27" spans="1:9" ht="16.5" thickBot="1" x14ac:dyDescent="0.3">
      <c r="A27" s="161" t="s">
        <v>53</v>
      </c>
      <c r="B27" s="162"/>
      <c r="C27" s="142"/>
      <c r="D27" s="143"/>
      <c r="E27" s="144">
        <v>42907.4</v>
      </c>
      <c r="F27" s="145">
        <f t="shared" si="0"/>
        <v>-42907.4</v>
      </c>
    </row>
    <row r="28" spans="1:9" s="151" customFormat="1" ht="19.5" thickBot="1" x14ac:dyDescent="0.35">
      <c r="A28" s="149"/>
      <c r="B28" s="150"/>
      <c r="C28" s="146">
        <f>SUM(C3:C27)</f>
        <v>1565359.1199999996</v>
      </c>
      <c r="D28" s="146"/>
      <c r="E28" s="152">
        <f>SUM(E3:E27)</f>
        <v>42907.4</v>
      </c>
      <c r="F28" s="152">
        <f>SUM(F3:F27)</f>
        <v>1522451.7199999997</v>
      </c>
    </row>
    <row r="33" spans="6:6" x14ac:dyDescent="0.25">
      <c r="F33" s="19" t="s">
        <v>64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8"/>
  <sheetViews>
    <sheetView topLeftCell="C28" workbookViewId="0">
      <selection activeCell="H21" sqref="H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08" t="s">
        <v>68</v>
      </c>
      <c r="C1" s="208"/>
      <c r="D1" s="208"/>
      <c r="E1" s="208"/>
      <c r="F1" s="208"/>
      <c r="G1" s="208"/>
      <c r="H1" s="208"/>
      <c r="I1" s="208"/>
      <c r="J1" s="208"/>
      <c r="L1" s="3" t="s">
        <v>0</v>
      </c>
      <c r="M1" s="4"/>
    </row>
    <row r="2" spans="1:16" ht="15.75" thickBot="1" x14ac:dyDescent="0.3">
      <c r="A2" s="1"/>
      <c r="B2" s="5"/>
      <c r="D2" s="163"/>
      <c r="E2" s="8"/>
      <c r="L2" s="9"/>
      <c r="M2" s="4"/>
    </row>
    <row r="3" spans="1:16" ht="19.5" customHeight="1" thickBot="1" x14ac:dyDescent="0.35">
      <c r="A3" s="209" t="s">
        <v>1</v>
      </c>
      <c r="B3" s="10" t="s">
        <v>2</v>
      </c>
      <c r="C3" s="11"/>
      <c r="D3" s="211" t="s">
        <v>3</v>
      </c>
      <c r="E3" s="211"/>
      <c r="F3" s="211"/>
      <c r="G3" s="212">
        <v>2000</v>
      </c>
      <c r="H3" s="212"/>
      <c r="I3" s="5"/>
      <c r="L3" s="9"/>
      <c r="M3" s="4"/>
    </row>
    <row r="4" spans="1:16" ht="20.25" thickTop="1" thickBot="1" x14ac:dyDescent="0.35">
      <c r="A4" s="210"/>
      <c r="B4" s="12">
        <v>126063.03999999999</v>
      </c>
      <c r="C4" s="13"/>
      <c r="D4" s="213" t="s">
        <v>4</v>
      </c>
      <c r="E4" s="214"/>
      <c r="H4" s="215" t="s">
        <v>5</v>
      </c>
      <c r="I4" s="216"/>
      <c r="J4" s="216"/>
      <c r="K4" s="216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43160</v>
      </c>
      <c r="E5" s="157">
        <v>32305.02</v>
      </c>
      <c r="F5" s="158"/>
      <c r="G5" s="159">
        <v>43160</v>
      </c>
      <c r="H5" s="160">
        <v>0</v>
      </c>
      <c r="I5" s="20"/>
      <c r="J5" s="21"/>
      <c r="K5" s="21"/>
      <c r="L5" s="22">
        <v>32305</v>
      </c>
      <c r="M5" s="103" t="s">
        <v>7</v>
      </c>
    </row>
    <row r="6" spans="1:16" ht="17.25" thickTop="1" thickBot="1" x14ac:dyDescent="0.3">
      <c r="A6" s="23"/>
      <c r="B6" s="17">
        <v>0</v>
      </c>
      <c r="C6" s="18"/>
      <c r="D6" s="106">
        <v>43161</v>
      </c>
      <c r="E6" s="24">
        <v>56543.9</v>
      </c>
      <c r="F6" s="25"/>
      <c r="G6" s="108">
        <v>43161</v>
      </c>
      <c r="H6" s="26">
        <v>0</v>
      </c>
      <c r="I6" s="27"/>
      <c r="J6" s="28" t="s">
        <v>8</v>
      </c>
      <c r="K6" s="29">
        <v>549</v>
      </c>
      <c r="L6" s="22">
        <f>25000+33304</f>
        <v>58304</v>
      </c>
      <c r="M6" s="103" t="s">
        <v>7</v>
      </c>
    </row>
    <row r="7" spans="1:16" ht="16.5" thickTop="1" thickBot="1" x14ac:dyDescent="0.3">
      <c r="A7" s="23"/>
      <c r="B7" s="17">
        <v>0</v>
      </c>
      <c r="C7" s="18"/>
      <c r="D7" s="106">
        <v>43162</v>
      </c>
      <c r="E7" s="24">
        <v>63598.239999999998</v>
      </c>
      <c r="F7" s="19"/>
      <c r="G7" s="108">
        <v>43162</v>
      </c>
      <c r="H7" s="26">
        <v>35</v>
      </c>
      <c r="I7" s="27" t="s">
        <v>82</v>
      </c>
      <c r="J7" s="30" t="s">
        <v>9</v>
      </c>
      <c r="K7" s="31">
        <v>4928</v>
      </c>
      <c r="L7" s="32">
        <v>63563</v>
      </c>
      <c r="M7" s="33" t="s">
        <v>7</v>
      </c>
    </row>
    <row r="8" spans="1:16" ht="16.5" thickTop="1" thickBot="1" x14ac:dyDescent="0.3">
      <c r="A8" s="23"/>
      <c r="B8" s="17">
        <v>0</v>
      </c>
      <c r="C8" s="34"/>
      <c r="D8" s="106">
        <v>43163</v>
      </c>
      <c r="E8" s="24">
        <v>86175.52</v>
      </c>
      <c r="F8" s="19"/>
      <c r="G8" s="108">
        <v>43163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v>86175.5</v>
      </c>
      <c r="M8" s="33" t="s">
        <v>7</v>
      </c>
    </row>
    <row r="9" spans="1:16" ht="16.5" thickTop="1" thickBot="1" x14ac:dyDescent="0.3">
      <c r="A9" s="23"/>
      <c r="B9" s="17">
        <v>0</v>
      </c>
      <c r="C9" s="36"/>
      <c r="D9" s="106">
        <v>43164</v>
      </c>
      <c r="E9" s="24">
        <v>60931.28</v>
      </c>
      <c r="F9" s="19"/>
      <c r="G9" s="108">
        <v>43164</v>
      </c>
      <c r="H9" s="26">
        <v>0</v>
      </c>
      <c r="I9" s="37" t="s">
        <v>76</v>
      </c>
      <c r="J9" s="28" t="s">
        <v>71</v>
      </c>
      <c r="K9" s="38">
        <v>9121.84</v>
      </c>
      <c r="L9" s="32">
        <v>60931</v>
      </c>
      <c r="M9" s="33" t="s">
        <v>7</v>
      </c>
    </row>
    <row r="10" spans="1:16" ht="16.5" thickTop="1" thickBot="1" x14ac:dyDescent="0.3">
      <c r="A10" s="23"/>
      <c r="B10" s="17">
        <v>0</v>
      </c>
      <c r="C10" s="34"/>
      <c r="D10" s="106">
        <v>43165</v>
      </c>
      <c r="E10" s="24">
        <v>24245.8</v>
      </c>
      <c r="F10" s="19"/>
      <c r="G10" s="108">
        <v>43165</v>
      </c>
      <c r="H10" s="26">
        <v>0</v>
      </c>
      <c r="I10" s="37" t="s">
        <v>77</v>
      </c>
      <c r="J10" s="28" t="s">
        <v>72</v>
      </c>
      <c r="K10" s="38">
        <v>9150.08</v>
      </c>
      <c r="L10" s="32">
        <v>24246</v>
      </c>
      <c r="M10" s="33" t="s">
        <v>7</v>
      </c>
    </row>
    <row r="11" spans="1:16" ht="16.5" thickTop="1" thickBot="1" x14ac:dyDescent="0.3">
      <c r="A11" s="23"/>
      <c r="B11" s="17">
        <v>0</v>
      </c>
      <c r="C11" s="34"/>
      <c r="D11" s="106">
        <v>43166</v>
      </c>
      <c r="E11" s="24">
        <v>33528.47</v>
      </c>
      <c r="F11" s="19"/>
      <c r="G11" s="108">
        <v>43166</v>
      </c>
      <c r="H11" s="26">
        <v>0</v>
      </c>
      <c r="I11" s="37" t="s">
        <v>78</v>
      </c>
      <c r="J11" s="28" t="s">
        <v>73</v>
      </c>
      <c r="K11" s="38">
        <v>9150.08</v>
      </c>
      <c r="L11" s="32">
        <v>33528</v>
      </c>
      <c r="M11" s="33" t="s">
        <v>7</v>
      </c>
    </row>
    <row r="12" spans="1:16" ht="16.5" thickTop="1" thickBot="1" x14ac:dyDescent="0.3">
      <c r="A12" s="23"/>
      <c r="B12" s="17">
        <v>0</v>
      </c>
      <c r="C12" s="34"/>
      <c r="D12" s="106">
        <v>43167</v>
      </c>
      <c r="E12" s="24">
        <v>43504.6</v>
      </c>
      <c r="F12" s="19"/>
      <c r="G12" s="108">
        <v>43167</v>
      </c>
      <c r="H12" s="26">
        <v>0</v>
      </c>
      <c r="I12" s="37" t="s">
        <v>79</v>
      </c>
      <c r="J12" s="28" t="s">
        <v>74</v>
      </c>
      <c r="K12" s="38">
        <v>9807.2199999999993</v>
      </c>
      <c r="L12" s="32">
        <v>42634</v>
      </c>
      <c r="M12" s="33" t="s">
        <v>7</v>
      </c>
      <c r="N12" s="39"/>
    </row>
    <row r="13" spans="1:16" ht="16.5" thickTop="1" thickBot="1" x14ac:dyDescent="0.3">
      <c r="A13" s="23"/>
      <c r="B13" s="17">
        <v>0</v>
      </c>
      <c r="C13" s="34"/>
      <c r="D13" s="106">
        <v>43168</v>
      </c>
      <c r="E13" s="24">
        <v>61713.25</v>
      </c>
      <c r="F13" s="19"/>
      <c r="G13" s="108">
        <v>43168</v>
      </c>
      <c r="H13" s="26">
        <v>0</v>
      </c>
      <c r="I13" s="37" t="s">
        <v>80</v>
      </c>
      <c r="J13" s="28" t="s">
        <v>75</v>
      </c>
      <c r="K13" s="29">
        <v>9407.2199999999993</v>
      </c>
      <c r="L13" s="32">
        <f>20000+40813</f>
        <v>60813</v>
      </c>
      <c r="M13" s="33" t="s">
        <v>7</v>
      </c>
    </row>
    <row r="14" spans="1:16" ht="16.5" thickTop="1" thickBot="1" x14ac:dyDescent="0.3">
      <c r="A14" s="23"/>
      <c r="B14" s="17">
        <v>0</v>
      </c>
      <c r="C14" s="36"/>
      <c r="D14" s="106">
        <v>43169</v>
      </c>
      <c r="E14" s="24">
        <v>77248.179999999993</v>
      </c>
      <c r="F14" s="19"/>
      <c r="G14" s="108">
        <v>43169</v>
      </c>
      <c r="H14" s="26">
        <v>35</v>
      </c>
      <c r="I14" s="27"/>
      <c r="J14" s="40"/>
      <c r="K14" s="29">
        <v>0</v>
      </c>
      <c r="L14" s="32">
        <v>77213</v>
      </c>
      <c r="M14" s="33" t="s">
        <v>7</v>
      </c>
    </row>
    <row r="15" spans="1:16" ht="16.5" thickTop="1" thickBot="1" x14ac:dyDescent="0.3">
      <c r="A15" s="23"/>
      <c r="B15" s="17">
        <v>0</v>
      </c>
      <c r="C15" s="36"/>
      <c r="D15" s="106">
        <v>43170</v>
      </c>
      <c r="E15" s="24">
        <v>69399.62</v>
      </c>
      <c r="F15" s="19"/>
      <c r="G15" s="108">
        <v>43170</v>
      </c>
      <c r="H15" s="26">
        <v>0</v>
      </c>
      <c r="I15" s="27"/>
      <c r="J15" s="41"/>
      <c r="K15" s="29">
        <v>0</v>
      </c>
      <c r="L15" s="32">
        <v>69400</v>
      </c>
      <c r="M15" s="33" t="s">
        <v>7</v>
      </c>
    </row>
    <row r="16" spans="1:16" ht="16.5" thickTop="1" thickBot="1" x14ac:dyDescent="0.3">
      <c r="A16" s="23"/>
      <c r="B16" s="17">
        <v>0</v>
      </c>
      <c r="C16" s="36"/>
      <c r="D16" s="106">
        <v>43171</v>
      </c>
      <c r="E16" s="24">
        <v>41848.120000000003</v>
      </c>
      <c r="F16" s="19"/>
      <c r="G16" s="108">
        <v>43171</v>
      </c>
      <c r="H16" s="26">
        <v>0</v>
      </c>
      <c r="I16" s="27"/>
      <c r="J16" s="42"/>
      <c r="K16" s="43">
        <v>0</v>
      </c>
      <c r="L16" s="32">
        <v>41848</v>
      </c>
      <c r="M16" s="33" t="s">
        <v>7</v>
      </c>
    </row>
    <row r="17" spans="1:15" ht="16.5" thickTop="1" thickBot="1" x14ac:dyDescent="0.3">
      <c r="A17" s="23"/>
      <c r="B17" s="17">
        <v>0</v>
      </c>
      <c r="C17" s="36"/>
      <c r="D17" s="106">
        <v>43172</v>
      </c>
      <c r="E17" s="24">
        <v>18831.150000000001</v>
      </c>
      <c r="F17" s="19"/>
      <c r="G17" s="108">
        <v>43172</v>
      </c>
      <c r="H17" s="26">
        <v>0</v>
      </c>
      <c r="I17" s="27"/>
      <c r="J17" s="192" t="s">
        <v>11</v>
      </c>
      <c r="K17" s="43">
        <v>0</v>
      </c>
      <c r="L17" s="32">
        <v>18831</v>
      </c>
      <c r="M17" s="33" t="s">
        <v>7</v>
      </c>
    </row>
    <row r="18" spans="1:15" ht="16.5" thickTop="1" thickBot="1" x14ac:dyDescent="0.3">
      <c r="A18" s="23"/>
      <c r="B18" s="17">
        <v>0</v>
      </c>
      <c r="C18" s="34"/>
      <c r="D18" s="106">
        <v>43173</v>
      </c>
      <c r="E18" s="24">
        <v>44510.2</v>
      </c>
      <c r="F18" s="19"/>
      <c r="G18" s="108">
        <v>43173</v>
      </c>
      <c r="H18" s="26">
        <v>0</v>
      </c>
      <c r="I18" s="44"/>
      <c r="J18" s="192"/>
      <c r="K18" s="45">
        <v>0</v>
      </c>
      <c r="L18" s="32">
        <v>44510</v>
      </c>
      <c r="M18" s="33" t="s">
        <v>7</v>
      </c>
    </row>
    <row r="19" spans="1:15" ht="17.25" thickTop="1" thickBot="1" x14ac:dyDescent="0.3">
      <c r="A19" s="23"/>
      <c r="B19" s="17">
        <v>0</v>
      </c>
      <c r="C19" s="36"/>
      <c r="D19" s="106">
        <v>43174</v>
      </c>
      <c r="E19" s="24">
        <v>30022.720000000001</v>
      </c>
      <c r="F19" s="19"/>
      <c r="G19" s="108">
        <v>43174</v>
      </c>
      <c r="H19" s="26">
        <v>0</v>
      </c>
      <c r="I19" s="27"/>
      <c r="J19" s="46" t="s">
        <v>12</v>
      </c>
      <c r="K19" s="45">
        <v>0</v>
      </c>
      <c r="L19" s="32">
        <v>30023</v>
      </c>
      <c r="M19" s="47" t="s">
        <v>7</v>
      </c>
    </row>
    <row r="20" spans="1:15" ht="17.25" thickTop="1" thickBot="1" x14ac:dyDescent="0.3">
      <c r="A20" s="23"/>
      <c r="B20" s="17">
        <v>0</v>
      </c>
      <c r="C20" s="48"/>
      <c r="D20" s="106">
        <v>43175</v>
      </c>
      <c r="E20" s="24">
        <v>57830.11</v>
      </c>
      <c r="F20" s="19"/>
      <c r="G20" s="108">
        <v>43175</v>
      </c>
      <c r="H20" s="26">
        <v>0</v>
      </c>
      <c r="I20" s="49"/>
      <c r="J20" s="50" t="s">
        <v>13</v>
      </c>
      <c r="K20" s="51">
        <v>0</v>
      </c>
      <c r="L20" s="32">
        <f>25000+32830</f>
        <v>57830</v>
      </c>
      <c r="M20" s="47" t="s">
        <v>7</v>
      </c>
    </row>
    <row r="21" spans="1:15" ht="16.5" thickTop="1" thickBot="1" x14ac:dyDescent="0.3">
      <c r="A21" s="23"/>
      <c r="B21" s="17">
        <v>0</v>
      </c>
      <c r="C21" s="48"/>
      <c r="D21" s="106">
        <v>43176</v>
      </c>
      <c r="E21" s="24">
        <v>75507.149999999994</v>
      </c>
      <c r="F21" s="19"/>
      <c r="G21" s="108">
        <v>43176</v>
      </c>
      <c r="H21" s="26">
        <v>45</v>
      </c>
      <c r="I21" s="33" t="s">
        <v>14</v>
      </c>
      <c r="J21" s="52"/>
      <c r="K21" s="51"/>
      <c r="L21" s="32">
        <v>75462</v>
      </c>
      <c r="M21" s="33" t="s">
        <v>7</v>
      </c>
    </row>
    <row r="22" spans="1:15" ht="17.25" thickTop="1" thickBot="1" x14ac:dyDescent="0.3">
      <c r="A22" s="23"/>
      <c r="B22" s="17">
        <v>0</v>
      </c>
      <c r="C22" s="36"/>
      <c r="D22" s="106">
        <v>43177</v>
      </c>
      <c r="E22" s="24">
        <v>68127.02</v>
      </c>
      <c r="F22" s="19"/>
      <c r="G22" s="108">
        <v>43177</v>
      </c>
      <c r="H22" s="26">
        <v>0</v>
      </c>
      <c r="I22" s="49"/>
      <c r="J22" s="53"/>
      <c r="K22" s="51">
        <v>0</v>
      </c>
      <c r="L22" s="32">
        <v>68127</v>
      </c>
      <c r="M22" s="47" t="s">
        <v>7</v>
      </c>
    </row>
    <row r="23" spans="1:15" ht="16.5" thickTop="1" thickBot="1" x14ac:dyDescent="0.3">
      <c r="A23" s="23"/>
      <c r="B23" s="17">
        <v>0</v>
      </c>
      <c r="C23" s="36"/>
      <c r="D23" s="106">
        <v>43178</v>
      </c>
      <c r="E23" s="24">
        <v>63415.01</v>
      </c>
      <c r="F23" s="19"/>
      <c r="G23" s="108">
        <v>43178</v>
      </c>
      <c r="H23" s="26">
        <v>35</v>
      </c>
      <c r="I23" s="27"/>
      <c r="J23" s="52"/>
      <c r="K23" s="51">
        <v>0</v>
      </c>
      <c r="L23" s="32">
        <v>63380</v>
      </c>
      <c r="M23" s="33" t="s">
        <v>7</v>
      </c>
    </row>
    <row r="24" spans="1:15" ht="16.5" thickTop="1" thickBot="1" x14ac:dyDescent="0.3">
      <c r="A24" s="23"/>
      <c r="B24" s="17">
        <v>0</v>
      </c>
      <c r="C24" s="36"/>
      <c r="D24" s="106">
        <v>43179</v>
      </c>
      <c r="E24" s="24">
        <v>25138.55</v>
      </c>
      <c r="F24" s="19"/>
      <c r="G24" s="108">
        <v>43179</v>
      </c>
      <c r="H24" s="26">
        <v>0</v>
      </c>
      <c r="I24" s="27" t="s">
        <v>69</v>
      </c>
      <c r="J24" s="54" t="s">
        <v>15</v>
      </c>
      <c r="K24" s="51">
        <v>870</v>
      </c>
      <c r="L24" s="32">
        <v>25238.5</v>
      </c>
      <c r="M24" s="33" t="s">
        <v>7</v>
      </c>
      <c r="N24" s="168">
        <v>100</v>
      </c>
    </row>
    <row r="25" spans="1:15" ht="16.5" thickTop="1" thickBot="1" x14ac:dyDescent="0.3">
      <c r="A25" s="23"/>
      <c r="B25" s="17">
        <v>0</v>
      </c>
      <c r="C25" s="48"/>
      <c r="D25" s="106">
        <v>43180</v>
      </c>
      <c r="E25" s="24">
        <v>38982</v>
      </c>
      <c r="F25" s="19"/>
      <c r="G25" s="108">
        <v>43180</v>
      </c>
      <c r="H25" s="26">
        <v>40</v>
      </c>
      <c r="I25" s="27"/>
      <c r="J25" s="55"/>
      <c r="K25" s="51">
        <v>0</v>
      </c>
      <c r="L25" s="32">
        <v>38942</v>
      </c>
      <c r="M25" s="33" t="s">
        <v>7</v>
      </c>
    </row>
    <row r="26" spans="1:15" ht="16.5" thickTop="1" thickBot="1" x14ac:dyDescent="0.3">
      <c r="A26" s="23"/>
      <c r="B26" s="17">
        <v>0</v>
      </c>
      <c r="C26" s="36"/>
      <c r="D26" s="106">
        <v>43181</v>
      </c>
      <c r="E26" s="24">
        <v>51250.35</v>
      </c>
      <c r="F26" s="19"/>
      <c r="G26" s="108">
        <v>43181</v>
      </c>
      <c r="H26" s="26">
        <v>0</v>
      </c>
      <c r="I26" s="27" t="s">
        <v>70</v>
      </c>
      <c r="J26" s="56" t="s">
        <v>16</v>
      </c>
      <c r="K26" s="27">
        <v>900</v>
      </c>
      <c r="L26" s="32">
        <v>51250</v>
      </c>
      <c r="M26" s="33" t="s">
        <v>7</v>
      </c>
      <c r="N26" t="s">
        <v>64</v>
      </c>
    </row>
    <row r="27" spans="1:15" ht="16.5" thickTop="1" thickBot="1" x14ac:dyDescent="0.3">
      <c r="A27" s="23"/>
      <c r="B27" s="17">
        <v>0</v>
      </c>
      <c r="C27" s="36"/>
      <c r="D27" s="106">
        <v>43182</v>
      </c>
      <c r="E27" s="24">
        <v>59966.55</v>
      </c>
      <c r="F27" s="19"/>
      <c r="G27" s="108">
        <v>43182</v>
      </c>
      <c r="H27" s="26">
        <v>0</v>
      </c>
      <c r="I27" s="27"/>
      <c r="J27" s="116"/>
      <c r="K27" s="27">
        <v>0</v>
      </c>
      <c r="L27" s="32">
        <f>55000+4966.5</f>
        <v>59966.5</v>
      </c>
      <c r="M27" s="33" t="s">
        <v>7</v>
      </c>
      <c r="N27" t="s">
        <v>23</v>
      </c>
    </row>
    <row r="28" spans="1:15" ht="16.5" thickTop="1" thickBot="1" x14ac:dyDescent="0.3">
      <c r="A28" s="23"/>
      <c r="B28" s="17">
        <v>0</v>
      </c>
      <c r="C28" s="36"/>
      <c r="D28" s="106">
        <v>43183</v>
      </c>
      <c r="E28" s="24">
        <v>86302.89</v>
      </c>
      <c r="F28" s="19"/>
      <c r="G28" s="108">
        <v>43183</v>
      </c>
      <c r="H28" s="26">
        <v>0</v>
      </c>
      <c r="I28" s="27"/>
      <c r="J28" s="57"/>
      <c r="K28" s="51">
        <v>0</v>
      </c>
      <c r="L28" s="58">
        <v>86303</v>
      </c>
      <c r="M28" s="33" t="s">
        <v>7</v>
      </c>
      <c r="O28" t="s">
        <v>99</v>
      </c>
    </row>
    <row r="29" spans="1:15" ht="16.5" thickTop="1" thickBot="1" x14ac:dyDescent="0.3">
      <c r="A29" s="23"/>
      <c r="B29" s="17">
        <v>0</v>
      </c>
      <c r="C29" s="36"/>
      <c r="D29" s="106">
        <v>43184</v>
      </c>
      <c r="E29" s="24">
        <v>67019.47</v>
      </c>
      <c r="F29" s="19"/>
      <c r="G29" s="108">
        <v>43184</v>
      </c>
      <c r="H29" s="26">
        <v>0</v>
      </c>
      <c r="I29" s="27"/>
      <c r="J29" s="55"/>
      <c r="K29" s="51">
        <v>0</v>
      </c>
      <c r="L29" s="32">
        <v>67019.5</v>
      </c>
      <c r="M29" s="33" t="s">
        <v>7</v>
      </c>
    </row>
    <row r="30" spans="1:15" ht="16.5" thickTop="1" thickBot="1" x14ac:dyDescent="0.3">
      <c r="A30" s="23"/>
      <c r="B30" s="17">
        <v>0</v>
      </c>
      <c r="C30" s="48"/>
      <c r="D30" s="106">
        <v>43185</v>
      </c>
      <c r="E30" s="24">
        <v>76322.19</v>
      </c>
      <c r="F30" s="19"/>
      <c r="G30" s="108">
        <v>43185</v>
      </c>
      <c r="H30" s="26">
        <v>35</v>
      </c>
      <c r="I30" s="27"/>
      <c r="J30" s="60" t="s">
        <v>18</v>
      </c>
      <c r="K30" s="51">
        <v>0</v>
      </c>
      <c r="L30" s="58">
        <v>76287</v>
      </c>
      <c r="M30" s="33" t="s">
        <v>7</v>
      </c>
    </row>
    <row r="31" spans="1:15" ht="16.5" thickTop="1" thickBot="1" x14ac:dyDescent="0.3">
      <c r="A31" s="23"/>
      <c r="B31" s="17">
        <v>0</v>
      </c>
      <c r="C31" s="48"/>
      <c r="D31" s="106">
        <v>43186</v>
      </c>
      <c r="E31" s="24">
        <v>24412.44</v>
      </c>
      <c r="F31" s="19"/>
      <c r="G31" s="108">
        <v>43186</v>
      </c>
      <c r="H31" s="26">
        <v>0</v>
      </c>
      <c r="I31" s="61"/>
      <c r="J31" s="62"/>
      <c r="K31" s="51">
        <v>0</v>
      </c>
      <c r="L31" s="58">
        <v>24412.5</v>
      </c>
      <c r="M31" s="33" t="s">
        <v>7</v>
      </c>
    </row>
    <row r="32" spans="1:15" ht="16.5" thickTop="1" thickBot="1" x14ac:dyDescent="0.3">
      <c r="A32" s="23"/>
      <c r="B32" s="17">
        <v>0</v>
      </c>
      <c r="C32" s="34"/>
      <c r="D32" s="106">
        <v>43187</v>
      </c>
      <c r="E32" s="24">
        <v>57495.98</v>
      </c>
      <c r="F32" s="19"/>
      <c r="G32" s="108">
        <v>43187</v>
      </c>
      <c r="H32" s="26">
        <v>0</v>
      </c>
      <c r="I32" s="61"/>
      <c r="J32" s="60"/>
      <c r="K32" s="29">
        <v>0</v>
      </c>
      <c r="L32" s="32">
        <f>35000+22496</f>
        <v>57496</v>
      </c>
      <c r="M32" s="33" t="s">
        <v>7</v>
      </c>
    </row>
    <row r="33" spans="1:14" ht="16.5" thickTop="1" thickBot="1" x14ac:dyDescent="0.3">
      <c r="A33" s="23"/>
      <c r="B33" s="17">
        <v>0</v>
      </c>
      <c r="C33" s="34"/>
      <c r="D33" s="106">
        <v>43188</v>
      </c>
      <c r="E33" s="24">
        <v>87373.74</v>
      </c>
      <c r="F33" s="19"/>
      <c r="G33" s="108">
        <v>43188</v>
      </c>
      <c r="H33" s="26">
        <v>50</v>
      </c>
      <c r="I33" s="27"/>
      <c r="J33" s="63"/>
      <c r="K33" s="38"/>
      <c r="L33" s="32">
        <v>87324</v>
      </c>
      <c r="M33" s="33" t="s">
        <v>7</v>
      </c>
    </row>
    <row r="34" spans="1:14" ht="17.25" thickTop="1" thickBot="1" x14ac:dyDescent="0.3">
      <c r="A34" s="23"/>
      <c r="B34" s="17">
        <v>0</v>
      </c>
      <c r="C34" s="48"/>
      <c r="D34" s="106">
        <v>43189</v>
      </c>
      <c r="E34" s="169">
        <v>0</v>
      </c>
      <c r="F34" s="19"/>
      <c r="G34" s="108">
        <v>43189</v>
      </c>
      <c r="H34" s="170">
        <v>0</v>
      </c>
      <c r="I34" s="27"/>
      <c r="J34" s="63"/>
      <c r="K34" s="38"/>
      <c r="L34" s="171">
        <v>0</v>
      </c>
      <c r="M34" s="172" t="s">
        <v>81</v>
      </c>
      <c r="N34" s="64"/>
    </row>
    <row r="35" spans="1:14" ht="16.5" thickTop="1" thickBot="1" x14ac:dyDescent="0.3">
      <c r="A35" s="23"/>
      <c r="B35" s="17">
        <v>0</v>
      </c>
      <c r="C35" s="18"/>
      <c r="D35" s="106">
        <v>43190</v>
      </c>
      <c r="E35" s="24">
        <v>90018.66</v>
      </c>
      <c r="F35" s="19"/>
      <c r="G35" s="108">
        <v>43190</v>
      </c>
      <c r="H35" s="26">
        <v>0</v>
      </c>
      <c r="I35" s="27"/>
      <c r="J35" s="60"/>
      <c r="K35" s="29"/>
      <c r="L35" s="105">
        <v>90018.5</v>
      </c>
      <c r="M35" s="33" t="s">
        <v>7</v>
      </c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1673381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1673568.18</v>
      </c>
      <c r="G38" s="163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82633.440000000002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193" t="s">
        <v>20</v>
      </c>
      <c r="H40" s="194"/>
      <c r="I40" s="164"/>
      <c r="J40" s="195">
        <f>H38+K38</f>
        <v>82908.44</v>
      </c>
      <c r="K40" s="196"/>
      <c r="L40" s="94"/>
      <c r="M40" s="95"/>
    </row>
    <row r="41" spans="1:14" ht="15.75" x14ac:dyDescent="0.25">
      <c r="A41" s="1"/>
      <c r="B41" s="5"/>
      <c r="C41" s="197" t="s">
        <v>21</v>
      </c>
      <c r="D41" s="197"/>
      <c r="E41" s="51">
        <f>E38-J40</f>
        <v>1590659.74</v>
      </c>
      <c r="H41" s="96"/>
      <c r="I41" s="96" t="s">
        <v>23</v>
      </c>
      <c r="J41" s="2" t="s">
        <v>23</v>
      </c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29501.42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-1681387.37</v>
      </c>
      <c r="H43" s="191"/>
      <c r="I43" s="191"/>
      <c r="J43" s="191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-61226.210000000196</v>
      </c>
      <c r="H44" s="198" t="s">
        <v>26</v>
      </c>
      <c r="I44" s="198"/>
      <c r="J44" s="199">
        <f>E46</f>
        <v>124107.88999999981</v>
      </c>
      <c r="K44" s="200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185334.1</v>
      </c>
      <c r="H45" s="201" t="s">
        <v>1</v>
      </c>
      <c r="I45" s="201"/>
      <c r="J45" s="202">
        <f>-B4</f>
        <v>-126063.03999999999</v>
      </c>
      <c r="K45" s="202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124107.88999999981</v>
      </c>
      <c r="I46" s="101"/>
      <c r="J46" s="203">
        <v>0</v>
      </c>
      <c r="K46" s="203"/>
      <c r="L46" s="94"/>
      <c r="M46" s="95"/>
    </row>
    <row r="47" spans="1:14" ht="19.5" thickBot="1" x14ac:dyDescent="0.3">
      <c r="A47" s="1"/>
      <c r="B47" s="5"/>
      <c r="E47" s="51"/>
      <c r="H47" s="204" t="s">
        <v>83</v>
      </c>
      <c r="I47" s="205"/>
      <c r="J47" s="206">
        <f>SUM(J44:K46)</f>
        <v>-1955.1500000001834</v>
      </c>
      <c r="K47" s="207"/>
      <c r="L47" s="94"/>
      <c r="M47" s="95"/>
    </row>
    <row r="48" spans="1:14" x14ac:dyDescent="0.25">
      <c r="A48" s="1"/>
      <c r="B48" s="5"/>
      <c r="C48" s="191"/>
      <c r="D48" s="191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"/>
  <sheetViews>
    <sheetView topLeftCell="A10" workbookViewId="0">
      <selection activeCell="G26" sqref="G2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17" t="s">
        <v>46</v>
      </c>
      <c r="D1" s="218"/>
      <c r="E1" s="219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20" t="s">
        <v>52</v>
      </c>
      <c r="I2" s="221"/>
      <c r="J2" s="222"/>
    </row>
    <row r="3" spans="1:10" x14ac:dyDescent="0.25">
      <c r="A3" s="124">
        <v>43160</v>
      </c>
      <c r="B3" s="125">
        <v>659</v>
      </c>
      <c r="C3" s="126">
        <v>111383</v>
      </c>
      <c r="D3" s="127"/>
      <c r="E3" s="126"/>
      <c r="F3" s="128">
        <f t="shared" ref="F3:F32" si="0">C3-E3</f>
        <v>111383</v>
      </c>
      <c r="H3" s="223"/>
      <c r="I3" s="224"/>
      <c r="J3" s="225"/>
    </row>
    <row r="4" spans="1:10" x14ac:dyDescent="0.25">
      <c r="A4" s="124">
        <v>43161</v>
      </c>
      <c r="B4" s="125">
        <v>667</v>
      </c>
      <c r="C4" s="126">
        <v>480</v>
      </c>
      <c r="D4" s="127"/>
      <c r="E4" s="131"/>
      <c r="F4" s="132">
        <f t="shared" si="0"/>
        <v>480</v>
      </c>
      <c r="H4" s="223"/>
      <c r="I4" s="224"/>
      <c r="J4" s="225"/>
    </row>
    <row r="5" spans="1:10" ht="15.75" thickBot="1" x14ac:dyDescent="0.3">
      <c r="A5" s="129">
        <v>43161</v>
      </c>
      <c r="B5" s="130">
        <v>671</v>
      </c>
      <c r="C5" s="131">
        <v>41239</v>
      </c>
      <c r="D5" s="127"/>
      <c r="E5" s="131"/>
      <c r="F5" s="132">
        <f t="shared" si="0"/>
        <v>41239</v>
      </c>
      <c r="H5" s="226"/>
      <c r="I5" s="227"/>
      <c r="J5" s="228"/>
    </row>
    <row r="6" spans="1:10" x14ac:dyDescent="0.25">
      <c r="A6" s="129">
        <v>43162</v>
      </c>
      <c r="B6" s="130">
        <v>674</v>
      </c>
      <c r="C6" s="131">
        <v>62434</v>
      </c>
      <c r="D6" s="127"/>
      <c r="E6" s="131"/>
      <c r="F6" s="133">
        <f t="shared" si="0"/>
        <v>62434</v>
      </c>
    </row>
    <row r="7" spans="1:10" x14ac:dyDescent="0.25">
      <c r="A7" s="129">
        <v>43162</v>
      </c>
      <c r="B7" s="130">
        <v>681</v>
      </c>
      <c r="C7" s="131">
        <v>3901</v>
      </c>
      <c r="D7" s="127"/>
      <c r="E7" s="131"/>
      <c r="F7" s="133">
        <f t="shared" si="0"/>
        <v>3901</v>
      </c>
    </row>
    <row r="8" spans="1:10" x14ac:dyDescent="0.25">
      <c r="A8" s="129">
        <v>43164</v>
      </c>
      <c r="B8" s="130">
        <v>683</v>
      </c>
      <c r="C8" s="131">
        <v>63755.1</v>
      </c>
      <c r="D8" s="127"/>
      <c r="E8" s="131"/>
      <c r="F8" s="133">
        <f t="shared" si="0"/>
        <v>63755.1</v>
      </c>
    </row>
    <row r="9" spans="1:10" x14ac:dyDescent="0.25">
      <c r="A9" s="129">
        <v>43164</v>
      </c>
      <c r="B9" s="130">
        <v>684</v>
      </c>
      <c r="C9" s="131">
        <v>2597</v>
      </c>
      <c r="D9" s="127"/>
      <c r="E9" s="131"/>
      <c r="F9" s="133">
        <f t="shared" si="0"/>
        <v>2597</v>
      </c>
    </row>
    <row r="10" spans="1:10" x14ac:dyDescent="0.25">
      <c r="A10" s="129">
        <v>43165</v>
      </c>
      <c r="B10" s="130">
        <v>690</v>
      </c>
      <c r="C10" s="131">
        <v>70553.399999999994</v>
      </c>
      <c r="D10" s="127"/>
      <c r="E10" s="131"/>
      <c r="F10" s="133">
        <f t="shared" si="0"/>
        <v>70553.399999999994</v>
      </c>
    </row>
    <row r="11" spans="1:10" x14ac:dyDescent="0.25">
      <c r="A11" s="129">
        <v>43166</v>
      </c>
      <c r="B11" s="130">
        <v>701</v>
      </c>
      <c r="C11" s="131">
        <v>32246.81</v>
      </c>
      <c r="D11" s="127"/>
      <c r="E11" s="131"/>
      <c r="F11" s="133">
        <f t="shared" si="0"/>
        <v>32246.81</v>
      </c>
    </row>
    <row r="12" spans="1:10" x14ac:dyDescent="0.25">
      <c r="A12" s="134">
        <v>43167</v>
      </c>
      <c r="B12" s="135">
        <v>704</v>
      </c>
      <c r="C12" s="131">
        <v>78008.600000000006</v>
      </c>
      <c r="D12" s="127"/>
      <c r="E12" s="131"/>
      <c r="F12" s="133">
        <f t="shared" si="0"/>
        <v>78008.600000000006</v>
      </c>
    </row>
    <row r="13" spans="1:10" x14ac:dyDescent="0.25">
      <c r="A13" s="134">
        <v>43167</v>
      </c>
      <c r="B13" s="135">
        <v>705</v>
      </c>
      <c r="C13" s="131">
        <v>1122.4000000000001</v>
      </c>
      <c r="D13" s="127"/>
      <c r="E13" s="131"/>
      <c r="F13" s="133">
        <f t="shared" si="0"/>
        <v>1122.4000000000001</v>
      </c>
    </row>
    <row r="14" spans="1:10" x14ac:dyDescent="0.25">
      <c r="A14" s="134">
        <v>43167</v>
      </c>
      <c r="B14" s="135">
        <v>707</v>
      </c>
      <c r="C14" s="131">
        <v>71880.3</v>
      </c>
      <c r="D14" s="127"/>
      <c r="E14" s="131"/>
      <c r="F14" s="133">
        <f t="shared" si="0"/>
        <v>71880.3</v>
      </c>
    </row>
    <row r="15" spans="1:10" x14ac:dyDescent="0.25">
      <c r="A15" s="134">
        <v>43169</v>
      </c>
      <c r="B15" s="135">
        <v>716</v>
      </c>
      <c r="C15" s="131">
        <v>80837.47</v>
      </c>
      <c r="D15" s="127"/>
      <c r="E15" s="131"/>
      <c r="F15" s="133">
        <f t="shared" si="0"/>
        <v>80837.47</v>
      </c>
    </row>
    <row r="16" spans="1:10" x14ac:dyDescent="0.25">
      <c r="A16" s="134">
        <v>43171</v>
      </c>
      <c r="B16" s="135">
        <v>722</v>
      </c>
      <c r="C16" s="131">
        <v>39291.910000000003</v>
      </c>
      <c r="D16" s="127"/>
      <c r="E16" s="131"/>
      <c r="F16" s="133">
        <f t="shared" si="0"/>
        <v>39291.910000000003</v>
      </c>
    </row>
    <row r="17" spans="1:6" x14ac:dyDescent="0.25">
      <c r="A17" s="134">
        <v>43173</v>
      </c>
      <c r="B17" s="135">
        <v>734</v>
      </c>
      <c r="C17" s="131">
        <v>68110.2</v>
      </c>
      <c r="D17" s="127"/>
      <c r="E17" s="131"/>
      <c r="F17" s="133">
        <f t="shared" si="0"/>
        <v>68110.2</v>
      </c>
    </row>
    <row r="18" spans="1:6" x14ac:dyDescent="0.25">
      <c r="A18" s="134">
        <v>43174</v>
      </c>
      <c r="B18" s="135">
        <v>738</v>
      </c>
      <c r="C18" s="131">
        <v>44395.93</v>
      </c>
      <c r="D18" s="127"/>
      <c r="E18" s="131"/>
      <c r="F18" s="133">
        <f t="shared" si="0"/>
        <v>44395.93</v>
      </c>
    </row>
    <row r="19" spans="1:6" x14ac:dyDescent="0.25">
      <c r="A19" s="134">
        <v>43175</v>
      </c>
      <c r="B19" s="135">
        <v>743</v>
      </c>
      <c r="C19" s="131">
        <v>103592.61</v>
      </c>
      <c r="D19" s="127"/>
      <c r="E19" s="131"/>
      <c r="F19" s="133">
        <f t="shared" si="0"/>
        <v>103592.61</v>
      </c>
    </row>
    <row r="20" spans="1:6" x14ac:dyDescent="0.25">
      <c r="A20" s="134">
        <v>43176</v>
      </c>
      <c r="B20" s="135">
        <v>751</v>
      </c>
      <c r="C20" s="131">
        <v>33915.58</v>
      </c>
      <c r="D20" s="127"/>
      <c r="E20" s="131"/>
      <c r="F20" s="133">
        <f t="shared" si="0"/>
        <v>33915.58</v>
      </c>
    </row>
    <row r="21" spans="1:6" x14ac:dyDescent="0.25">
      <c r="A21" s="134">
        <v>43176</v>
      </c>
      <c r="B21" s="135">
        <v>753</v>
      </c>
      <c r="C21" s="131">
        <v>17114</v>
      </c>
      <c r="D21" s="127"/>
      <c r="E21" s="131"/>
      <c r="F21" s="133">
        <f t="shared" si="0"/>
        <v>17114</v>
      </c>
    </row>
    <row r="22" spans="1:6" x14ac:dyDescent="0.25">
      <c r="A22" s="134">
        <v>43178</v>
      </c>
      <c r="B22" s="135">
        <v>755</v>
      </c>
      <c r="C22" s="131">
        <v>76773.740000000005</v>
      </c>
      <c r="D22" s="127"/>
      <c r="E22" s="131"/>
      <c r="F22" s="133">
        <f t="shared" si="0"/>
        <v>76773.740000000005</v>
      </c>
    </row>
    <row r="23" spans="1:6" x14ac:dyDescent="0.25">
      <c r="A23" s="134">
        <v>43180</v>
      </c>
      <c r="B23" s="135">
        <v>764</v>
      </c>
      <c r="C23" s="131">
        <v>35384.559999999998</v>
      </c>
      <c r="D23" s="127"/>
      <c r="E23" s="131"/>
      <c r="F23" s="133">
        <f t="shared" si="0"/>
        <v>35384.559999999998</v>
      </c>
    </row>
    <row r="24" spans="1:6" x14ac:dyDescent="0.25">
      <c r="A24" s="134">
        <v>43181</v>
      </c>
      <c r="B24" s="135">
        <v>769</v>
      </c>
      <c r="C24" s="131">
        <v>101359.46</v>
      </c>
      <c r="D24" s="127"/>
      <c r="E24" s="131"/>
      <c r="F24" s="133">
        <f t="shared" si="0"/>
        <v>101359.46</v>
      </c>
    </row>
    <row r="25" spans="1:6" x14ac:dyDescent="0.25">
      <c r="A25" s="134">
        <v>43182</v>
      </c>
      <c r="B25" s="135">
        <v>777</v>
      </c>
      <c r="C25" s="131">
        <v>93792.6</v>
      </c>
      <c r="D25" s="127"/>
      <c r="E25" s="131"/>
      <c r="F25" s="133">
        <f t="shared" si="0"/>
        <v>93792.6</v>
      </c>
    </row>
    <row r="26" spans="1:6" x14ac:dyDescent="0.25">
      <c r="A26" s="134">
        <v>43183</v>
      </c>
      <c r="B26" s="135">
        <v>785</v>
      </c>
      <c r="C26" s="131">
        <v>49855.7</v>
      </c>
      <c r="D26" s="127"/>
      <c r="E26" s="131"/>
      <c r="F26" s="133">
        <f t="shared" si="0"/>
        <v>49855.7</v>
      </c>
    </row>
    <row r="27" spans="1:6" x14ac:dyDescent="0.25">
      <c r="A27" s="134">
        <v>43185</v>
      </c>
      <c r="B27" s="135">
        <v>788</v>
      </c>
      <c r="C27" s="131">
        <v>61527.8</v>
      </c>
      <c r="D27" s="127"/>
      <c r="E27" s="131"/>
      <c r="F27" s="133">
        <f t="shared" si="0"/>
        <v>61527.8</v>
      </c>
    </row>
    <row r="28" spans="1:6" x14ac:dyDescent="0.25">
      <c r="A28" s="134">
        <v>43187</v>
      </c>
      <c r="B28" s="135">
        <v>803</v>
      </c>
      <c r="C28" s="131">
        <v>109282</v>
      </c>
      <c r="D28" s="127"/>
      <c r="E28" s="131"/>
      <c r="F28" s="133">
        <f t="shared" si="0"/>
        <v>109282</v>
      </c>
    </row>
    <row r="29" spans="1:6" x14ac:dyDescent="0.25">
      <c r="A29" s="134">
        <v>43188</v>
      </c>
      <c r="B29" s="135">
        <v>813</v>
      </c>
      <c r="C29" s="131">
        <v>119379.1</v>
      </c>
      <c r="D29" s="127"/>
      <c r="E29" s="131"/>
      <c r="F29" s="133">
        <f t="shared" si="0"/>
        <v>119379.1</v>
      </c>
    </row>
    <row r="30" spans="1:6" x14ac:dyDescent="0.25">
      <c r="A30" s="134">
        <v>43190</v>
      </c>
      <c r="B30" s="135">
        <v>818</v>
      </c>
      <c r="C30" s="131">
        <v>107174.1</v>
      </c>
      <c r="D30" s="127"/>
      <c r="E30" s="131"/>
      <c r="F30" s="133">
        <f t="shared" si="0"/>
        <v>107174.1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0</v>
      </c>
      <c r="F32" s="145">
        <f t="shared" si="0"/>
        <v>0</v>
      </c>
    </row>
    <row r="33" spans="1:6" s="151" customFormat="1" ht="19.5" thickBot="1" x14ac:dyDescent="0.35">
      <c r="A33" s="149"/>
      <c r="B33" s="150"/>
      <c r="C33" s="146">
        <f>SUM(C3:C32)</f>
        <v>1681387.3700000003</v>
      </c>
      <c r="D33" s="146"/>
      <c r="E33" s="152">
        <f>SUM(E3:E32)</f>
        <v>0</v>
      </c>
      <c r="F33" s="152">
        <f>SUM(F3:F32)</f>
        <v>1681387.3700000003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P68"/>
  <sheetViews>
    <sheetView tabSelected="1" workbookViewId="0">
      <selection activeCell="O17" sqref="O1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08" t="s">
        <v>68</v>
      </c>
      <c r="C1" s="208"/>
      <c r="D1" s="208"/>
      <c r="E1" s="208"/>
      <c r="F1" s="208"/>
      <c r="G1" s="208"/>
      <c r="H1" s="208"/>
      <c r="I1" s="208"/>
      <c r="J1" s="208"/>
      <c r="L1" s="3" t="s">
        <v>0</v>
      </c>
      <c r="M1" s="4"/>
    </row>
    <row r="2" spans="1:16" ht="15.75" thickBot="1" x14ac:dyDescent="0.3">
      <c r="A2" s="1"/>
      <c r="B2" s="5"/>
      <c r="D2" s="173"/>
      <c r="E2" s="8"/>
      <c r="L2" s="9"/>
      <c r="M2" s="4"/>
    </row>
    <row r="3" spans="1:16" ht="19.5" customHeight="1" thickBot="1" x14ac:dyDescent="0.35">
      <c r="A3" s="209" t="s">
        <v>1</v>
      </c>
      <c r="B3" s="10" t="s">
        <v>2</v>
      </c>
      <c r="C3" s="11"/>
      <c r="D3" s="211" t="s">
        <v>3</v>
      </c>
      <c r="E3" s="211"/>
      <c r="F3" s="211"/>
      <c r="G3" s="212">
        <v>2000</v>
      </c>
      <c r="H3" s="212"/>
      <c r="I3" s="5"/>
      <c r="L3" s="9"/>
      <c r="M3" s="4"/>
    </row>
    <row r="4" spans="1:16" ht="20.25" thickTop="1" thickBot="1" x14ac:dyDescent="0.35">
      <c r="A4" s="210"/>
      <c r="B4" s="12">
        <v>185334.1</v>
      </c>
      <c r="C4" s="13"/>
      <c r="D4" s="213" t="s">
        <v>4</v>
      </c>
      <c r="E4" s="214"/>
      <c r="H4" s="215" t="s">
        <v>5</v>
      </c>
      <c r="I4" s="216"/>
      <c r="J4" s="216"/>
      <c r="K4" s="216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43191</v>
      </c>
      <c r="E5" s="157">
        <v>62116.67</v>
      </c>
      <c r="F5" s="158"/>
      <c r="G5" s="159">
        <v>43191</v>
      </c>
      <c r="H5" s="160">
        <v>0</v>
      </c>
      <c r="I5" s="20"/>
      <c r="J5" s="21"/>
      <c r="K5" s="21"/>
      <c r="L5" s="22">
        <v>86118</v>
      </c>
      <c r="M5" s="103"/>
      <c r="N5" s="19"/>
    </row>
    <row r="6" spans="1:16" ht="17.25" thickTop="1" thickBot="1" x14ac:dyDescent="0.3">
      <c r="A6" s="23"/>
      <c r="B6" s="17">
        <v>0</v>
      </c>
      <c r="C6" s="18"/>
      <c r="D6" s="106">
        <v>43192</v>
      </c>
      <c r="E6" s="24">
        <v>57852.39</v>
      </c>
      <c r="F6" s="25"/>
      <c r="G6" s="108">
        <v>43192</v>
      </c>
      <c r="H6" s="26">
        <v>0</v>
      </c>
      <c r="I6" s="27"/>
      <c r="J6" s="28" t="s">
        <v>8</v>
      </c>
      <c r="K6" s="29">
        <v>549</v>
      </c>
      <c r="L6" s="22">
        <v>57852.5</v>
      </c>
      <c r="M6" s="103"/>
      <c r="N6" s="19"/>
    </row>
    <row r="7" spans="1:16" ht="17.25" thickTop="1" thickBot="1" x14ac:dyDescent="0.3">
      <c r="A7" s="23"/>
      <c r="B7" s="17">
        <v>0</v>
      </c>
      <c r="C7" s="18"/>
      <c r="D7" s="106">
        <v>43193</v>
      </c>
      <c r="E7" s="24">
        <v>83623.95</v>
      </c>
      <c r="F7" s="19"/>
      <c r="G7" s="108">
        <v>43193</v>
      </c>
      <c r="H7" s="26">
        <v>0</v>
      </c>
      <c r="I7" s="61">
        <v>43160</v>
      </c>
      <c r="J7" s="30" t="s">
        <v>9</v>
      </c>
      <c r="K7" s="31">
        <v>4928</v>
      </c>
      <c r="L7" s="22">
        <f>60000+23624</f>
        <v>83624</v>
      </c>
      <c r="M7" s="246" t="s">
        <v>100</v>
      </c>
      <c r="N7" s="247"/>
    </row>
    <row r="8" spans="1:16" ht="17.25" thickTop="1" thickBot="1" x14ac:dyDescent="0.3">
      <c r="A8" s="23"/>
      <c r="B8" s="17">
        <v>0</v>
      </c>
      <c r="C8" s="34"/>
      <c r="D8" s="106">
        <v>43194</v>
      </c>
      <c r="E8" s="24">
        <v>44661.56</v>
      </c>
      <c r="F8" s="19"/>
      <c r="G8" s="108">
        <v>43194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50161.5</v>
      </c>
      <c r="M8" s="246" t="s">
        <v>101</v>
      </c>
      <c r="N8" s="247"/>
    </row>
    <row r="9" spans="1:16" ht="17.25" thickTop="1" thickBot="1" x14ac:dyDescent="0.3">
      <c r="A9" s="23"/>
      <c r="B9" s="17">
        <v>0</v>
      </c>
      <c r="C9" s="36"/>
      <c r="D9" s="106">
        <v>43195</v>
      </c>
      <c r="E9" s="24">
        <v>52584.14</v>
      </c>
      <c r="F9" s="19"/>
      <c r="G9" s="108">
        <v>43195</v>
      </c>
      <c r="H9" s="26">
        <v>35</v>
      </c>
      <c r="I9" s="37" t="s">
        <v>95</v>
      </c>
      <c r="J9" s="28" t="s">
        <v>84</v>
      </c>
      <c r="K9" s="38">
        <v>9264.7000000000007</v>
      </c>
      <c r="L9" s="22">
        <v>51679.5</v>
      </c>
      <c r="M9" s="246" t="s">
        <v>102</v>
      </c>
      <c r="N9" s="247"/>
    </row>
    <row r="10" spans="1:16" ht="17.25" thickTop="1" thickBot="1" x14ac:dyDescent="0.3">
      <c r="A10" s="23"/>
      <c r="B10" s="17">
        <v>0</v>
      </c>
      <c r="C10" s="34"/>
      <c r="D10" s="106">
        <v>43196</v>
      </c>
      <c r="E10" s="24">
        <v>46544.15</v>
      </c>
      <c r="F10" s="19"/>
      <c r="G10" s="108">
        <v>43196</v>
      </c>
      <c r="H10" s="26">
        <v>0</v>
      </c>
      <c r="I10" s="37" t="s">
        <v>96</v>
      </c>
      <c r="J10" s="28" t="s">
        <v>85</v>
      </c>
      <c r="K10" s="38">
        <v>9150.08</v>
      </c>
      <c r="L10" s="22">
        <f>26544+20000</f>
        <v>46544</v>
      </c>
      <c r="M10" s="33"/>
      <c r="N10" s="19"/>
    </row>
    <row r="11" spans="1:16" ht="17.25" thickTop="1" thickBot="1" x14ac:dyDescent="0.3">
      <c r="A11" s="23"/>
      <c r="B11" s="17">
        <v>0</v>
      </c>
      <c r="C11" s="34"/>
      <c r="D11" s="106">
        <v>43197</v>
      </c>
      <c r="E11" s="24">
        <v>74475.59</v>
      </c>
      <c r="F11" s="19"/>
      <c r="G11" s="108">
        <v>43197</v>
      </c>
      <c r="H11" s="26">
        <v>0</v>
      </c>
      <c r="I11" s="37" t="s">
        <v>97</v>
      </c>
      <c r="J11" s="28" t="s">
        <v>86</v>
      </c>
      <c r="K11" s="38">
        <v>8864.7000000000007</v>
      </c>
      <c r="L11" s="22">
        <v>73575.5</v>
      </c>
      <c r="M11" s="33"/>
      <c r="N11" s="19"/>
    </row>
    <row r="12" spans="1:16" ht="17.25" thickTop="1" thickBot="1" x14ac:dyDescent="0.3">
      <c r="A12" s="23"/>
      <c r="B12" s="17">
        <v>0</v>
      </c>
      <c r="C12" s="34"/>
      <c r="D12" s="106">
        <v>43198</v>
      </c>
      <c r="E12" s="24">
        <v>101328.18</v>
      </c>
      <c r="F12" s="19"/>
      <c r="G12" s="108">
        <v>43198</v>
      </c>
      <c r="H12" s="26">
        <v>0</v>
      </c>
      <c r="I12" s="37" t="s">
        <v>98</v>
      </c>
      <c r="J12" s="28" t="s">
        <v>87</v>
      </c>
      <c r="K12" s="38">
        <v>9150.06</v>
      </c>
      <c r="L12" s="22">
        <v>101328</v>
      </c>
      <c r="M12" s="33"/>
      <c r="N12" s="39"/>
    </row>
    <row r="13" spans="1:16" ht="17.25" thickTop="1" thickBot="1" x14ac:dyDescent="0.3">
      <c r="A13" s="23"/>
      <c r="B13" s="17">
        <v>0</v>
      </c>
      <c r="C13" s="34"/>
      <c r="D13" s="106">
        <v>43199</v>
      </c>
      <c r="E13" s="24">
        <v>59512.3</v>
      </c>
      <c r="F13" s="19"/>
      <c r="G13" s="108">
        <v>43199</v>
      </c>
      <c r="H13" s="26">
        <v>0</v>
      </c>
      <c r="I13" s="37"/>
      <c r="J13" s="28" t="s">
        <v>91</v>
      </c>
      <c r="K13" s="29">
        <v>0</v>
      </c>
      <c r="L13" s="22">
        <v>59512</v>
      </c>
      <c r="M13" s="33"/>
      <c r="N13" s="19"/>
    </row>
    <row r="14" spans="1:16" ht="17.25" thickTop="1" thickBot="1" x14ac:dyDescent="0.3">
      <c r="A14" s="23"/>
      <c r="B14" s="17">
        <v>0</v>
      </c>
      <c r="C14" s="36"/>
      <c r="D14" s="106">
        <v>43200</v>
      </c>
      <c r="E14" s="24">
        <v>23860.6</v>
      </c>
      <c r="F14" s="19"/>
      <c r="G14" s="108">
        <v>43200</v>
      </c>
      <c r="H14" s="26">
        <v>40</v>
      </c>
      <c r="I14" s="27" t="s">
        <v>94</v>
      </c>
      <c r="J14" s="40" t="s">
        <v>92</v>
      </c>
      <c r="K14" s="29">
        <v>1142.8599999999999</v>
      </c>
      <c r="L14" s="22">
        <v>21732.5</v>
      </c>
      <c r="M14" s="33"/>
      <c r="N14" s="19"/>
    </row>
    <row r="15" spans="1:16" ht="17.25" thickTop="1" thickBot="1" x14ac:dyDescent="0.3">
      <c r="A15" s="23"/>
      <c r="B15" s="17">
        <v>0</v>
      </c>
      <c r="C15" s="36"/>
      <c r="D15" s="106">
        <v>43201</v>
      </c>
      <c r="E15" s="24">
        <v>53598.33</v>
      </c>
      <c r="F15" s="19"/>
      <c r="G15" s="108">
        <v>43201</v>
      </c>
      <c r="H15" s="26">
        <v>0</v>
      </c>
      <c r="I15" s="27"/>
      <c r="J15" s="174" t="s">
        <v>93</v>
      </c>
      <c r="K15" s="29">
        <v>0</v>
      </c>
      <c r="L15" s="22">
        <v>53598</v>
      </c>
      <c r="M15" s="33"/>
      <c r="N15" s="19"/>
    </row>
    <row r="16" spans="1:16" ht="17.25" thickTop="1" thickBot="1" x14ac:dyDescent="0.3">
      <c r="A16" s="23"/>
      <c r="B16" s="17">
        <v>0</v>
      </c>
      <c r="C16" s="36"/>
      <c r="D16" s="106">
        <v>43202</v>
      </c>
      <c r="E16" s="24">
        <v>46205.89</v>
      </c>
      <c r="F16" s="19"/>
      <c r="G16" s="108">
        <v>43202</v>
      </c>
      <c r="H16" s="26">
        <v>10</v>
      </c>
      <c r="I16" s="27"/>
      <c r="J16" s="42"/>
      <c r="K16" s="43">
        <v>0</v>
      </c>
      <c r="L16" s="22">
        <v>46196</v>
      </c>
      <c r="M16" s="33"/>
      <c r="N16" s="19"/>
    </row>
    <row r="17" spans="1:14" ht="17.25" thickTop="1" thickBot="1" x14ac:dyDescent="0.3">
      <c r="A17" s="23"/>
      <c r="B17" s="17">
        <v>0</v>
      </c>
      <c r="C17" s="36"/>
      <c r="D17" s="106">
        <v>43203</v>
      </c>
      <c r="E17" s="24">
        <v>82940.25</v>
      </c>
      <c r="F17" s="19"/>
      <c r="G17" s="108">
        <v>43203</v>
      </c>
      <c r="H17" s="26">
        <v>35</v>
      </c>
      <c r="I17" s="27"/>
      <c r="J17" s="192" t="s">
        <v>11</v>
      </c>
      <c r="K17" s="43">
        <v>0</v>
      </c>
      <c r="L17" s="22">
        <f>25000+57905</f>
        <v>82905</v>
      </c>
      <c r="M17" s="33"/>
      <c r="N17" s="19"/>
    </row>
    <row r="18" spans="1:14" ht="17.25" thickTop="1" thickBot="1" x14ac:dyDescent="0.3">
      <c r="A18" s="23"/>
      <c r="B18" s="17">
        <v>0</v>
      </c>
      <c r="C18" s="34"/>
      <c r="D18" s="106">
        <v>43204</v>
      </c>
      <c r="E18" s="24">
        <v>61465.95</v>
      </c>
      <c r="F18" s="19"/>
      <c r="G18" s="108">
        <v>43204</v>
      </c>
      <c r="H18" s="26">
        <v>0</v>
      </c>
      <c r="I18" s="44"/>
      <c r="J18" s="192"/>
      <c r="K18" s="45">
        <v>0</v>
      </c>
      <c r="L18" s="22">
        <v>61469</v>
      </c>
      <c r="M18" s="33"/>
      <c r="N18" s="19"/>
    </row>
    <row r="19" spans="1:14" ht="17.25" thickTop="1" thickBot="1" x14ac:dyDescent="0.3">
      <c r="A19" s="23"/>
      <c r="B19" s="17">
        <v>0</v>
      </c>
      <c r="C19" s="36"/>
      <c r="D19" s="106">
        <v>43205</v>
      </c>
      <c r="E19" s="24">
        <v>95429.08</v>
      </c>
      <c r="F19" s="19"/>
      <c r="G19" s="108">
        <v>43205</v>
      </c>
      <c r="H19" s="26">
        <v>0</v>
      </c>
      <c r="I19" s="27"/>
      <c r="J19" s="46" t="s">
        <v>12</v>
      </c>
      <c r="K19" s="45">
        <v>0</v>
      </c>
      <c r="L19" s="22">
        <v>95429</v>
      </c>
      <c r="M19" s="47"/>
      <c r="N19" s="19"/>
    </row>
    <row r="20" spans="1:14" ht="17.25" thickTop="1" thickBot="1" x14ac:dyDescent="0.3">
      <c r="A20" s="23"/>
      <c r="B20" s="17">
        <v>0</v>
      </c>
      <c r="C20" s="48"/>
      <c r="D20" s="106">
        <v>43206</v>
      </c>
      <c r="E20" s="24">
        <v>70547.600000000006</v>
      </c>
      <c r="F20" s="19"/>
      <c r="G20" s="108">
        <v>43206</v>
      </c>
      <c r="H20" s="26">
        <v>0</v>
      </c>
      <c r="I20" s="49"/>
      <c r="J20" s="50" t="s">
        <v>13</v>
      </c>
      <c r="K20" s="51">
        <v>0</v>
      </c>
      <c r="L20" s="22">
        <v>70548</v>
      </c>
      <c r="M20" s="47"/>
      <c r="N20" s="19"/>
    </row>
    <row r="21" spans="1:14" ht="17.25" thickTop="1" thickBot="1" x14ac:dyDescent="0.3">
      <c r="A21" s="23"/>
      <c r="B21" s="17">
        <v>0</v>
      </c>
      <c r="C21" s="48"/>
      <c r="D21" s="106">
        <v>43207</v>
      </c>
      <c r="E21" s="24">
        <v>32104.1</v>
      </c>
      <c r="F21" s="19"/>
      <c r="G21" s="108">
        <v>43207</v>
      </c>
      <c r="H21" s="26">
        <v>0</v>
      </c>
      <c r="I21" s="33"/>
      <c r="J21" s="52"/>
      <c r="K21" s="51"/>
      <c r="L21" s="22">
        <v>32104</v>
      </c>
      <c r="M21" s="33"/>
      <c r="N21" s="19"/>
    </row>
    <row r="22" spans="1:14" ht="17.25" thickTop="1" thickBot="1" x14ac:dyDescent="0.3">
      <c r="A22" s="23"/>
      <c r="B22" s="17">
        <v>0</v>
      </c>
      <c r="C22" s="36"/>
      <c r="D22" s="106">
        <v>43208</v>
      </c>
      <c r="E22" s="24">
        <v>44466.55</v>
      </c>
      <c r="F22" s="19"/>
      <c r="G22" s="108">
        <v>43208</v>
      </c>
      <c r="H22" s="26">
        <v>0</v>
      </c>
      <c r="I22" s="49" t="s">
        <v>23</v>
      </c>
      <c r="J22" s="53"/>
      <c r="K22" s="51">
        <v>0</v>
      </c>
      <c r="L22" s="22">
        <f>29466.5+15000</f>
        <v>44466.5</v>
      </c>
      <c r="M22" s="47" t="s">
        <v>23</v>
      </c>
      <c r="N22" s="19"/>
    </row>
    <row r="23" spans="1:14" ht="17.25" thickTop="1" thickBot="1" x14ac:dyDescent="0.3">
      <c r="A23" s="23"/>
      <c r="B23" s="17">
        <v>0</v>
      </c>
      <c r="C23" s="36"/>
      <c r="D23" s="106">
        <v>43209</v>
      </c>
      <c r="E23" s="24">
        <v>50979.1</v>
      </c>
      <c r="F23" s="19"/>
      <c r="G23" s="108">
        <v>43209</v>
      </c>
      <c r="H23" s="26">
        <v>0</v>
      </c>
      <c r="I23" s="27"/>
      <c r="J23" s="52"/>
      <c r="K23" s="51">
        <v>0</v>
      </c>
      <c r="L23" s="22">
        <f>20000+30999</f>
        <v>50999</v>
      </c>
      <c r="M23" s="33"/>
      <c r="N23" s="19"/>
    </row>
    <row r="24" spans="1:14" ht="17.25" thickTop="1" thickBot="1" x14ac:dyDescent="0.3">
      <c r="A24" s="23"/>
      <c r="B24" s="17">
        <v>0</v>
      </c>
      <c r="C24" s="36"/>
      <c r="D24" s="106">
        <v>43210</v>
      </c>
      <c r="E24" s="24">
        <v>50916.01</v>
      </c>
      <c r="F24" s="19"/>
      <c r="G24" s="108">
        <v>43210</v>
      </c>
      <c r="H24" s="26">
        <v>40</v>
      </c>
      <c r="I24" s="27" t="s">
        <v>88</v>
      </c>
      <c r="J24" s="54" t="s">
        <v>15</v>
      </c>
      <c r="K24" s="51">
        <v>870</v>
      </c>
      <c r="L24" s="22">
        <f>25000+25876</f>
        <v>50876</v>
      </c>
      <c r="M24" s="33"/>
      <c r="N24" s="118"/>
    </row>
    <row r="25" spans="1:14" ht="17.25" thickTop="1" thickBot="1" x14ac:dyDescent="0.3">
      <c r="A25" s="23"/>
      <c r="B25" s="17">
        <v>0</v>
      </c>
      <c r="C25" s="48"/>
      <c r="D25" s="106">
        <v>43211</v>
      </c>
      <c r="E25" s="24">
        <v>72515.47</v>
      </c>
      <c r="F25" s="19"/>
      <c r="G25" s="108">
        <v>43211</v>
      </c>
      <c r="H25" s="26">
        <v>0</v>
      </c>
      <c r="I25" s="27"/>
      <c r="J25" s="55"/>
      <c r="K25" s="51">
        <v>0</v>
      </c>
      <c r="L25" s="22">
        <v>72515</v>
      </c>
      <c r="M25" s="33"/>
      <c r="N25" s="19"/>
    </row>
    <row r="26" spans="1:14" ht="17.25" thickTop="1" thickBot="1" x14ac:dyDescent="0.3">
      <c r="A26" s="23"/>
      <c r="B26" s="17">
        <v>0</v>
      </c>
      <c r="C26" s="36"/>
      <c r="D26" s="106">
        <v>43212</v>
      </c>
      <c r="E26" s="24">
        <v>81168.800000000003</v>
      </c>
      <c r="F26" s="19"/>
      <c r="G26" s="108">
        <v>43212</v>
      </c>
      <c r="H26" s="26">
        <v>0</v>
      </c>
      <c r="I26" s="27" t="s">
        <v>89</v>
      </c>
      <c r="J26" s="56" t="s">
        <v>16</v>
      </c>
      <c r="K26" s="27">
        <v>900</v>
      </c>
      <c r="L26" s="22">
        <f>70000+11169</f>
        <v>81169</v>
      </c>
      <c r="M26" s="33"/>
      <c r="N26" s="19"/>
    </row>
    <row r="27" spans="1:14" ht="17.25" thickTop="1" thickBot="1" x14ac:dyDescent="0.3">
      <c r="A27" s="23"/>
      <c r="B27" s="17">
        <v>0</v>
      </c>
      <c r="C27" s="36"/>
      <c r="D27" s="106">
        <v>43213</v>
      </c>
      <c r="E27" s="24">
        <v>46770.44</v>
      </c>
      <c r="F27" s="19"/>
      <c r="G27" s="108">
        <v>43213</v>
      </c>
      <c r="H27" s="26">
        <v>0</v>
      </c>
      <c r="I27" s="27"/>
      <c r="J27" s="116"/>
      <c r="K27" s="27">
        <v>0</v>
      </c>
      <c r="L27" s="22">
        <f>22000+8771+16000</f>
        <v>46771</v>
      </c>
      <c r="M27" s="33"/>
      <c r="N27" s="19"/>
    </row>
    <row r="28" spans="1:14" ht="17.25" thickTop="1" thickBot="1" x14ac:dyDescent="0.3">
      <c r="A28" s="23"/>
      <c r="B28" s="17">
        <v>0</v>
      </c>
      <c r="C28" s="36"/>
      <c r="D28" s="106">
        <v>43214</v>
      </c>
      <c r="E28" s="24">
        <v>16897.75</v>
      </c>
      <c r="F28" s="19"/>
      <c r="G28" s="108">
        <v>43214</v>
      </c>
      <c r="H28" s="26">
        <v>35</v>
      </c>
      <c r="I28" s="27"/>
      <c r="J28" s="57"/>
      <c r="K28" s="51">
        <v>0</v>
      </c>
      <c r="L28" s="22">
        <v>16863</v>
      </c>
      <c r="M28" s="33"/>
      <c r="N28" s="19"/>
    </row>
    <row r="29" spans="1:14" ht="17.25" thickTop="1" thickBot="1" x14ac:dyDescent="0.3">
      <c r="A29" s="23"/>
      <c r="B29" s="17">
        <v>0</v>
      </c>
      <c r="C29" s="36"/>
      <c r="D29" s="106">
        <v>43215</v>
      </c>
      <c r="E29" s="24">
        <v>36978.26</v>
      </c>
      <c r="F29" s="19"/>
      <c r="G29" s="108">
        <v>43215</v>
      </c>
      <c r="H29" s="26">
        <v>0</v>
      </c>
      <c r="I29" s="27"/>
      <c r="J29" s="55"/>
      <c r="K29" s="51">
        <v>0</v>
      </c>
      <c r="L29" s="22">
        <v>36978</v>
      </c>
      <c r="M29" s="33"/>
      <c r="N29" s="19"/>
    </row>
    <row r="30" spans="1:14" ht="17.25" thickTop="1" thickBot="1" x14ac:dyDescent="0.3">
      <c r="A30" s="23"/>
      <c r="B30" s="17">
        <v>0</v>
      </c>
      <c r="C30" s="48"/>
      <c r="D30" s="106">
        <v>43216</v>
      </c>
      <c r="E30" s="24">
        <v>37384.050000000003</v>
      </c>
      <c r="F30" s="19"/>
      <c r="G30" s="108">
        <v>43216</v>
      </c>
      <c r="H30" s="26">
        <v>0</v>
      </c>
      <c r="I30" s="27" t="s">
        <v>90</v>
      </c>
      <c r="J30" s="60" t="s">
        <v>18</v>
      </c>
      <c r="K30" s="51">
        <v>2088</v>
      </c>
      <c r="L30" s="22">
        <v>37384</v>
      </c>
      <c r="M30" s="33"/>
      <c r="N30" s="19"/>
    </row>
    <row r="31" spans="1:14" ht="17.25" thickTop="1" thickBot="1" x14ac:dyDescent="0.3">
      <c r="A31" s="23"/>
      <c r="B31" s="17">
        <v>0</v>
      </c>
      <c r="C31" s="48"/>
      <c r="D31" s="106">
        <v>43217</v>
      </c>
      <c r="E31" s="24">
        <v>55715.87</v>
      </c>
      <c r="F31" s="19"/>
      <c r="G31" s="108">
        <v>43217</v>
      </c>
      <c r="H31" s="26">
        <v>0</v>
      </c>
      <c r="I31" s="61"/>
      <c r="J31" s="62"/>
      <c r="K31" s="51">
        <v>0</v>
      </c>
      <c r="L31" s="22">
        <v>55716</v>
      </c>
      <c r="M31" s="33"/>
      <c r="N31" s="19"/>
    </row>
    <row r="32" spans="1:14" ht="17.25" thickTop="1" thickBot="1" x14ac:dyDescent="0.3">
      <c r="A32" s="23"/>
      <c r="B32" s="17">
        <v>0</v>
      </c>
      <c r="C32" s="34"/>
      <c r="D32" s="106">
        <v>43218</v>
      </c>
      <c r="E32" s="24">
        <v>61107.7</v>
      </c>
      <c r="F32" s="19"/>
      <c r="G32" s="108">
        <v>43218</v>
      </c>
      <c r="H32" s="26">
        <v>0</v>
      </c>
      <c r="I32" s="61"/>
      <c r="J32" s="60"/>
      <c r="K32" s="29">
        <v>0</v>
      </c>
      <c r="L32" s="22">
        <f>14965+45000</f>
        <v>59965</v>
      </c>
      <c r="M32" s="33"/>
      <c r="N32" s="19"/>
    </row>
    <row r="33" spans="1:14" ht="17.25" thickTop="1" thickBot="1" x14ac:dyDescent="0.3">
      <c r="A33" s="23"/>
      <c r="B33" s="17">
        <v>0</v>
      </c>
      <c r="C33" s="34"/>
      <c r="D33" s="106">
        <v>43219</v>
      </c>
      <c r="E33" s="24">
        <v>88894.9</v>
      </c>
      <c r="F33" s="19"/>
      <c r="G33" s="108">
        <v>43219</v>
      </c>
      <c r="H33" s="26">
        <v>0</v>
      </c>
      <c r="I33" s="27"/>
      <c r="J33" s="63"/>
      <c r="K33" s="38"/>
      <c r="L33" s="22">
        <v>88895</v>
      </c>
      <c r="M33" s="33"/>
      <c r="N33" s="19"/>
    </row>
    <row r="34" spans="1:14" ht="17.25" thickTop="1" thickBot="1" x14ac:dyDescent="0.3">
      <c r="A34" s="23"/>
      <c r="B34" s="17">
        <v>0</v>
      </c>
      <c r="C34" s="48"/>
      <c r="D34" s="106">
        <v>43220</v>
      </c>
      <c r="E34" s="24">
        <v>65550.8</v>
      </c>
      <c r="F34" s="19"/>
      <c r="G34" s="108">
        <v>43220</v>
      </c>
      <c r="H34" s="26">
        <v>0</v>
      </c>
      <c r="I34" s="27"/>
      <c r="J34" s="63"/>
      <c r="K34" s="38"/>
      <c r="L34" s="22">
        <f>35000+30551</f>
        <v>65551</v>
      </c>
      <c r="M34" s="33"/>
      <c r="N34" s="64"/>
    </row>
    <row r="35" spans="1:14" ht="17.25" thickTop="1" thickBot="1" x14ac:dyDescent="0.3">
      <c r="A35" s="23"/>
      <c r="B35" s="17">
        <v>0</v>
      </c>
      <c r="C35" s="18"/>
      <c r="D35" s="106"/>
      <c r="E35" s="24"/>
      <c r="F35" s="19"/>
      <c r="G35" s="108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1782525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1758196.4300000002</v>
      </c>
      <c r="G38" s="173" t="s">
        <v>19</v>
      </c>
      <c r="H38" s="88">
        <f>SUM(H5:H37)</f>
        <v>195</v>
      </c>
      <c r="I38" s="88"/>
      <c r="J38" s="89" t="s">
        <v>19</v>
      </c>
      <c r="K38" s="90">
        <f t="shared" ref="K38" si="0">SUM(K5:K37)</f>
        <v>75657.399999999994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31" t="s">
        <v>20</v>
      </c>
      <c r="H40" s="232"/>
      <c r="I40" s="177"/>
      <c r="J40" s="233">
        <f>H38+K38</f>
        <v>75852.399999999994</v>
      </c>
      <c r="K40" s="234"/>
      <c r="L40" s="94"/>
      <c r="M40" s="95"/>
    </row>
    <row r="41" spans="1:14" ht="15.75" x14ac:dyDescent="0.25">
      <c r="A41" s="1"/>
      <c r="B41" s="178"/>
      <c r="C41" s="235" t="s">
        <v>21</v>
      </c>
      <c r="D41" s="235"/>
      <c r="E41" s="179">
        <f>E38-J40</f>
        <v>1682344.0300000003</v>
      </c>
      <c r="F41" s="180"/>
      <c r="G41" s="180"/>
      <c r="H41" s="181"/>
      <c r="I41" s="181"/>
      <c r="J41" s="182"/>
      <c r="K41" s="183"/>
      <c r="L41" s="94"/>
      <c r="M41" s="95"/>
    </row>
    <row r="42" spans="1:14" x14ac:dyDescent="0.25">
      <c r="A42" s="1"/>
      <c r="B42" s="184"/>
      <c r="C42" s="92"/>
      <c r="D42" s="28" t="s">
        <v>22</v>
      </c>
      <c r="E42" s="51">
        <v>3999.93</v>
      </c>
      <c r="F42" s="175"/>
      <c r="G42" s="175"/>
      <c r="H42" s="236" t="s">
        <v>26</v>
      </c>
      <c r="I42" s="236"/>
      <c r="J42" s="236">
        <f>E46</f>
        <v>238333.19000000024</v>
      </c>
      <c r="K42" s="243"/>
      <c r="L42" s="94"/>
      <c r="M42" s="95"/>
    </row>
    <row r="43" spans="1:14" ht="15.75" thickBot="1" x14ac:dyDescent="0.3">
      <c r="A43" s="1"/>
      <c r="B43" s="184" t="s">
        <v>23</v>
      </c>
      <c r="C43" s="92" t="s">
        <v>24</v>
      </c>
      <c r="D43" s="28"/>
      <c r="E43" s="97">
        <v>-1564579.95</v>
      </c>
      <c r="F43" s="175"/>
      <c r="G43" s="175"/>
      <c r="H43" s="201" t="s">
        <v>1</v>
      </c>
      <c r="I43" s="201"/>
      <c r="J43" s="244">
        <f>-B4</f>
        <v>-185334.1</v>
      </c>
      <c r="K43" s="245"/>
      <c r="L43" s="94"/>
      <c r="M43" s="95"/>
    </row>
    <row r="44" spans="1:14" ht="20.25" thickTop="1" thickBot="1" x14ac:dyDescent="0.3">
      <c r="A44" s="1"/>
      <c r="B44" s="184"/>
      <c r="C44" s="92"/>
      <c r="D44" s="28" t="s">
        <v>25</v>
      </c>
      <c r="E44" s="51">
        <f>SUM(E41:E43)</f>
        <v>121764.01000000024</v>
      </c>
      <c r="F44" s="175"/>
      <c r="G44" s="175"/>
      <c r="H44" s="204" t="s">
        <v>55</v>
      </c>
      <c r="I44" s="205"/>
      <c r="J44" s="206">
        <f>SUM(J41:K43)</f>
        <v>52999.090000000229</v>
      </c>
      <c r="K44" s="207"/>
      <c r="L44" s="94"/>
      <c r="M44" s="95"/>
    </row>
    <row r="45" spans="1:14" ht="16.5" thickBot="1" x14ac:dyDescent="0.3">
      <c r="A45" s="1"/>
      <c r="B45" s="184"/>
      <c r="C45" s="11" t="s">
        <v>27</v>
      </c>
      <c r="D45" s="176"/>
      <c r="E45" s="100">
        <v>116569.18</v>
      </c>
      <c r="F45" s="175"/>
      <c r="G45" s="175"/>
      <c r="H45" s="71"/>
      <c r="I45" s="175"/>
      <c r="J45" s="237"/>
      <c r="K45" s="238"/>
      <c r="L45" s="94"/>
      <c r="M45" s="95"/>
    </row>
    <row r="46" spans="1:14" ht="19.5" thickBot="1" x14ac:dyDescent="0.3">
      <c r="A46" s="1"/>
      <c r="B46" s="185"/>
      <c r="C46" s="186"/>
      <c r="D46" s="186" t="s">
        <v>28</v>
      </c>
      <c r="E46" s="187">
        <f>E45+E44</f>
        <v>238333.19000000024</v>
      </c>
      <c r="F46" s="188"/>
      <c r="G46" s="188"/>
      <c r="H46" s="189"/>
      <c r="I46" s="190"/>
      <c r="J46" s="239"/>
      <c r="K46" s="240"/>
      <c r="L46" s="94"/>
      <c r="M46" s="95"/>
    </row>
    <row r="47" spans="1:14" ht="18.75" x14ac:dyDescent="0.25">
      <c r="A47" s="1"/>
      <c r="B47" s="5"/>
      <c r="E47" s="51"/>
      <c r="J47" s="241"/>
      <c r="K47" s="242"/>
      <c r="L47" s="94"/>
      <c r="M47" s="95"/>
    </row>
    <row r="48" spans="1:14" x14ac:dyDescent="0.25">
      <c r="A48" s="1"/>
      <c r="B48" s="5"/>
      <c r="C48" s="191"/>
      <c r="D48" s="191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2:I42"/>
    <mergeCell ref="J44:K44"/>
    <mergeCell ref="H43:I43"/>
    <mergeCell ref="J45:K45"/>
    <mergeCell ref="J46:K46"/>
    <mergeCell ref="H44:I44"/>
    <mergeCell ref="J47:K47"/>
    <mergeCell ref="J42:K42"/>
    <mergeCell ref="J43:K43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3"/>
  <sheetViews>
    <sheetView topLeftCell="A7" workbookViewId="0">
      <selection activeCell="E33" sqref="E3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17" t="s">
        <v>46</v>
      </c>
      <c r="D1" s="218"/>
      <c r="E1" s="219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20" t="s">
        <v>52</v>
      </c>
      <c r="I2" s="221"/>
      <c r="J2" s="222"/>
    </row>
    <row r="3" spans="1:10" x14ac:dyDescent="0.25">
      <c r="A3" s="124">
        <v>43192</v>
      </c>
      <c r="B3" s="125">
        <v>822</v>
      </c>
      <c r="C3" s="126">
        <v>51039.199999999997</v>
      </c>
      <c r="D3" s="127"/>
      <c r="E3" s="126"/>
      <c r="F3" s="128">
        <f t="shared" ref="F3:F32" si="0">C3-E3</f>
        <v>51039.199999999997</v>
      </c>
      <c r="H3" s="223"/>
      <c r="I3" s="224"/>
      <c r="J3" s="225"/>
    </row>
    <row r="4" spans="1:10" x14ac:dyDescent="0.25">
      <c r="A4" s="124">
        <v>43193</v>
      </c>
      <c r="B4" s="125">
        <v>837</v>
      </c>
      <c r="C4" s="126">
        <v>107980</v>
      </c>
      <c r="D4" s="127"/>
      <c r="E4" s="131"/>
      <c r="F4" s="132">
        <f t="shared" si="0"/>
        <v>107980</v>
      </c>
      <c r="H4" s="223"/>
      <c r="I4" s="224"/>
      <c r="J4" s="225"/>
    </row>
    <row r="5" spans="1:10" ht="15.75" thickBot="1" x14ac:dyDescent="0.3">
      <c r="A5" s="129">
        <v>43194</v>
      </c>
      <c r="B5" s="130">
        <v>840</v>
      </c>
      <c r="C5" s="131">
        <v>53550.7</v>
      </c>
      <c r="D5" s="127"/>
      <c r="E5" s="131"/>
      <c r="F5" s="132">
        <f t="shared" si="0"/>
        <v>53550.7</v>
      </c>
      <c r="H5" s="226"/>
      <c r="I5" s="227"/>
      <c r="J5" s="228"/>
    </row>
    <row r="6" spans="1:10" x14ac:dyDescent="0.25">
      <c r="A6" s="129">
        <v>43194</v>
      </c>
      <c r="B6" s="130">
        <v>844</v>
      </c>
      <c r="C6" s="131">
        <v>9443</v>
      </c>
      <c r="D6" s="127"/>
      <c r="E6" s="131"/>
      <c r="F6" s="133">
        <f t="shared" si="0"/>
        <v>9443</v>
      </c>
    </row>
    <row r="7" spans="1:10" x14ac:dyDescent="0.25">
      <c r="A7" s="129">
        <v>43195</v>
      </c>
      <c r="B7" s="130">
        <v>846</v>
      </c>
      <c r="C7" s="131">
        <v>70119.899999999994</v>
      </c>
      <c r="D7" s="127"/>
      <c r="E7" s="131"/>
      <c r="F7" s="133">
        <f t="shared" si="0"/>
        <v>70119.899999999994</v>
      </c>
    </row>
    <row r="8" spans="1:10" x14ac:dyDescent="0.25">
      <c r="A8" s="129">
        <v>43196</v>
      </c>
      <c r="B8" s="130">
        <v>857</v>
      </c>
      <c r="C8" s="131">
        <v>79071.600000000006</v>
      </c>
      <c r="D8" s="127"/>
      <c r="E8" s="131"/>
      <c r="F8" s="133">
        <f t="shared" si="0"/>
        <v>79071.600000000006</v>
      </c>
    </row>
    <row r="9" spans="1:10" x14ac:dyDescent="0.25">
      <c r="A9" s="129">
        <v>43197</v>
      </c>
      <c r="B9" s="130">
        <v>866</v>
      </c>
      <c r="C9" s="131">
        <v>104454.47</v>
      </c>
      <c r="D9" s="127"/>
      <c r="E9" s="131"/>
      <c r="F9" s="133">
        <f t="shared" si="0"/>
        <v>104454.47</v>
      </c>
    </row>
    <row r="10" spans="1:10" x14ac:dyDescent="0.25">
      <c r="A10" s="129">
        <v>43198</v>
      </c>
      <c r="B10" s="130">
        <v>871</v>
      </c>
      <c r="C10" s="131">
        <v>8200</v>
      </c>
      <c r="D10" s="127"/>
      <c r="E10" s="131"/>
      <c r="F10" s="133">
        <f t="shared" si="0"/>
        <v>8200</v>
      </c>
    </row>
    <row r="11" spans="1:10" x14ac:dyDescent="0.25">
      <c r="A11" s="129">
        <v>43199</v>
      </c>
      <c r="B11" s="130">
        <v>876</v>
      </c>
      <c r="C11" s="131">
        <v>37122.1</v>
      </c>
      <c r="D11" s="127"/>
      <c r="E11" s="131"/>
      <c r="F11" s="133">
        <f t="shared" si="0"/>
        <v>37122.1</v>
      </c>
    </row>
    <row r="12" spans="1:10" x14ac:dyDescent="0.25">
      <c r="A12" s="134">
        <v>43201</v>
      </c>
      <c r="B12" s="135">
        <v>883</v>
      </c>
      <c r="C12" s="131">
        <v>89161.75</v>
      </c>
      <c r="D12" s="127"/>
      <c r="E12" s="131"/>
      <c r="F12" s="133">
        <f t="shared" si="0"/>
        <v>89161.75</v>
      </c>
    </row>
    <row r="13" spans="1:10" x14ac:dyDescent="0.25">
      <c r="A13" s="134">
        <v>43202</v>
      </c>
      <c r="B13" s="135">
        <v>887</v>
      </c>
      <c r="C13" s="131">
        <v>109249.76</v>
      </c>
      <c r="D13" s="127"/>
      <c r="E13" s="131"/>
      <c r="F13" s="133">
        <f t="shared" si="0"/>
        <v>109249.76</v>
      </c>
    </row>
    <row r="14" spans="1:10" x14ac:dyDescent="0.25">
      <c r="A14" s="134">
        <v>43203</v>
      </c>
      <c r="B14" s="135">
        <v>898</v>
      </c>
      <c r="C14" s="131">
        <v>129882.65</v>
      </c>
      <c r="D14" s="127"/>
      <c r="E14" s="131"/>
      <c r="F14" s="133">
        <f t="shared" si="0"/>
        <v>129882.65</v>
      </c>
    </row>
    <row r="15" spans="1:10" x14ac:dyDescent="0.25">
      <c r="A15" s="134">
        <v>43205</v>
      </c>
      <c r="B15" s="153">
        <v>902</v>
      </c>
      <c r="C15" s="154">
        <v>5773</v>
      </c>
      <c r="D15" s="127"/>
      <c r="E15" s="131"/>
      <c r="F15" s="133">
        <f t="shared" si="0"/>
        <v>5773</v>
      </c>
    </row>
    <row r="16" spans="1:10" x14ac:dyDescent="0.25">
      <c r="A16" s="134">
        <v>43206</v>
      </c>
      <c r="B16" s="135">
        <v>904</v>
      </c>
      <c r="C16" s="131">
        <v>32048.7</v>
      </c>
      <c r="D16" s="127"/>
      <c r="E16" s="131"/>
      <c r="F16" s="133">
        <f t="shared" si="0"/>
        <v>32048.7</v>
      </c>
    </row>
    <row r="17" spans="1:6" x14ac:dyDescent="0.25">
      <c r="A17" s="134">
        <v>43208</v>
      </c>
      <c r="B17" s="135">
        <v>919</v>
      </c>
      <c r="C17" s="131">
        <v>97871.88</v>
      </c>
      <c r="D17" s="127"/>
      <c r="E17" s="131"/>
      <c r="F17" s="133">
        <f t="shared" si="0"/>
        <v>97871.88</v>
      </c>
    </row>
    <row r="18" spans="1:6" x14ac:dyDescent="0.25">
      <c r="A18" s="134">
        <v>43209</v>
      </c>
      <c r="B18" s="135">
        <v>926</v>
      </c>
      <c r="C18" s="131">
        <v>74947.42</v>
      </c>
      <c r="D18" s="127"/>
      <c r="E18" s="131"/>
      <c r="F18" s="133">
        <f t="shared" si="0"/>
        <v>74947.42</v>
      </c>
    </row>
    <row r="19" spans="1:6" x14ac:dyDescent="0.25">
      <c r="A19" s="134">
        <v>43210</v>
      </c>
      <c r="B19" s="135">
        <v>931</v>
      </c>
      <c r="C19" s="131">
        <v>40614</v>
      </c>
      <c r="D19" s="127"/>
      <c r="E19" s="131"/>
      <c r="F19" s="133">
        <f t="shared" si="0"/>
        <v>40614</v>
      </c>
    </row>
    <row r="20" spans="1:6" x14ac:dyDescent="0.25">
      <c r="A20" s="134">
        <v>43210</v>
      </c>
      <c r="B20" s="135">
        <v>932</v>
      </c>
      <c r="C20" s="131">
        <v>47165.3</v>
      </c>
      <c r="D20" s="127"/>
      <c r="E20" s="131"/>
      <c r="F20" s="133">
        <f t="shared" si="0"/>
        <v>47165.3</v>
      </c>
    </row>
    <row r="21" spans="1:6" x14ac:dyDescent="0.25">
      <c r="A21" s="134">
        <v>43211</v>
      </c>
      <c r="B21" s="135">
        <v>942</v>
      </c>
      <c r="C21" s="131">
        <v>63015.85</v>
      </c>
      <c r="D21" s="127"/>
      <c r="E21" s="131"/>
      <c r="F21" s="133">
        <f t="shared" si="0"/>
        <v>63015.85</v>
      </c>
    </row>
    <row r="22" spans="1:6" x14ac:dyDescent="0.25">
      <c r="A22" s="134">
        <v>43211</v>
      </c>
      <c r="B22" s="135">
        <v>943</v>
      </c>
      <c r="C22" s="131">
        <v>8509.2000000000007</v>
      </c>
      <c r="D22" s="127"/>
      <c r="E22" s="131"/>
      <c r="F22" s="133">
        <f t="shared" si="0"/>
        <v>8509.2000000000007</v>
      </c>
    </row>
    <row r="23" spans="1:6" x14ac:dyDescent="0.25">
      <c r="A23" s="134">
        <v>43213</v>
      </c>
      <c r="B23" s="135">
        <v>956</v>
      </c>
      <c r="C23" s="131">
        <v>44745.88</v>
      </c>
      <c r="D23" s="127"/>
      <c r="E23" s="131"/>
      <c r="F23" s="133">
        <f t="shared" si="0"/>
        <v>44745.88</v>
      </c>
    </row>
    <row r="24" spans="1:6" x14ac:dyDescent="0.25">
      <c r="A24" s="134">
        <v>43214</v>
      </c>
      <c r="B24" s="135">
        <v>959</v>
      </c>
      <c r="C24" s="131">
        <v>126705.41</v>
      </c>
      <c r="D24" s="127"/>
      <c r="E24" s="131"/>
      <c r="F24" s="133">
        <f t="shared" si="0"/>
        <v>126705.41</v>
      </c>
    </row>
    <row r="25" spans="1:6" x14ac:dyDescent="0.25">
      <c r="A25" s="134">
        <v>43216</v>
      </c>
      <c r="B25" s="135">
        <v>965</v>
      </c>
      <c r="C25" s="131">
        <v>58571.1</v>
      </c>
      <c r="D25" s="127"/>
      <c r="E25" s="131"/>
      <c r="F25" s="133">
        <f t="shared" si="0"/>
        <v>58571.1</v>
      </c>
    </row>
    <row r="26" spans="1:6" x14ac:dyDescent="0.25">
      <c r="A26" s="134">
        <v>43217</v>
      </c>
      <c r="B26" s="135">
        <v>975</v>
      </c>
      <c r="C26" s="131">
        <v>39636.199999999997</v>
      </c>
      <c r="D26" s="127"/>
      <c r="E26" s="131"/>
      <c r="F26" s="133">
        <f t="shared" si="0"/>
        <v>39636.199999999997</v>
      </c>
    </row>
    <row r="27" spans="1:6" x14ac:dyDescent="0.25">
      <c r="A27" s="134">
        <v>43218</v>
      </c>
      <c r="B27" s="135">
        <v>979</v>
      </c>
      <c r="C27" s="131">
        <v>38841.300000000003</v>
      </c>
      <c r="D27" s="127"/>
      <c r="E27" s="131"/>
      <c r="F27" s="133">
        <f t="shared" si="0"/>
        <v>38841.300000000003</v>
      </c>
    </row>
    <row r="28" spans="1:6" x14ac:dyDescent="0.25">
      <c r="A28" s="134">
        <v>43220</v>
      </c>
      <c r="B28" s="135">
        <v>985</v>
      </c>
      <c r="C28" s="131">
        <v>66690.48</v>
      </c>
      <c r="D28" s="127"/>
      <c r="E28" s="131"/>
      <c r="F28" s="133">
        <f t="shared" si="0"/>
        <v>66690.48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29830.9</v>
      </c>
      <c r="F32" s="145">
        <f t="shared" si="0"/>
        <v>-29830.9</v>
      </c>
    </row>
    <row r="33" spans="1:6" s="151" customFormat="1" ht="19.5" thickBot="1" x14ac:dyDescent="0.35">
      <c r="A33" s="149"/>
      <c r="B33" s="150"/>
      <c r="C33" s="146">
        <f>SUM(C3:C32)</f>
        <v>1594410.8499999999</v>
      </c>
      <c r="D33" s="146"/>
      <c r="E33" s="152">
        <f>SUM(E3:E32)</f>
        <v>29830.9</v>
      </c>
      <c r="F33" s="152">
        <f>SUM(F3:F32)</f>
        <v>1564579.95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2 0 1 8    </vt:lpstr>
      <vt:lpstr>SALIDAS  ENERO   2018     </vt:lpstr>
      <vt:lpstr>F E B R E RO     2 0 1 8       </vt:lpstr>
      <vt:lpstr>SALIDAS  FEBRERO    2018    </vt:lpstr>
      <vt:lpstr>M A R Z O   2018     </vt:lpstr>
      <vt:lpstr>SALIDAS   MARZO   2018</vt:lpstr>
      <vt:lpstr>A B R I L   2018   </vt:lpstr>
      <vt:lpstr>SALIDAS    ABRIL   2018   </vt:lpstr>
      <vt:lpstr>Hoja2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2018-05-12T14:13:09Z</cp:lastPrinted>
  <dcterms:created xsi:type="dcterms:W3CDTF">2018-01-15T20:11:35Z</dcterms:created>
  <dcterms:modified xsi:type="dcterms:W3CDTF">2018-05-22T20:04:32Z</dcterms:modified>
</cp:coreProperties>
</file>