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 U N I O  2018\"/>
    </mc:Choice>
  </mc:AlternateContent>
  <bookViews>
    <workbookView xWindow="0" yWindow="0" windowWidth="24000" windowHeight="9735" firstSheet="8" activeTab="11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M A Y O    2018      " sheetId="10" r:id="rId9"/>
    <sheet name="SALIDAS    MAYO     2018    " sheetId="11" r:id="rId10"/>
    <sheet name="JUNIO    2018     " sheetId="12" r:id="rId11"/>
    <sheet name="SALIDAS  JUNIO    2018    " sheetId="13" r:id="rId12"/>
    <sheet name="Hoja3" sheetId="14" r:id="rId13"/>
    <sheet name="Hoja4" sheetId="15" r:id="rId14"/>
    <sheet name="Hoja6" sheetId="16" r:id="rId15"/>
    <sheet name="Hoja5" sheetId="8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3" l="1"/>
  <c r="F32" i="13"/>
  <c r="F33" i="13"/>
  <c r="F34" i="13"/>
  <c r="F35" i="13"/>
  <c r="F36" i="13"/>
  <c r="L32" i="12" l="1"/>
  <c r="L26" i="12"/>
  <c r="D14" i="15" l="1"/>
  <c r="L20" i="12" l="1"/>
  <c r="L17" i="12"/>
  <c r="C10" i="14"/>
  <c r="L15" i="12"/>
  <c r="L12" i="12"/>
  <c r="L22" i="12"/>
  <c r="L10" i="12" l="1"/>
  <c r="L6" i="12"/>
  <c r="E37" i="13" l="1"/>
  <c r="C37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37" i="13" l="1"/>
  <c r="J43" i="12"/>
  <c r="K38" i="12"/>
  <c r="H38" i="12"/>
  <c r="E38" i="12"/>
  <c r="B38" i="12"/>
  <c r="L36" i="12"/>
  <c r="K8" i="12"/>
  <c r="J40" i="12" l="1"/>
  <c r="E41" i="12" s="1"/>
  <c r="E44" i="12" s="1"/>
  <c r="E46" i="12" s="1"/>
  <c r="J42" i="12" s="1"/>
  <c r="J44" i="12" s="1"/>
  <c r="F16" i="11"/>
  <c r="F17" i="11"/>
  <c r="F18" i="11"/>
  <c r="F19" i="11"/>
  <c r="L30" i="10" l="1"/>
  <c r="L28" i="10"/>
  <c r="L16" i="10" l="1"/>
  <c r="L14" i="10"/>
  <c r="L8" i="10" l="1"/>
  <c r="L6" i="10"/>
  <c r="E34" i="11" l="1"/>
  <c r="C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J43" i="10"/>
  <c r="H38" i="10"/>
  <c r="E38" i="10"/>
  <c r="B38" i="10"/>
  <c r="K8" i="10"/>
  <c r="K38" i="10" s="1"/>
  <c r="L36" i="10"/>
  <c r="J43" i="7"/>
  <c r="F34" i="11" l="1"/>
  <c r="J40" i="10"/>
  <c r="E41" i="10" s="1"/>
  <c r="E44" i="10" s="1"/>
  <c r="E46" i="10" s="1"/>
  <c r="J42" i="10" s="1"/>
  <c r="J44" i="10" s="1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J42" i="7" s="1"/>
  <c r="J44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<sst xmlns="http://schemas.openxmlformats.org/spreadsheetml/2006/main" count="491" uniqueCount="188">
  <si>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</si>
  <si>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</si>
  <si>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</si>
  <si>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</si>
  <si>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</si>
  <si>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</si>
  <si>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</si>
  <si>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</si>
  <si>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</si>
  <si>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</si>
  <si>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</si>
  <si>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</si>
  <si>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</si>
  <si>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</si>
  <si>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</si>
  <si>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</si>
  <si>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</si>
  <si>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</si>
  <si>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</si>
  <si>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</si>
  <si>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</si>
  <si>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</si>
  <si>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</si>
  <si>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</si>
  <si>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</si>
  <si>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</si>
  <si>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</si>
  <si>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</si>
  <si>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</si>
  <si>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</si>
  <si>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</si>
  <si>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</si>
  <si>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</si>
  <si>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</si>
  <si>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</si>
  <si>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</si>
  <si>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</si>
  <si>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</si>
  <si>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</si>
  <si>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</si>
  <si>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</si>
  <si>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</si>
  <si>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</si>
  <si>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</si>
  <si>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</si>
  <si>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</si>
  <si>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</si>
  <si>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</si>
  <si>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</si>
  <si>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</si>
  <si>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</si>
  <si>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</si>
  <si>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</si>
  <si>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</si>
  <si>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</si>
  <si>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</si>
  <si>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</si>
  <si>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</si>
  <si>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</si>
  <si>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</si>
  <si>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</si>
  <si>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</si>
  <si>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</si>
  <si>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</si>
  <si>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</si>
  <si>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</si>
  <si>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</si>
  <si>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</si>
  <si>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</si>
  <si>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</si>
  <si>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</si>
  <si>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</si>
  <si>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</si>
  <si>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</si>
  <si>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</si>
  <si>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</si>
  <si>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</si>
  <si>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</si>
  <si>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</si>
  <si>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</si>
  <si>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</si>
  <si>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</si>
  <si>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</si>
  <si>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</si>
  <si>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</si>
  <si>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</si>
  <si>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</si>
  <si>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</si>
  <si>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</si>
  <si>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</si>
  <si>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</si>
  <si>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</si>
  <si>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</si>
  <si>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</si>
  <si>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</si>
  <si>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</si>
  <si>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</si>
  <si>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</si>
  <si>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</si>
  <si>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</si>
  <si>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 xml:space="preserve">BALANCE       DE    M A Y O                 2 0 1 8      HERRADURA </t>
  </si>
  <si>
    <t xml:space="preserve">BALANCE       DE    A B R I L                2 0 1 8      HERRADURA </t>
  </si>
  <si>
    <t>NOMINA 18</t>
  </si>
  <si>
    <t>NOMINA 19</t>
  </si>
  <si>
    <t>NOMINA 20</t>
  </si>
  <si>
    <t>NOMINA 21</t>
  </si>
  <si>
    <t>NOMINA  22</t>
  </si>
  <si>
    <t>Celedonio</t>
  </si>
  <si>
    <t>0009 A</t>
  </si>
  <si>
    <t>0012 A</t>
  </si>
  <si>
    <t>0020 A</t>
  </si>
  <si>
    <t>0026 A</t>
  </si>
  <si>
    <t>0037 A</t>
  </si>
  <si>
    <t>0004 A Central</t>
  </si>
  <si>
    <t>0051 A</t>
  </si>
  <si>
    <t>0058 A</t>
  </si>
  <si>
    <t>0060 A</t>
  </si>
  <si>
    <t>0068 A</t>
  </si>
  <si>
    <t>0070 A</t>
  </si>
  <si>
    <t>0078 A</t>
  </si>
  <si>
    <t>0086 A</t>
  </si>
  <si>
    <t>0090 A</t>
  </si>
  <si>
    <t>0094 A</t>
  </si>
  <si>
    <t>0101 A</t>
  </si>
  <si>
    <t>0102 A</t>
  </si>
  <si>
    <t>0106 A</t>
  </si>
  <si>
    <t>0112 A</t>
  </si>
  <si>
    <t>0120 A</t>
  </si>
  <si>
    <t>30-6 May</t>
  </si>
  <si>
    <t>7-13  Mayo</t>
  </si>
  <si>
    <t xml:space="preserve">14-20 Mayo </t>
  </si>
  <si>
    <t xml:space="preserve">21-27 Mayo </t>
  </si>
  <si>
    <t>28-03 Jun</t>
  </si>
  <si>
    <t>0074 A</t>
  </si>
  <si>
    <t>0124 A</t>
  </si>
  <si>
    <t xml:space="preserve">BALANCE       DE    J U N I O                 2 0 1 8      HERRADURA </t>
  </si>
  <si>
    <t>NOMINA 23</t>
  </si>
  <si>
    <t>NOMINA 24</t>
  </si>
  <si>
    <t>NOMINA 25</t>
  </si>
  <si>
    <t>130 A</t>
  </si>
  <si>
    <t>136 A</t>
  </si>
  <si>
    <t>141 A</t>
  </si>
  <si>
    <t>144 A</t>
  </si>
  <si>
    <t>151 A</t>
  </si>
  <si>
    <t>156 A</t>
  </si>
  <si>
    <t>158 A</t>
  </si>
  <si>
    <t>160 A</t>
  </si>
  <si>
    <t>164 A</t>
  </si>
  <si>
    <t>169 A</t>
  </si>
  <si>
    <t>177 A</t>
  </si>
  <si>
    <t>181 A</t>
  </si>
  <si>
    <t xml:space="preserve">TOTAL </t>
  </si>
  <si>
    <t xml:space="preserve">DEPOSITOS  DE HERRADURA </t>
  </si>
  <si>
    <t>.</t>
  </si>
  <si>
    <t>189 A</t>
  </si>
  <si>
    <t>195 A</t>
  </si>
  <si>
    <t>198 A</t>
  </si>
  <si>
    <t>211 A</t>
  </si>
  <si>
    <t>215 A</t>
  </si>
  <si>
    <t>GASTOS HERRADUA JUNIO 2018</t>
  </si>
  <si>
    <t>TELEFONO</t>
  </si>
  <si>
    <t>Manteminiemto camaras  x cuatrimestre</t>
  </si>
  <si>
    <t>MANTENIMIENTO</t>
  </si>
  <si>
    <t>AFILADOR</t>
  </si>
  <si>
    <t>AGUA</t>
  </si>
  <si>
    <t>TLALE OBRADOR</t>
  </si>
  <si>
    <t>NOMINA 26</t>
  </si>
  <si>
    <t xml:space="preserve">NOMINA  </t>
  </si>
  <si>
    <t>4-10 Jun</t>
  </si>
  <si>
    <t xml:space="preserve">11-17 Jun </t>
  </si>
  <si>
    <t>18-24 Jun</t>
  </si>
  <si>
    <t xml:space="preserve">25-01 Jul </t>
  </si>
  <si>
    <t>226-A</t>
  </si>
  <si>
    <t>230-A</t>
  </si>
  <si>
    <t>238-A</t>
  </si>
  <si>
    <t>241-A</t>
  </si>
  <si>
    <t>245-A</t>
  </si>
  <si>
    <t>258-A</t>
  </si>
  <si>
    <t>262-A</t>
  </si>
  <si>
    <t>266-A</t>
  </si>
  <si>
    <t>275-A</t>
  </si>
  <si>
    <t>276-A</t>
  </si>
  <si>
    <t>284-A</t>
  </si>
  <si>
    <t>290-A</t>
  </si>
  <si>
    <t>293-A</t>
  </si>
  <si>
    <t>183-A</t>
  </si>
  <si>
    <t>Manto CAMARAS</t>
  </si>
  <si>
    <t>cuatri-mestre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</si>
</sst>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2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center" wrapText="1"/>
    </xf>
    <xf numFmtId="17" fontId="13" fillId="0" borderId="0" xfId="1" applyNumberFormat="1" applyFont="1" applyFill="1" applyBorder="1"/>
    <xf numFmtId="0" fontId="22" fillId="12" borderId="47" xfId="0" applyFont="1" applyFill="1" applyBorder="1" applyAlignment="1">
      <alignment horizontal="center"/>
    </xf>
    <xf numFmtId="44" fontId="20" fillId="12" borderId="47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8" fillId="5" borderId="16" xfId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4" fontId="27" fillId="0" borderId="16" xfId="0" applyNumberFormat="1" applyFont="1" applyBorder="1"/>
    <xf numFmtId="44" fontId="27" fillId="0" borderId="16" xfId="1" applyFont="1" applyBorder="1"/>
    <xf numFmtId="164" fontId="26" fillId="0" borderId="16" xfId="0" applyNumberFormat="1" applyFont="1" applyBorder="1"/>
    <xf numFmtId="44" fontId="26" fillId="0" borderId="51" xfId="1" applyFont="1" applyBorder="1"/>
    <xf numFmtId="44" fontId="28" fillId="0" borderId="60" xfId="1" applyFont="1" applyBorder="1"/>
    <xf numFmtId="0" fontId="9" fillId="0" borderId="0" xfId="0" applyFont="1"/>
    <xf numFmtId="0" fontId="2" fillId="0" borderId="0" xfId="0" applyFont="1" applyAlignment="1">
      <alignment horizontal="right"/>
    </xf>
    <xf numFmtId="44" fontId="29" fillId="0" borderId="0" xfId="1" applyFont="1"/>
    <xf numFmtId="44" fontId="8" fillId="0" borderId="60" xfId="1" applyFont="1" applyBorder="1"/>
    <xf numFmtId="0" fontId="30" fillId="0" borderId="0" xfId="0" applyFont="1"/>
    <xf numFmtId="44" fontId="8" fillId="12" borderId="16" xfId="1" applyFont="1" applyFill="1" applyBorder="1" applyAlignment="1">
      <alignment horizontal="center"/>
    </xf>
    <xf numFmtId="44" fontId="2" fillId="0" borderId="61" xfId="1" applyFont="1" applyFill="1" applyBorder="1"/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5" xfId="0" applyFont="1" applyFill="1" applyBorder="1" applyAlignment="1">
      <alignment horizontal="left" wrapText="1"/>
    </xf>
    <xf numFmtId="0" fontId="2" fillId="0" borderId="35" xfId="0" applyFont="1" applyFill="1" applyBorder="1" applyAlignment="1">
      <alignment horizontal="left" wrapText="1"/>
    </xf>
    <xf numFmtId="44" fontId="2" fillId="0" borderId="43" xfId="1" applyFont="1" applyFill="1" applyBorder="1" applyAlignment="1">
      <alignment horizontal="center" wrapText="1"/>
    </xf>
    <xf numFmtId="44" fontId="2" fillId="0" borderId="34" xfId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00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8685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2" t="s">
        <v>29</v>
      </c>
      <c r="C1" s="212"/>
      <c r="D1" s="212"/>
      <c r="E1" s="212"/>
      <c r="F1" s="212"/>
      <c r="G1" s="212"/>
      <c r="H1" s="212"/>
      <c r="I1" s="212"/>
      <c r="J1" s="212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13" t="s">
        <v>1</v>
      </c>
      <c r="B3" s="10" t="s">
        <v>2</v>
      </c>
      <c r="C3" s="11"/>
      <c r="D3" s="215" t="s">
        <v>3</v>
      </c>
      <c r="E3" s="215"/>
      <c r="F3" s="215"/>
      <c r="G3" s="216">
        <v>2000</v>
      </c>
      <c r="H3" s="216"/>
      <c r="I3" s="5"/>
      <c r="L3" s="9"/>
      <c r="M3" s="4"/>
    </row>
    <row r="4" spans="1:16" ht="20.25" thickTop="1" thickBot="1" x14ac:dyDescent="0.35">
      <c r="A4" s="214"/>
      <c r="B4" s="12">
        <v>117862.22</v>
      </c>
      <c r="C4" s="13"/>
      <c r="D4" s="217" t="s">
        <v>4</v>
      </c>
      <c r="E4" s="218"/>
      <c r="H4" s="219" t="s">
        <v>5</v>
      </c>
      <c r="I4" s="220"/>
      <c r="J4" s="220"/>
      <c r="K4" s="220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222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222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223" t="s">
        <v>20</v>
      </c>
      <c r="H40" s="224"/>
      <c r="I40" s="93"/>
      <c r="J40" s="225">
        <f>H38+K38</f>
        <v>68927.51999999999</v>
      </c>
      <c r="K40" s="226"/>
      <c r="L40" s="94"/>
      <c r="M40" s="95"/>
    </row>
    <row r="41" spans="1:14" ht="15.75" customHeight="1" x14ac:dyDescent="0.25">
      <c r="A41" s="1"/>
      <c r="B41" s="5"/>
      <c r="C41" s="227" t="s">
        <v>21</v>
      </c>
      <c r="D41" s="227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221"/>
      <c r="I43" s="221"/>
      <c r="J43" s="221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228" t="s">
        <v>26</v>
      </c>
      <c r="I44" s="228"/>
      <c r="J44" s="229">
        <f>E46</f>
        <v>150320.06999999986</v>
      </c>
      <c r="K44" s="230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31" t="s">
        <v>1</v>
      </c>
      <c r="I45" s="231"/>
      <c r="J45" s="232">
        <f>-B4</f>
        <v>-117862.22</v>
      </c>
      <c r="K45" s="232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33">
        <v>0</v>
      </c>
      <c r="K46" s="233"/>
      <c r="L46" s="94"/>
      <c r="M46" s="95"/>
    </row>
    <row r="47" spans="1:14" ht="19.5" thickBot="1" x14ac:dyDescent="0.3">
      <c r="A47" s="1"/>
      <c r="B47" s="5"/>
      <c r="E47" s="51"/>
      <c r="H47" s="234" t="s">
        <v>55</v>
      </c>
      <c r="I47" s="235"/>
      <c r="J47" s="236">
        <f>SUM(J44:K46)</f>
        <v>32457.84999999986</v>
      </c>
      <c r="K47" s="237"/>
      <c r="L47" s="94"/>
      <c r="M47" s="95"/>
    </row>
    <row r="48" spans="1:14" x14ac:dyDescent="0.25">
      <c r="A48" s="1"/>
      <c r="B48" s="5"/>
      <c r="C48" s="221"/>
      <c r="D48" s="22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D3" sqref="D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38" t="s">
        <v>46</v>
      </c>
      <c r="D1" s="239"/>
      <c r="E1" s="24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1" t="s">
        <v>52</v>
      </c>
      <c r="I2" s="242"/>
      <c r="J2" s="243"/>
    </row>
    <row r="3" spans="1:10" x14ac:dyDescent="0.25">
      <c r="A3" s="124">
        <v>43222</v>
      </c>
      <c r="B3" s="194">
        <v>995</v>
      </c>
      <c r="C3" s="195">
        <v>96187.08</v>
      </c>
      <c r="D3" s="127"/>
      <c r="E3" s="126"/>
      <c r="F3" s="128">
        <f t="shared" ref="F3:F33" si="0">C3-E3</f>
        <v>96187.08</v>
      </c>
      <c r="H3" s="244"/>
      <c r="I3" s="245"/>
      <c r="J3" s="246"/>
    </row>
    <row r="4" spans="1:10" x14ac:dyDescent="0.25">
      <c r="A4" s="124">
        <v>43223</v>
      </c>
      <c r="B4" s="194">
        <v>1000</v>
      </c>
      <c r="C4" s="195">
        <v>94998.7</v>
      </c>
      <c r="D4" s="127"/>
      <c r="E4" s="131"/>
      <c r="F4" s="132">
        <f t="shared" si="0"/>
        <v>94998.7</v>
      </c>
      <c r="H4" s="244"/>
      <c r="I4" s="245"/>
      <c r="J4" s="246"/>
    </row>
    <row r="5" spans="1:10" ht="15.75" thickBot="1" x14ac:dyDescent="0.3">
      <c r="A5" s="129">
        <v>43224</v>
      </c>
      <c r="B5" s="130" t="s">
        <v>108</v>
      </c>
      <c r="C5" s="131">
        <v>27342.1</v>
      </c>
      <c r="D5" s="127"/>
      <c r="E5" s="131"/>
      <c r="F5" s="132">
        <f t="shared" si="0"/>
        <v>27342.1</v>
      </c>
      <c r="H5" s="247"/>
      <c r="I5" s="248"/>
      <c r="J5" s="249"/>
    </row>
    <row r="6" spans="1:10" x14ac:dyDescent="0.25">
      <c r="A6" s="129">
        <v>43225</v>
      </c>
      <c r="B6" s="130" t="s">
        <v>109</v>
      </c>
      <c r="C6" s="131">
        <v>156417</v>
      </c>
      <c r="D6" s="127"/>
      <c r="E6" s="131"/>
      <c r="F6" s="133">
        <f t="shared" si="0"/>
        <v>156417</v>
      </c>
    </row>
    <row r="7" spans="1:10" x14ac:dyDescent="0.25">
      <c r="A7" s="129">
        <v>43227</v>
      </c>
      <c r="B7" s="130" t="s">
        <v>110</v>
      </c>
      <c r="C7" s="131">
        <v>63444</v>
      </c>
      <c r="D7" s="127"/>
      <c r="E7" s="131"/>
      <c r="F7" s="133">
        <f t="shared" si="0"/>
        <v>63444</v>
      </c>
    </row>
    <row r="8" spans="1:10" x14ac:dyDescent="0.25">
      <c r="A8" s="129">
        <v>43229</v>
      </c>
      <c r="B8" s="130" t="s">
        <v>111</v>
      </c>
      <c r="C8" s="131">
        <v>76628.039999999994</v>
      </c>
      <c r="D8" s="127"/>
      <c r="E8" s="131"/>
      <c r="F8" s="133">
        <f t="shared" si="0"/>
        <v>76628.039999999994</v>
      </c>
    </row>
    <row r="9" spans="1:10" x14ac:dyDescent="0.25">
      <c r="A9" s="129">
        <v>43231</v>
      </c>
      <c r="B9" s="130" t="s">
        <v>112</v>
      </c>
      <c r="C9" s="131">
        <v>115386</v>
      </c>
      <c r="D9" s="127"/>
      <c r="E9" s="131"/>
      <c r="F9" s="133">
        <f t="shared" si="0"/>
        <v>115386</v>
      </c>
    </row>
    <row r="10" spans="1:10" ht="30" x14ac:dyDescent="0.25">
      <c r="A10" s="129">
        <v>43233</v>
      </c>
      <c r="B10" s="192" t="s">
        <v>113</v>
      </c>
      <c r="C10" s="131">
        <v>1891.4</v>
      </c>
      <c r="D10" s="127"/>
      <c r="E10" s="131"/>
      <c r="F10" s="133">
        <f t="shared" si="0"/>
        <v>1891.4</v>
      </c>
    </row>
    <row r="11" spans="1:10" x14ac:dyDescent="0.25">
      <c r="A11" s="129">
        <v>43234</v>
      </c>
      <c r="B11" s="130" t="s">
        <v>114</v>
      </c>
      <c r="C11" s="131">
        <v>87672.1</v>
      </c>
      <c r="D11" s="127"/>
      <c r="E11" s="131"/>
      <c r="F11" s="133">
        <f t="shared" si="0"/>
        <v>87672.1</v>
      </c>
    </row>
    <row r="12" spans="1:10" x14ac:dyDescent="0.25">
      <c r="A12" s="134">
        <v>43236</v>
      </c>
      <c r="B12" s="135" t="s">
        <v>115</v>
      </c>
      <c r="C12" s="131">
        <v>114257.4</v>
      </c>
      <c r="D12" s="127"/>
      <c r="E12" s="131"/>
      <c r="F12" s="133">
        <f t="shared" si="0"/>
        <v>114257.4</v>
      </c>
    </row>
    <row r="13" spans="1:10" x14ac:dyDescent="0.25">
      <c r="A13" s="134">
        <v>43237</v>
      </c>
      <c r="B13" s="135" t="s">
        <v>116</v>
      </c>
      <c r="C13" s="131">
        <v>68488.460000000006</v>
      </c>
      <c r="D13" s="127"/>
      <c r="E13" s="131"/>
      <c r="F13" s="133">
        <f t="shared" si="0"/>
        <v>68488.460000000006</v>
      </c>
    </row>
    <row r="14" spans="1:10" x14ac:dyDescent="0.25">
      <c r="A14" s="134">
        <v>43238</v>
      </c>
      <c r="B14" s="135" t="s">
        <v>117</v>
      </c>
      <c r="C14" s="131">
        <v>42337</v>
      </c>
      <c r="D14" s="127"/>
      <c r="E14" s="131"/>
      <c r="F14" s="133">
        <f t="shared" si="0"/>
        <v>42337</v>
      </c>
    </row>
    <row r="15" spans="1:10" x14ac:dyDescent="0.25">
      <c r="A15" s="134">
        <v>43238</v>
      </c>
      <c r="B15" s="135" t="s">
        <v>118</v>
      </c>
      <c r="C15" s="131">
        <v>25554</v>
      </c>
      <c r="D15" s="127"/>
      <c r="E15" s="131"/>
      <c r="F15" s="133">
        <f t="shared" si="0"/>
        <v>25554</v>
      </c>
    </row>
    <row r="16" spans="1:10" x14ac:dyDescent="0.25">
      <c r="A16" s="134">
        <v>43238</v>
      </c>
      <c r="B16" s="135" t="s">
        <v>133</v>
      </c>
      <c r="C16" s="131">
        <v>51420</v>
      </c>
      <c r="D16" s="127"/>
      <c r="E16" s="131"/>
      <c r="F16" s="133">
        <f t="shared" si="0"/>
        <v>51420</v>
      </c>
    </row>
    <row r="17" spans="1:6" x14ac:dyDescent="0.25">
      <c r="A17" s="134">
        <v>43241</v>
      </c>
      <c r="B17" s="135" t="s">
        <v>119</v>
      </c>
      <c r="C17" s="131">
        <v>75336</v>
      </c>
      <c r="D17" s="127"/>
      <c r="E17" s="131"/>
      <c r="F17" s="133">
        <f t="shared" si="0"/>
        <v>75336</v>
      </c>
    </row>
    <row r="18" spans="1:6" x14ac:dyDescent="0.25">
      <c r="A18" s="134">
        <v>43242</v>
      </c>
      <c r="B18" s="135" t="s">
        <v>120</v>
      </c>
      <c r="C18" s="131">
        <v>61609</v>
      </c>
      <c r="D18" s="127"/>
      <c r="E18" s="131"/>
      <c r="F18" s="133">
        <f t="shared" si="0"/>
        <v>61609</v>
      </c>
    </row>
    <row r="19" spans="1:6" x14ac:dyDescent="0.25">
      <c r="A19" s="134">
        <v>43243</v>
      </c>
      <c r="B19" s="135" t="s">
        <v>121</v>
      </c>
      <c r="C19" s="131">
        <v>62797.69</v>
      </c>
      <c r="D19" s="127"/>
      <c r="E19" s="131"/>
      <c r="F19" s="133">
        <f t="shared" si="0"/>
        <v>62797.69</v>
      </c>
    </row>
    <row r="20" spans="1:6" x14ac:dyDescent="0.25">
      <c r="A20" s="134">
        <v>43244</v>
      </c>
      <c r="B20" s="135" t="s">
        <v>122</v>
      </c>
      <c r="C20" s="131">
        <v>72764.67</v>
      </c>
      <c r="D20" s="127"/>
      <c r="E20" s="131"/>
      <c r="F20" s="133">
        <f t="shared" si="0"/>
        <v>72764.67</v>
      </c>
    </row>
    <row r="21" spans="1:6" x14ac:dyDescent="0.25">
      <c r="A21" s="134">
        <v>43245</v>
      </c>
      <c r="B21" s="135" t="s">
        <v>123</v>
      </c>
      <c r="C21" s="131">
        <v>38355</v>
      </c>
      <c r="D21" s="127"/>
      <c r="E21" s="131"/>
      <c r="F21" s="133">
        <f t="shared" si="0"/>
        <v>38355</v>
      </c>
    </row>
    <row r="22" spans="1:6" x14ac:dyDescent="0.25">
      <c r="A22" s="134">
        <v>43245</v>
      </c>
      <c r="B22" s="135" t="s">
        <v>124</v>
      </c>
      <c r="C22" s="131">
        <v>28975</v>
      </c>
      <c r="D22" s="127"/>
      <c r="E22" s="131"/>
      <c r="F22" s="133">
        <f t="shared" si="0"/>
        <v>28975</v>
      </c>
    </row>
    <row r="23" spans="1:6" x14ac:dyDescent="0.25">
      <c r="A23" s="134">
        <v>43246</v>
      </c>
      <c r="B23" s="135" t="s">
        <v>125</v>
      </c>
      <c r="C23" s="131">
        <v>32280</v>
      </c>
      <c r="D23" s="127"/>
      <c r="E23" s="131"/>
      <c r="F23" s="133">
        <f t="shared" si="0"/>
        <v>32280</v>
      </c>
    </row>
    <row r="24" spans="1:6" x14ac:dyDescent="0.25">
      <c r="A24" s="134">
        <v>43248</v>
      </c>
      <c r="B24" s="135" t="s">
        <v>126</v>
      </c>
      <c r="C24" s="131">
        <v>75710</v>
      </c>
      <c r="D24" s="127"/>
      <c r="E24" s="131"/>
      <c r="F24" s="133">
        <f t="shared" si="0"/>
        <v>75710</v>
      </c>
    </row>
    <row r="25" spans="1:6" x14ac:dyDescent="0.25">
      <c r="A25" s="134">
        <v>43249</v>
      </c>
      <c r="B25" s="135" t="s">
        <v>127</v>
      </c>
      <c r="C25" s="131">
        <v>61206.400000000001</v>
      </c>
      <c r="D25" s="127"/>
      <c r="E25" s="131"/>
      <c r="F25" s="133">
        <f t="shared" si="0"/>
        <v>61206.400000000001</v>
      </c>
    </row>
    <row r="26" spans="1:6" x14ac:dyDescent="0.25">
      <c r="A26" s="134">
        <v>43251</v>
      </c>
      <c r="B26" s="135" t="s">
        <v>134</v>
      </c>
      <c r="C26" s="131">
        <v>102551.92</v>
      </c>
      <c r="D26" s="127"/>
      <c r="E26" s="131"/>
      <c r="F26" s="133">
        <f t="shared" si="0"/>
        <v>102551.92</v>
      </c>
    </row>
    <row r="27" spans="1:6" x14ac:dyDescent="0.25">
      <c r="A27" s="134"/>
      <c r="B27" s="135"/>
      <c r="C27" s="131"/>
      <c r="D27" s="127"/>
      <c r="E27" s="131"/>
      <c r="F27" s="133">
        <f t="shared" si="0"/>
        <v>0</v>
      </c>
    </row>
    <row r="28" spans="1:6" x14ac:dyDescent="0.25">
      <c r="A28" s="134"/>
      <c r="B28" s="135"/>
      <c r="C28" s="131"/>
      <c r="D28" s="127"/>
      <c r="E28" s="131"/>
      <c r="F28" s="133">
        <f t="shared" si="0"/>
        <v>0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ht="16.5" thickBot="1" x14ac:dyDescent="0.3">
      <c r="A33" s="161" t="s">
        <v>53</v>
      </c>
      <c r="B33" s="162"/>
      <c r="C33" s="142"/>
      <c r="D33" s="143"/>
      <c r="E33" s="144">
        <v>42096.5</v>
      </c>
      <c r="F33" s="145">
        <f t="shared" si="0"/>
        <v>-42096.5</v>
      </c>
    </row>
    <row r="34" spans="1:6" s="151" customFormat="1" ht="19.5" thickBot="1" x14ac:dyDescent="0.35">
      <c r="A34" s="149"/>
      <c r="B34" s="150"/>
      <c r="C34" s="146">
        <f>SUM(C3:C33)</f>
        <v>1633608.9599999995</v>
      </c>
      <c r="D34" s="146"/>
      <c r="E34" s="152">
        <f>SUM(E3:E33)</f>
        <v>42096.5</v>
      </c>
      <c r="F34" s="152">
        <f>SUM(F3:F33)</f>
        <v>1591512.4599999995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P68"/>
  <sheetViews>
    <sheetView topLeftCell="A23" workbookViewId="0">
      <selection activeCell="L42" sqref="L42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2" t="s">
        <v>135</v>
      </c>
      <c r="C1" s="212"/>
      <c r="D1" s="212"/>
      <c r="E1" s="212"/>
      <c r="F1" s="212"/>
      <c r="G1" s="212"/>
      <c r="H1" s="212"/>
      <c r="I1" s="212"/>
      <c r="J1" s="212"/>
      <c r="L1" s="3" t="s">
        <v>0</v>
      </c>
      <c r="M1" s="4"/>
    </row>
    <row r="2" spans="1:16" ht="15.75" thickBot="1" x14ac:dyDescent="0.3">
      <c r="A2" s="1"/>
      <c r="B2" s="5"/>
      <c r="D2" s="196"/>
      <c r="E2" s="8"/>
      <c r="L2" s="9"/>
      <c r="M2" s="4"/>
    </row>
    <row r="3" spans="1:16" ht="19.5" customHeight="1" thickBot="1" x14ac:dyDescent="0.35">
      <c r="A3" s="213" t="s">
        <v>1</v>
      </c>
      <c r="B3" s="10" t="s">
        <v>2</v>
      </c>
      <c r="C3" s="11"/>
      <c r="D3" s="215" t="s">
        <v>3</v>
      </c>
      <c r="E3" s="215"/>
      <c r="F3" s="215"/>
      <c r="G3" s="216">
        <v>2000</v>
      </c>
      <c r="H3" s="216"/>
      <c r="I3" s="5"/>
      <c r="L3" s="9"/>
      <c r="M3" s="4"/>
    </row>
    <row r="4" spans="1:16" ht="20.25" thickTop="1" thickBot="1" x14ac:dyDescent="0.35">
      <c r="A4" s="214"/>
      <c r="B4" s="12">
        <v>183107.03</v>
      </c>
      <c r="C4" s="13"/>
      <c r="D4" s="217" t="s">
        <v>4</v>
      </c>
      <c r="E4" s="218"/>
      <c r="H4" s="219" t="s">
        <v>5</v>
      </c>
      <c r="I4" s="220"/>
      <c r="J4" s="220"/>
      <c r="K4" s="220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43252</v>
      </c>
      <c r="E5" s="157">
        <v>56610.7</v>
      </c>
      <c r="F5" s="158"/>
      <c r="G5" s="159">
        <v>43252</v>
      </c>
      <c r="H5" s="160">
        <v>0</v>
      </c>
      <c r="I5" s="20"/>
      <c r="J5" s="21"/>
      <c r="K5" s="21"/>
      <c r="L5" s="22">
        <v>56610.5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43253</v>
      </c>
      <c r="E6" s="24">
        <v>74760.02</v>
      </c>
      <c r="F6" s="25"/>
      <c r="G6" s="159">
        <v>43253</v>
      </c>
      <c r="H6" s="26">
        <v>100</v>
      </c>
      <c r="I6" s="27"/>
      <c r="J6" s="28" t="s">
        <v>8</v>
      </c>
      <c r="K6" s="29">
        <v>549</v>
      </c>
      <c r="L6" s="22">
        <f>35000+20000+15000+9753.5</f>
        <v>79753.5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43254</v>
      </c>
      <c r="E7" s="24">
        <v>87610.05</v>
      </c>
      <c r="F7" s="19"/>
      <c r="G7" s="159">
        <v>43254</v>
      </c>
      <c r="H7" s="26">
        <v>0</v>
      </c>
      <c r="I7" s="61"/>
      <c r="J7" s="30" t="s">
        <v>9</v>
      </c>
      <c r="K7" s="31">
        <v>7121.5</v>
      </c>
      <c r="L7" s="22">
        <v>87610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43255</v>
      </c>
      <c r="E8" s="24">
        <v>35707.019999999997</v>
      </c>
      <c r="F8" s="19"/>
      <c r="G8" s="159">
        <v>43255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35707.019999999997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43256</v>
      </c>
      <c r="E9" s="24">
        <v>24915.439999999999</v>
      </c>
      <c r="F9" s="19"/>
      <c r="G9" s="159">
        <v>43256</v>
      </c>
      <c r="H9" s="26">
        <v>0</v>
      </c>
      <c r="I9" s="37" t="s">
        <v>168</v>
      </c>
      <c r="J9" s="28" t="s">
        <v>136</v>
      </c>
      <c r="K9" s="38">
        <v>8000.88</v>
      </c>
      <c r="L9" s="22">
        <v>24915.5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43257</v>
      </c>
      <c r="E10" s="24">
        <v>35664.85</v>
      </c>
      <c r="F10" s="19"/>
      <c r="G10" s="159">
        <v>43257</v>
      </c>
      <c r="H10" s="26">
        <v>0</v>
      </c>
      <c r="I10" s="193" t="s">
        <v>169</v>
      </c>
      <c r="J10" s="28" t="s">
        <v>137</v>
      </c>
      <c r="K10" s="38">
        <v>7929.45</v>
      </c>
      <c r="L10" s="22">
        <f>15000+20665</f>
        <v>35665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43258</v>
      </c>
      <c r="E11" s="24">
        <v>57993.3</v>
      </c>
      <c r="F11" s="19"/>
      <c r="G11" s="159">
        <v>43258</v>
      </c>
      <c r="H11" s="26">
        <v>0</v>
      </c>
      <c r="I11" s="37" t="s">
        <v>170</v>
      </c>
      <c r="J11" s="28" t="s">
        <v>138</v>
      </c>
      <c r="K11" s="38">
        <v>7477.12</v>
      </c>
      <c r="L11" s="22">
        <v>57093.5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43259</v>
      </c>
      <c r="E12" s="24">
        <v>68841.3</v>
      </c>
      <c r="F12" s="19"/>
      <c r="G12" s="159">
        <v>43259</v>
      </c>
      <c r="H12" s="26">
        <v>0</v>
      </c>
      <c r="I12" s="37" t="s">
        <v>171</v>
      </c>
      <c r="J12" s="28" t="s">
        <v>166</v>
      </c>
      <c r="K12" s="38">
        <v>10058.200000000001</v>
      </c>
      <c r="L12" s="22">
        <f>40000+28841.5</f>
        <v>68841.5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43260</v>
      </c>
      <c r="E13" s="24">
        <v>109732.16</v>
      </c>
      <c r="F13" s="19"/>
      <c r="G13" s="159">
        <v>43260</v>
      </c>
      <c r="H13" s="26">
        <v>50</v>
      </c>
      <c r="I13" s="37"/>
      <c r="J13" s="28" t="s">
        <v>167</v>
      </c>
      <c r="K13" s="29">
        <v>0</v>
      </c>
      <c r="L13" s="22">
        <v>109682.16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43261</v>
      </c>
      <c r="E14" s="24">
        <v>74896.759999999995</v>
      </c>
      <c r="F14" s="19"/>
      <c r="G14" s="159">
        <v>43261</v>
      </c>
      <c r="H14" s="26">
        <v>0</v>
      </c>
      <c r="I14" s="61"/>
      <c r="J14" s="40" t="s">
        <v>92</v>
      </c>
      <c r="K14" s="29">
        <v>0</v>
      </c>
      <c r="L14" s="22">
        <v>74897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43262</v>
      </c>
      <c r="E15" s="24">
        <v>68788.5</v>
      </c>
      <c r="F15" s="19"/>
      <c r="G15" s="159">
        <v>43262</v>
      </c>
      <c r="H15" s="26">
        <v>35</v>
      </c>
      <c r="I15" s="27"/>
      <c r="J15" s="175"/>
      <c r="K15" s="29">
        <v>0</v>
      </c>
      <c r="L15" s="22">
        <f>50000+18753.5</f>
        <v>68753.5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43263</v>
      </c>
      <c r="E16" s="24">
        <v>39487.33</v>
      </c>
      <c r="F16" s="19"/>
      <c r="G16" s="159">
        <v>43263</v>
      </c>
      <c r="H16" s="26">
        <v>0</v>
      </c>
      <c r="I16" s="27"/>
      <c r="J16" s="42"/>
      <c r="K16" s="43">
        <v>0</v>
      </c>
      <c r="L16" s="22">
        <v>39487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43264</v>
      </c>
      <c r="E17" s="24">
        <v>48622.95</v>
      </c>
      <c r="F17" s="19"/>
      <c r="G17" s="159">
        <v>43264</v>
      </c>
      <c r="H17" s="211">
        <v>0</v>
      </c>
      <c r="I17" s="269" t="s">
        <v>187</v>
      </c>
      <c r="J17" s="267" t="s">
        <v>186</v>
      </c>
      <c r="K17" s="43">
        <v>12702</v>
      </c>
      <c r="L17" s="198">
        <f>20000+28623</f>
        <v>48623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43265</v>
      </c>
      <c r="E18" s="24">
        <v>38604.47</v>
      </c>
      <c r="F18" s="19"/>
      <c r="G18" s="159">
        <v>43265</v>
      </c>
      <c r="H18" s="211">
        <v>0</v>
      </c>
      <c r="I18" s="270"/>
      <c r="J18" s="268"/>
      <c r="K18" s="45">
        <v>0</v>
      </c>
      <c r="L18" s="198">
        <v>38604.5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43266</v>
      </c>
      <c r="E19" s="24">
        <v>60550.45</v>
      </c>
      <c r="F19" s="19"/>
      <c r="G19" s="159">
        <v>43266</v>
      </c>
      <c r="H19" s="26">
        <v>20</v>
      </c>
      <c r="I19" s="27"/>
      <c r="J19" s="46" t="s">
        <v>12</v>
      </c>
      <c r="K19" s="45">
        <v>0</v>
      </c>
      <c r="L19" s="198">
        <v>60530.45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43267</v>
      </c>
      <c r="E20" s="24">
        <v>64910.42</v>
      </c>
      <c r="F20" s="19"/>
      <c r="G20" s="159">
        <v>43267</v>
      </c>
      <c r="H20" s="26">
        <v>0</v>
      </c>
      <c r="I20" s="49"/>
      <c r="J20" s="50"/>
      <c r="K20" s="51" t="s">
        <v>153</v>
      </c>
      <c r="L20" s="198">
        <f>29910.5+35000</f>
        <v>64910.5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43268</v>
      </c>
      <c r="E21" s="24">
        <v>107644.64</v>
      </c>
      <c r="F21" s="19"/>
      <c r="G21" s="159">
        <v>43268</v>
      </c>
      <c r="H21" s="26">
        <v>0</v>
      </c>
      <c r="I21" s="33"/>
      <c r="J21" s="52"/>
      <c r="K21" s="51"/>
      <c r="L21" s="22">
        <v>107645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43269</v>
      </c>
      <c r="E22" s="24">
        <v>41492.11</v>
      </c>
      <c r="F22" s="19"/>
      <c r="G22" s="159">
        <v>43269</v>
      </c>
      <c r="H22" s="26">
        <v>35</v>
      </c>
      <c r="I22" s="49" t="s">
        <v>23</v>
      </c>
      <c r="J22" s="53"/>
      <c r="K22" s="51">
        <v>0</v>
      </c>
      <c r="L22" s="22">
        <f>15000+26457</f>
        <v>41457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43270</v>
      </c>
      <c r="E23" s="24">
        <v>57868.9</v>
      </c>
      <c r="F23" s="19"/>
      <c r="G23" s="159">
        <v>43270</v>
      </c>
      <c r="H23" s="26">
        <v>0</v>
      </c>
      <c r="I23" s="27"/>
      <c r="J23" s="52"/>
      <c r="K23" s="51">
        <v>0</v>
      </c>
      <c r="L23" s="22">
        <v>57869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43271</v>
      </c>
      <c r="E24" s="24">
        <v>35906.54</v>
      </c>
      <c r="F24" s="19"/>
      <c r="G24" s="159">
        <v>43271</v>
      </c>
      <c r="H24" s="26">
        <v>0</v>
      </c>
      <c r="I24" s="27"/>
      <c r="J24" s="54" t="s">
        <v>15</v>
      </c>
      <c r="K24" s="51">
        <v>870</v>
      </c>
      <c r="L24" s="22">
        <v>35906.5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43272</v>
      </c>
      <c r="E25" s="24">
        <v>50579.79</v>
      </c>
      <c r="F25" s="19"/>
      <c r="G25" s="159">
        <v>43272</v>
      </c>
      <c r="H25" s="26">
        <v>0</v>
      </c>
      <c r="I25" s="27"/>
      <c r="J25" s="55">
        <v>43253</v>
      </c>
      <c r="K25" s="51">
        <v>0</v>
      </c>
      <c r="L25" s="22">
        <v>50580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43273</v>
      </c>
      <c r="E26" s="24">
        <v>80834.55</v>
      </c>
      <c r="F26" s="19"/>
      <c r="G26" s="159">
        <v>43273</v>
      </c>
      <c r="H26" s="26">
        <v>160</v>
      </c>
      <c r="I26" s="27"/>
      <c r="J26" s="56" t="s">
        <v>16</v>
      </c>
      <c r="K26" s="27">
        <v>900</v>
      </c>
      <c r="L26" s="22">
        <f>40674.5+40000</f>
        <v>80674.5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43274</v>
      </c>
      <c r="E27" s="24">
        <v>94229.28</v>
      </c>
      <c r="F27" s="19"/>
      <c r="G27" s="159">
        <v>43274</v>
      </c>
      <c r="H27" s="26">
        <v>0</v>
      </c>
      <c r="I27" s="27"/>
      <c r="J27" s="116">
        <v>43258</v>
      </c>
      <c r="K27" s="27">
        <v>0</v>
      </c>
      <c r="L27" s="22">
        <v>94229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43275</v>
      </c>
      <c r="E28" s="24">
        <v>127533.64</v>
      </c>
      <c r="F28" s="19"/>
      <c r="G28" s="159">
        <v>43275</v>
      </c>
      <c r="H28" s="26">
        <v>0</v>
      </c>
      <c r="I28" s="27"/>
      <c r="J28" s="57"/>
      <c r="K28" s="51">
        <v>0</v>
      </c>
      <c r="L28" s="22">
        <v>127533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43276</v>
      </c>
      <c r="E29" s="24">
        <v>60706.92</v>
      </c>
      <c r="F29" s="19"/>
      <c r="G29" s="159">
        <v>43276</v>
      </c>
      <c r="H29" s="26">
        <v>0</v>
      </c>
      <c r="I29" s="27"/>
      <c r="J29" s="55"/>
      <c r="K29" s="51">
        <v>0</v>
      </c>
      <c r="L29" s="22">
        <v>60707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43277</v>
      </c>
      <c r="E30" s="24">
        <v>78556.850000000006</v>
      </c>
      <c r="F30" s="19"/>
      <c r="G30" s="159">
        <v>43277</v>
      </c>
      <c r="H30" s="26">
        <v>0</v>
      </c>
      <c r="I30" s="27"/>
      <c r="J30" s="60" t="s">
        <v>18</v>
      </c>
      <c r="K30" s="51">
        <v>0</v>
      </c>
      <c r="L30" s="22">
        <v>78557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43278</v>
      </c>
      <c r="E31" s="24">
        <v>54024.35</v>
      </c>
      <c r="F31" s="19"/>
      <c r="G31" s="159">
        <v>43278</v>
      </c>
      <c r="H31" s="26">
        <v>35</v>
      </c>
      <c r="I31" s="61"/>
      <c r="J31" s="62"/>
      <c r="K31" s="51">
        <v>0</v>
      </c>
      <c r="L31" s="22">
        <v>53989.35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43279</v>
      </c>
      <c r="E32" s="24">
        <v>49595.8</v>
      </c>
      <c r="F32" s="19"/>
      <c r="G32" s="159">
        <v>43279</v>
      </c>
      <c r="H32" s="26">
        <v>0</v>
      </c>
      <c r="I32" s="61"/>
      <c r="J32" s="60"/>
      <c r="K32" s="29">
        <v>0</v>
      </c>
      <c r="L32" s="22">
        <f>32000+17596</f>
        <v>49596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43280</v>
      </c>
      <c r="E33" s="24">
        <v>51805.1</v>
      </c>
      <c r="F33" s="19"/>
      <c r="G33" s="159">
        <v>43280</v>
      </c>
      <c r="H33" s="26">
        <v>0</v>
      </c>
      <c r="I33" s="27"/>
      <c r="J33" s="63"/>
      <c r="K33" s="38"/>
      <c r="L33" s="22">
        <v>51805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43281</v>
      </c>
      <c r="E34" s="24">
        <v>119161.8</v>
      </c>
      <c r="F34" s="19"/>
      <c r="G34" s="159">
        <v>43281</v>
      </c>
      <c r="H34" s="26">
        <v>0</v>
      </c>
      <c r="I34" s="27"/>
      <c r="J34" s="63"/>
      <c r="K34" s="38"/>
      <c r="L34" s="210">
        <v>119161.8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159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1961394.78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1957635.9900000002</v>
      </c>
      <c r="G38" s="196" t="s">
        <v>19</v>
      </c>
      <c r="H38" s="88">
        <f>SUM(H5:H37)</f>
        <v>435</v>
      </c>
      <c r="I38" s="88"/>
      <c r="J38" s="89" t="s">
        <v>19</v>
      </c>
      <c r="K38" s="90">
        <f t="shared" ref="K38" si="0">SUM(K5:K37)</f>
        <v>84358.15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2" t="s">
        <v>20</v>
      </c>
      <c r="H40" s="253"/>
      <c r="I40" s="197"/>
      <c r="J40" s="254">
        <f>H38+K38</f>
        <v>84793.15</v>
      </c>
      <c r="K40" s="255"/>
      <c r="L40" s="94"/>
      <c r="M40" s="95"/>
    </row>
    <row r="41" spans="1:14" ht="15.75" x14ac:dyDescent="0.25">
      <c r="A41" s="1"/>
      <c r="B41" s="179"/>
      <c r="C41" s="256" t="s">
        <v>21</v>
      </c>
      <c r="D41" s="256"/>
      <c r="E41" s="180">
        <f>E38-J40</f>
        <v>1872842.8400000003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60670.3</v>
      </c>
      <c r="F42" s="176"/>
      <c r="G42" s="176"/>
      <c r="H42" s="257" t="s">
        <v>26</v>
      </c>
      <c r="I42" s="257"/>
      <c r="J42" s="257">
        <f>E46</f>
        <v>213773.02000000046</v>
      </c>
      <c r="K42" s="26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-1948637.4</v>
      </c>
      <c r="F43" s="176"/>
      <c r="G43" s="176"/>
      <c r="H43" s="231" t="s">
        <v>1</v>
      </c>
      <c r="I43" s="231"/>
      <c r="J43" s="265">
        <f>-B4</f>
        <v>-183107.03</v>
      </c>
      <c r="K43" s="26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-15124.259999999544</v>
      </c>
      <c r="F44" s="176"/>
      <c r="G44" s="176"/>
      <c r="H44" s="234" t="s">
        <v>55</v>
      </c>
      <c r="I44" s="235"/>
      <c r="J44" s="236">
        <f>SUM(J41:K43)</f>
        <v>30665.990000000456</v>
      </c>
      <c r="K44" s="237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228897.28</v>
      </c>
      <c r="F45" s="176"/>
      <c r="G45" s="176"/>
      <c r="H45" s="71"/>
      <c r="I45" s="176"/>
      <c r="J45" s="258"/>
      <c r="K45" s="25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213773.02000000046</v>
      </c>
      <c r="F46" s="189"/>
      <c r="G46" s="189"/>
      <c r="H46" s="190"/>
      <c r="I46" s="191"/>
      <c r="J46" s="260"/>
      <c r="K46" s="261"/>
      <c r="L46" s="94"/>
      <c r="M46" s="95"/>
    </row>
    <row r="47" spans="1:14" ht="18.75" x14ac:dyDescent="0.25">
      <c r="A47" s="1"/>
      <c r="B47" s="5"/>
      <c r="E47" s="51"/>
      <c r="J47" s="262"/>
      <c r="K47" s="263"/>
      <c r="L47" s="94"/>
      <c r="M47" s="95"/>
    </row>
    <row r="48" spans="1:14" x14ac:dyDescent="0.25">
      <c r="A48" s="1"/>
      <c r="B48" s="5"/>
      <c r="C48" s="221"/>
      <c r="D48" s="22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1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I17:I18"/>
    <mergeCell ref="B1:J1"/>
    <mergeCell ref="A3:A4"/>
    <mergeCell ref="D3:F3"/>
    <mergeCell ref="G3:H3"/>
    <mergeCell ref="D4:E4"/>
    <mergeCell ref="H4:K4"/>
  </mergeCells>
  <pageMargins left="0.5118110236220472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37"/>
  <sheetViews>
    <sheetView tabSelected="1" workbookViewId="0">
      <selection activeCell="E10" sqref="E10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38" t="s">
        <v>46</v>
      </c>
      <c r="D1" s="239"/>
      <c r="E1" s="24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1" t="s">
        <v>52</v>
      </c>
      <c r="I2" s="242"/>
      <c r="J2" s="243"/>
    </row>
    <row r="3" spans="1:10" x14ac:dyDescent="0.25">
      <c r="A3" s="124">
        <v>43252</v>
      </c>
      <c r="B3" s="125" t="s">
        <v>139</v>
      </c>
      <c r="C3" s="126">
        <v>47810</v>
      </c>
      <c r="D3" s="127"/>
      <c r="E3" s="126"/>
      <c r="F3" s="128">
        <f t="shared" ref="F3:F36" si="0">C3-E3</f>
        <v>47810</v>
      </c>
      <c r="H3" s="244"/>
      <c r="I3" s="245"/>
      <c r="J3" s="246"/>
    </row>
    <row r="4" spans="1:10" x14ac:dyDescent="0.25">
      <c r="A4" s="124">
        <v>43253</v>
      </c>
      <c r="B4" s="125" t="s">
        <v>140</v>
      </c>
      <c r="C4" s="126">
        <v>108346</v>
      </c>
      <c r="D4" s="127"/>
      <c r="E4" s="131"/>
      <c r="F4" s="132">
        <f t="shared" si="0"/>
        <v>108346</v>
      </c>
      <c r="H4" s="244"/>
      <c r="I4" s="245"/>
      <c r="J4" s="246"/>
    </row>
    <row r="5" spans="1:10" ht="15.75" thickBot="1" x14ac:dyDescent="0.3">
      <c r="A5" s="129">
        <v>43255</v>
      </c>
      <c r="B5" s="130" t="s">
        <v>141</v>
      </c>
      <c r="C5" s="131">
        <v>35482.1</v>
      </c>
      <c r="D5" s="127"/>
      <c r="E5" s="131"/>
      <c r="F5" s="132">
        <f t="shared" si="0"/>
        <v>35482.1</v>
      </c>
      <c r="H5" s="247"/>
      <c r="I5" s="248"/>
      <c r="J5" s="249"/>
    </row>
    <row r="6" spans="1:10" x14ac:dyDescent="0.25">
      <c r="A6" s="129">
        <v>43255</v>
      </c>
      <c r="B6" s="130" t="s">
        <v>142</v>
      </c>
      <c r="C6" s="131">
        <v>91946.1</v>
      </c>
      <c r="D6" s="127"/>
      <c r="E6" s="131"/>
      <c r="F6" s="133">
        <f t="shared" si="0"/>
        <v>91946.1</v>
      </c>
    </row>
    <row r="7" spans="1:10" x14ac:dyDescent="0.25">
      <c r="A7" s="129">
        <v>43257</v>
      </c>
      <c r="B7" s="130" t="s">
        <v>143</v>
      </c>
      <c r="C7" s="131">
        <v>156332.64000000001</v>
      </c>
      <c r="D7" s="127"/>
      <c r="E7" s="131"/>
      <c r="F7" s="133">
        <f t="shared" si="0"/>
        <v>156332.64000000001</v>
      </c>
    </row>
    <row r="8" spans="1:10" x14ac:dyDescent="0.25">
      <c r="A8" s="129">
        <v>43258</v>
      </c>
      <c r="B8" s="130" t="s">
        <v>144</v>
      </c>
      <c r="C8" s="131">
        <v>28102</v>
      </c>
      <c r="D8" s="127"/>
      <c r="E8" s="131"/>
      <c r="F8" s="133">
        <f t="shared" si="0"/>
        <v>28102</v>
      </c>
    </row>
    <row r="9" spans="1:10" x14ac:dyDescent="0.25">
      <c r="A9" s="129">
        <v>43259</v>
      </c>
      <c r="B9" s="130" t="s">
        <v>145</v>
      </c>
      <c r="C9" s="131">
        <v>27049.599999999999</v>
      </c>
      <c r="D9" s="127"/>
      <c r="E9" s="131"/>
      <c r="F9" s="133">
        <f t="shared" si="0"/>
        <v>27049.599999999999</v>
      </c>
    </row>
    <row r="10" spans="1:10" x14ac:dyDescent="0.25">
      <c r="A10" s="129">
        <v>43259</v>
      </c>
      <c r="B10" s="192" t="s">
        <v>146</v>
      </c>
      <c r="C10" s="131">
        <v>3813.6</v>
      </c>
      <c r="D10" s="127"/>
      <c r="E10" s="131"/>
      <c r="F10" s="133">
        <f t="shared" si="0"/>
        <v>3813.6</v>
      </c>
    </row>
    <row r="11" spans="1:10" x14ac:dyDescent="0.25">
      <c r="A11" s="129">
        <v>43260</v>
      </c>
      <c r="B11" s="130" t="s">
        <v>147</v>
      </c>
      <c r="C11" s="131">
        <v>104684.72</v>
      </c>
      <c r="D11" s="127"/>
      <c r="E11" s="131"/>
      <c r="F11" s="133">
        <f t="shared" si="0"/>
        <v>104684.72</v>
      </c>
    </row>
    <row r="12" spans="1:10" x14ac:dyDescent="0.25">
      <c r="A12" s="134">
        <v>43262</v>
      </c>
      <c r="B12" s="135" t="s">
        <v>148</v>
      </c>
      <c r="C12" s="131">
        <v>83769</v>
      </c>
      <c r="D12" s="127"/>
      <c r="E12" s="131"/>
      <c r="F12" s="133">
        <f t="shared" si="0"/>
        <v>83769</v>
      </c>
    </row>
    <row r="13" spans="1:10" x14ac:dyDescent="0.25">
      <c r="A13" s="134">
        <v>43262</v>
      </c>
      <c r="B13" s="135" t="s">
        <v>149</v>
      </c>
      <c r="C13" s="131">
        <v>6317</v>
      </c>
      <c r="D13" s="127"/>
      <c r="E13" s="131"/>
      <c r="F13" s="133">
        <f t="shared" si="0"/>
        <v>6317</v>
      </c>
    </row>
    <row r="14" spans="1:10" x14ac:dyDescent="0.25">
      <c r="A14" s="134">
        <v>43263</v>
      </c>
      <c r="B14" s="135" t="s">
        <v>150</v>
      </c>
      <c r="C14" s="131">
        <v>3008</v>
      </c>
      <c r="D14" s="127"/>
      <c r="E14" s="131"/>
      <c r="F14" s="133">
        <f t="shared" si="0"/>
        <v>3008</v>
      </c>
    </row>
    <row r="15" spans="1:10" x14ac:dyDescent="0.25">
      <c r="A15" s="134">
        <v>43264</v>
      </c>
      <c r="B15" s="135" t="s">
        <v>185</v>
      </c>
      <c r="C15" s="131">
        <v>106862</v>
      </c>
      <c r="D15" s="127"/>
      <c r="E15" s="131"/>
      <c r="F15" s="133">
        <f t="shared" si="0"/>
        <v>106862</v>
      </c>
    </row>
    <row r="16" spans="1:10" x14ac:dyDescent="0.25">
      <c r="A16" s="134">
        <v>43265</v>
      </c>
      <c r="B16" s="135" t="s">
        <v>154</v>
      </c>
      <c r="C16" s="131">
        <v>48928.800000000003</v>
      </c>
      <c r="D16" s="127"/>
      <c r="E16" s="131"/>
      <c r="F16" s="133">
        <f t="shared" si="0"/>
        <v>48928.800000000003</v>
      </c>
    </row>
    <row r="17" spans="1:6" x14ac:dyDescent="0.25">
      <c r="A17" s="134">
        <v>43266</v>
      </c>
      <c r="B17" s="135" t="s">
        <v>155</v>
      </c>
      <c r="C17" s="131">
        <v>62211</v>
      </c>
      <c r="D17" s="127"/>
      <c r="E17" s="131"/>
      <c r="F17" s="133">
        <f t="shared" si="0"/>
        <v>62211</v>
      </c>
    </row>
    <row r="18" spans="1:6" x14ac:dyDescent="0.25">
      <c r="A18" s="134">
        <v>43267</v>
      </c>
      <c r="B18" s="135" t="s">
        <v>156</v>
      </c>
      <c r="C18" s="131">
        <v>52658.92</v>
      </c>
      <c r="D18" s="127"/>
      <c r="E18" s="131"/>
      <c r="F18" s="133">
        <f t="shared" si="0"/>
        <v>52658.92</v>
      </c>
    </row>
    <row r="19" spans="1:6" x14ac:dyDescent="0.25">
      <c r="A19" s="134">
        <v>43269</v>
      </c>
      <c r="B19" s="135" t="s">
        <v>157</v>
      </c>
      <c r="C19" s="131">
        <v>18007.14</v>
      </c>
      <c r="D19" s="127"/>
      <c r="E19" s="131"/>
      <c r="F19" s="133">
        <f t="shared" si="0"/>
        <v>18007.14</v>
      </c>
    </row>
    <row r="20" spans="1:6" x14ac:dyDescent="0.25">
      <c r="A20" s="134">
        <v>43270</v>
      </c>
      <c r="B20" s="135" t="s">
        <v>158</v>
      </c>
      <c r="C20" s="131">
        <v>85821</v>
      </c>
      <c r="D20" s="127"/>
      <c r="E20" s="131"/>
      <c r="F20" s="133">
        <f t="shared" si="0"/>
        <v>85821</v>
      </c>
    </row>
    <row r="21" spans="1:6" x14ac:dyDescent="0.25">
      <c r="A21" s="134">
        <v>43271</v>
      </c>
      <c r="B21" s="135" t="s">
        <v>172</v>
      </c>
      <c r="C21" s="131">
        <v>56802.5</v>
      </c>
      <c r="D21" s="127"/>
      <c r="E21" s="131"/>
      <c r="F21" s="133">
        <f t="shared" si="0"/>
        <v>56802.5</v>
      </c>
    </row>
    <row r="22" spans="1:6" x14ac:dyDescent="0.25">
      <c r="A22" s="134">
        <v>43272</v>
      </c>
      <c r="B22" s="135" t="s">
        <v>173</v>
      </c>
      <c r="C22" s="131">
        <v>141183</v>
      </c>
      <c r="D22" s="127"/>
      <c r="E22" s="131"/>
      <c r="F22" s="133">
        <f t="shared" si="0"/>
        <v>141183</v>
      </c>
    </row>
    <row r="23" spans="1:6" x14ac:dyDescent="0.25">
      <c r="A23" s="134">
        <v>43273</v>
      </c>
      <c r="B23" s="135" t="s">
        <v>174</v>
      </c>
      <c r="C23" s="131">
        <v>900</v>
      </c>
      <c r="D23" s="127"/>
      <c r="E23" s="131"/>
      <c r="F23" s="133">
        <f t="shared" si="0"/>
        <v>900</v>
      </c>
    </row>
    <row r="24" spans="1:6" x14ac:dyDescent="0.25">
      <c r="A24" s="134">
        <v>43273</v>
      </c>
      <c r="B24" s="135" t="s">
        <v>175</v>
      </c>
      <c r="C24" s="131">
        <v>71802.600000000006</v>
      </c>
      <c r="D24" s="127"/>
      <c r="E24" s="131"/>
      <c r="F24" s="133">
        <f t="shared" si="0"/>
        <v>71802.600000000006</v>
      </c>
    </row>
    <row r="25" spans="1:6" x14ac:dyDescent="0.25">
      <c r="A25" s="134">
        <v>43274</v>
      </c>
      <c r="B25" s="135" t="s">
        <v>176</v>
      </c>
      <c r="C25" s="131">
        <v>4826</v>
      </c>
      <c r="D25" s="127"/>
      <c r="E25" s="131"/>
      <c r="F25" s="133">
        <f t="shared" si="0"/>
        <v>4826</v>
      </c>
    </row>
    <row r="26" spans="1:6" x14ac:dyDescent="0.25">
      <c r="A26" s="134">
        <v>43274</v>
      </c>
      <c r="B26" s="135" t="s">
        <v>177</v>
      </c>
      <c r="C26" s="131">
        <v>62323.6</v>
      </c>
      <c r="D26" s="127"/>
      <c r="E26" s="131"/>
      <c r="F26" s="133">
        <f t="shared" si="0"/>
        <v>62323.6</v>
      </c>
    </row>
    <row r="27" spans="1:6" x14ac:dyDescent="0.25">
      <c r="A27" s="134">
        <v>43275</v>
      </c>
      <c r="B27" s="135" t="s">
        <v>178</v>
      </c>
      <c r="C27" s="131">
        <v>36798.800000000003</v>
      </c>
      <c r="D27" s="127"/>
      <c r="E27" s="131"/>
      <c r="F27" s="133">
        <f t="shared" si="0"/>
        <v>36798.800000000003</v>
      </c>
    </row>
    <row r="28" spans="1:6" x14ac:dyDescent="0.25">
      <c r="A28" s="134">
        <v>43276</v>
      </c>
      <c r="B28" s="135" t="s">
        <v>179</v>
      </c>
      <c r="C28" s="131">
        <v>92858.98</v>
      </c>
      <c r="D28" s="127"/>
      <c r="E28" s="131"/>
      <c r="F28" s="133">
        <f t="shared" si="0"/>
        <v>92858.98</v>
      </c>
    </row>
    <row r="29" spans="1:6" x14ac:dyDescent="0.25">
      <c r="A29" s="134">
        <v>43277</v>
      </c>
      <c r="B29" s="135" t="s">
        <v>180</v>
      </c>
      <c r="C29" s="131">
        <v>38590.400000000001</v>
      </c>
      <c r="D29" s="127"/>
      <c r="E29" s="131"/>
      <c r="F29" s="133">
        <f t="shared" si="0"/>
        <v>38590.400000000001</v>
      </c>
    </row>
    <row r="30" spans="1:6" x14ac:dyDescent="0.25">
      <c r="A30" s="134">
        <v>43278</v>
      </c>
      <c r="B30" s="135" t="s">
        <v>181</v>
      </c>
      <c r="C30" s="131">
        <v>95920</v>
      </c>
      <c r="D30" s="127"/>
      <c r="E30" s="131"/>
      <c r="F30" s="133">
        <f t="shared" si="0"/>
        <v>95920</v>
      </c>
    </row>
    <row r="31" spans="1:6" x14ac:dyDescent="0.25">
      <c r="A31" s="134">
        <v>43279</v>
      </c>
      <c r="B31" s="135" t="s">
        <v>182</v>
      </c>
      <c r="C31" s="131">
        <v>79240</v>
      </c>
      <c r="D31" s="127"/>
      <c r="E31" s="131"/>
      <c r="F31" s="133">
        <f t="shared" si="0"/>
        <v>79240</v>
      </c>
    </row>
    <row r="32" spans="1:6" x14ac:dyDescent="0.25">
      <c r="A32" s="134">
        <v>43280</v>
      </c>
      <c r="B32" s="135" t="s">
        <v>183</v>
      </c>
      <c r="C32" s="131">
        <v>135924</v>
      </c>
      <c r="D32" s="127"/>
      <c r="E32" s="131"/>
      <c r="F32" s="133">
        <f t="shared" si="0"/>
        <v>135924</v>
      </c>
    </row>
    <row r="33" spans="1:6" x14ac:dyDescent="0.25">
      <c r="A33" s="134">
        <v>43281</v>
      </c>
      <c r="B33" s="135" t="s">
        <v>184</v>
      </c>
      <c r="C33" s="131">
        <v>75649</v>
      </c>
      <c r="D33" s="127"/>
      <c r="E33" s="131"/>
      <c r="F33" s="133">
        <f t="shared" si="0"/>
        <v>75649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ht="16.5" thickBot="1" x14ac:dyDescent="0.3">
      <c r="A36" s="161" t="s">
        <v>53</v>
      </c>
      <c r="B36" s="162"/>
      <c r="C36" s="142"/>
      <c r="D36" s="143"/>
      <c r="E36" s="144">
        <v>15331.1</v>
      </c>
      <c r="F36" s="145">
        <f t="shared" si="0"/>
        <v>-15331.1</v>
      </c>
    </row>
    <row r="37" spans="1:6" s="151" customFormat="1" ht="19.5" thickBot="1" x14ac:dyDescent="0.35">
      <c r="A37" s="149"/>
      <c r="B37" s="150"/>
      <c r="C37" s="146">
        <f>SUM(C3:C36)</f>
        <v>1963968.5000000002</v>
      </c>
      <c r="D37" s="146"/>
      <c r="E37" s="152">
        <f>SUM(E3:E36)</f>
        <v>15331.1</v>
      </c>
      <c r="F37" s="152">
        <f>SUM(F3:F36)</f>
        <v>1948637.4000000001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18" sqref="B18"/>
    </sheetView>
  </sheetViews>
  <sheetFormatPr baseColWidth="10" defaultRowHeight="15" x14ac:dyDescent="0.25"/>
  <cols>
    <col min="2" max="2" width="16.42578125" customWidth="1"/>
    <col min="3" max="3" width="23.42578125" style="5" customWidth="1"/>
  </cols>
  <sheetData>
    <row r="3" spans="2:3" ht="18.75" x14ac:dyDescent="0.3">
      <c r="B3" s="205" t="s">
        <v>152</v>
      </c>
    </row>
    <row r="5" spans="2:3" ht="21" x14ac:dyDescent="0.35">
      <c r="B5" s="200">
        <v>43264</v>
      </c>
      <c r="C5" s="201">
        <v>28623</v>
      </c>
    </row>
    <row r="6" spans="2:3" ht="21" x14ac:dyDescent="0.35">
      <c r="B6" s="200">
        <v>43265</v>
      </c>
      <c r="C6" s="201">
        <v>38604.5</v>
      </c>
    </row>
    <row r="7" spans="2:3" ht="21" x14ac:dyDescent="0.35">
      <c r="B7" s="200">
        <v>43266</v>
      </c>
      <c r="C7" s="201">
        <v>60530.5</v>
      </c>
    </row>
    <row r="8" spans="2:3" ht="21" x14ac:dyDescent="0.35">
      <c r="B8" s="200">
        <v>43267</v>
      </c>
      <c r="C8" s="201">
        <v>35000</v>
      </c>
    </row>
    <row r="9" spans="2:3" ht="21.75" thickBot="1" x14ac:dyDescent="0.4">
      <c r="B9" s="202"/>
      <c r="C9" s="203">
        <v>0</v>
      </c>
    </row>
    <row r="10" spans="2:3" ht="24" thickBot="1" x14ac:dyDescent="0.4">
      <c r="B10" s="199" t="s">
        <v>151</v>
      </c>
      <c r="C10" s="204">
        <f>SUM(C5:C9)</f>
        <v>162758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D14"/>
  <sheetViews>
    <sheetView workbookViewId="0">
      <selection activeCell="F14" sqref="F14"/>
    </sheetView>
  </sheetViews>
  <sheetFormatPr baseColWidth="10" defaultRowHeight="15" x14ac:dyDescent="0.25"/>
  <cols>
    <col min="4" max="4" width="12.7109375" style="5" bestFit="1" customWidth="1"/>
  </cols>
  <sheetData>
    <row r="3" spans="2:4" ht="18.75" x14ac:dyDescent="0.3">
      <c r="C3" s="209" t="s">
        <v>159</v>
      </c>
    </row>
    <row r="5" spans="2:4" ht="26.25" customHeight="1" x14ac:dyDescent="0.25">
      <c r="B5" s="2"/>
      <c r="C5" s="2" t="s">
        <v>10</v>
      </c>
      <c r="D5" s="207">
        <v>28750</v>
      </c>
    </row>
    <row r="6" spans="2:4" ht="26.25" customHeight="1" x14ac:dyDescent="0.25">
      <c r="B6" s="2"/>
      <c r="C6" s="2" t="s">
        <v>160</v>
      </c>
      <c r="D6" s="207">
        <v>549</v>
      </c>
    </row>
    <row r="7" spans="2:4" ht="38.25" customHeight="1" x14ac:dyDescent="0.25">
      <c r="B7" s="271" t="s">
        <v>161</v>
      </c>
      <c r="C7" s="271"/>
      <c r="D7" s="207">
        <v>12702</v>
      </c>
    </row>
    <row r="8" spans="2:4" ht="26.25" customHeight="1" x14ac:dyDescent="0.25">
      <c r="B8" s="2"/>
      <c r="C8" s="2" t="s">
        <v>9</v>
      </c>
      <c r="D8" s="207">
        <v>7121.5</v>
      </c>
    </row>
    <row r="9" spans="2:4" ht="26.25" customHeight="1" x14ac:dyDescent="0.25">
      <c r="B9" s="2"/>
      <c r="C9" s="206" t="s">
        <v>162</v>
      </c>
      <c r="D9" s="207">
        <v>900</v>
      </c>
    </row>
    <row r="10" spans="2:4" ht="26.25" customHeight="1" x14ac:dyDescent="0.25">
      <c r="B10" s="2"/>
      <c r="C10" s="2" t="s">
        <v>163</v>
      </c>
      <c r="D10" s="207">
        <v>105</v>
      </c>
    </row>
    <row r="11" spans="2:4" ht="26.25" customHeight="1" x14ac:dyDescent="0.25">
      <c r="B11" s="2"/>
      <c r="C11" s="2" t="s">
        <v>164</v>
      </c>
      <c r="D11" s="207">
        <v>70</v>
      </c>
    </row>
    <row r="12" spans="2:4" ht="26.25" customHeight="1" x14ac:dyDescent="0.25">
      <c r="B12" s="2"/>
      <c r="C12" s="206" t="s">
        <v>165</v>
      </c>
      <c r="D12" s="207">
        <v>140</v>
      </c>
    </row>
    <row r="13" spans="2:4" ht="26.25" customHeight="1" thickBot="1" x14ac:dyDescent="0.3">
      <c r="D13" s="5">
        <v>0</v>
      </c>
    </row>
    <row r="14" spans="2:4" ht="21" customHeight="1" thickBot="1" x14ac:dyDescent="0.3">
      <c r="D14" s="208">
        <f>SUM(D5:D13)</f>
        <v>50337.5</v>
      </c>
    </row>
  </sheetData>
  <mergeCells count="1">
    <mergeCell ref="B7:C7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38" t="s">
        <v>46</v>
      </c>
      <c r="D1" s="239"/>
      <c r="E1" s="24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1" t="s">
        <v>52</v>
      </c>
      <c r="I2" s="242"/>
      <c r="J2" s="243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44"/>
      <c r="I3" s="245"/>
      <c r="J3" s="246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44"/>
      <c r="I4" s="245"/>
      <c r="J4" s="246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47"/>
      <c r="I5" s="248"/>
      <c r="J5" s="249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50" t="s">
        <v>53</v>
      </c>
      <c r="B44" s="251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2" t="s">
        <v>56</v>
      </c>
      <c r="C1" s="212"/>
      <c r="D1" s="212"/>
      <c r="E1" s="212"/>
      <c r="F1" s="212"/>
      <c r="G1" s="212"/>
      <c r="H1" s="212"/>
      <c r="I1" s="212"/>
      <c r="J1" s="212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13" t="s">
        <v>1</v>
      </c>
      <c r="B3" s="10" t="s">
        <v>2</v>
      </c>
      <c r="C3" s="11"/>
      <c r="D3" s="215" t="s">
        <v>3</v>
      </c>
      <c r="E3" s="215"/>
      <c r="F3" s="215"/>
      <c r="G3" s="216">
        <v>2000</v>
      </c>
      <c r="H3" s="216"/>
      <c r="I3" s="5"/>
      <c r="L3" s="9"/>
      <c r="M3" s="4"/>
    </row>
    <row r="4" spans="1:16" ht="20.25" thickTop="1" thickBot="1" x14ac:dyDescent="0.35">
      <c r="A4" s="214"/>
      <c r="B4" s="12">
        <v>158643.47</v>
      </c>
      <c r="C4" s="13"/>
      <c r="D4" s="217" t="s">
        <v>4</v>
      </c>
      <c r="E4" s="218"/>
      <c r="H4" s="219" t="s">
        <v>5</v>
      </c>
      <c r="I4" s="220"/>
      <c r="J4" s="220"/>
      <c r="K4" s="220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222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222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23" t="s">
        <v>20</v>
      </c>
      <c r="H40" s="224"/>
      <c r="I40" s="156"/>
      <c r="J40" s="225">
        <f>H38+K38</f>
        <v>76849.960000000006</v>
      </c>
      <c r="K40" s="226"/>
      <c r="L40" s="94"/>
      <c r="M40" s="95"/>
    </row>
    <row r="41" spans="1:14" ht="15.75" x14ac:dyDescent="0.25">
      <c r="A41" s="1"/>
      <c r="B41" s="5"/>
      <c r="C41" s="227" t="s">
        <v>21</v>
      </c>
      <c r="D41" s="227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221"/>
      <c r="I43" s="221"/>
      <c r="J43" s="221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228" t="s">
        <v>26</v>
      </c>
      <c r="I44" s="228"/>
      <c r="J44" s="229">
        <f>E46</f>
        <v>221812.18000000034</v>
      </c>
      <c r="K44" s="230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31" t="s">
        <v>1</v>
      </c>
      <c r="I45" s="231"/>
      <c r="J45" s="232">
        <f>-B4</f>
        <v>-158643.47</v>
      </c>
      <c r="K45" s="232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33">
        <v>0</v>
      </c>
      <c r="K46" s="233"/>
      <c r="L46" s="94"/>
      <c r="M46" s="95"/>
    </row>
    <row r="47" spans="1:14" ht="19.5" thickBot="1" x14ac:dyDescent="0.3">
      <c r="A47" s="1"/>
      <c r="B47" s="5"/>
      <c r="E47" s="51"/>
      <c r="H47" s="234" t="s">
        <v>55</v>
      </c>
      <c r="I47" s="235"/>
      <c r="J47" s="236">
        <f>SUM(J44:K46)</f>
        <v>63168.710000000341</v>
      </c>
      <c r="K47" s="237"/>
      <c r="L47" s="94"/>
      <c r="M47" s="95"/>
    </row>
    <row r="48" spans="1:14" x14ac:dyDescent="0.25">
      <c r="A48" s="1"/>
      <c r="B48" s="5"/>
      <c r="C48" s="221"/>
      <c r="D48" s="22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38" t="s">
        <v>46</v>
      </c>
      <c r="D1" s="239"/>
      <c r="E1" s="24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1" t="s">
        <v>52</v>
      </c>
      <c r="I2" s="242"/>
      <c r="J2" s="243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44"/>
      <c r="I3" s="245"/>
      <c r="J3" s="246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44"/>
      <c r="I4" s="245"/>
      <c r="J4" s="246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47"/>
      <c r="I5" s="248"/>
      <c r="J5" s="249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1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2" t="s">
        <v>68</v>
      </c>
      <c r="C1" s="212"/>
      <c r="D1" s="212"/>
      <c r="E1" s="212"/>
      <c r="F1" s="212"/>
      <c r="G1" s="212"/>
      <c r="H1" s="212"/>
      <c r="I1" s="212"/>
      <c r="J1" s="212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13" t="s">
        <v>1</v>
      </c>
      <c r="B3" s="10" t="s">
        <v>2</v>
      </c>
      <c r="C3" s="11"/>
      <c r="D3" s="215" t="s">
        <v>3</v>
      </c>
      <c r="E3" s="215"/>
      <c r="F3" s="215"/>
      <c r="G3" s="216">
        <v>2000</v>
      </c>
      <c r="H3" s="216"/>
      <c r="I3" s="5"/>
      <c r="L3" s="9"/>
      <c r="M3" s="4"/>
    </row>
    <row r="4" spans="1:16" ht="20.25" thickTop="1" thickBot="1" x14ac:dyDescent="0.35">
      <c r="A4" s="214"/>
      <c r="B4" s="12">
        <v>126063.03999999999</v>
      </c>
      <c r="C4" s="13"/>
      <c r="D4" s="217" t="s">
        <v>4</v>
      </c>
      <c r="E4" s="218"/>
      <c r="H4" s="219" t="s">
        <v>5</v>
      </c>
      <c r="I4" s="220"/>
      <c r="J4" s="220"/>
      <c r="K4" s="220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222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222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23" t="s">
        <v>20</v>
      </c>
      <c r="H40" s="224"/>
      <c r="I40" s="164"/>
      <c r="J40" s="225">
        <f>H38+K38</f>
        <v>82908.44</v>
      </c>
      <c r="K40" s="226"/>
      <c r="L40" s="94"/>
      <c r="M40" s="95"/>
    </row>
    <row r="41" spans="1:14" ht="15.75" x14ac:dyDescent="0.25">
      <c r="A41" s="1"/>
      <c r="B41" s="5"/>
      <c r="C41" s="227" t="s">
        <v>21</v>
      </c>
      <c r="D41" s="227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221"/>
      <c r="I43" s="221"/>
      <c r="J43" s="221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228" t="s">
        <v>26</v>
      </c>
      <c r="I44" s="228"/>
      <c r="J44" s="229">
        <f>E46</f>
        <v>124107.88999999981</v>
      </c>
      <c r="K44" s="230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31" t="s">
        <v>1</v>
      </c>
      <c r="I45" s="231"/>
      <c r="J45" s="232">
        <f>-B4</f>
        <v>-126063.03999999999</v>
      </c>
      <c r="K45" s="232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33">
        <v>0</v>
      </c>
      <c r="K46" s="233"/>
      <c r="L46" s="94"/>
      <c r="M46" s="95"/>
    </row>
    <row r="47" spans="1:14" ht="19.5" thickBot="1" x14ac:dyDescent="0.3">
      <c r="A47" s="1"/>
      <c r="B47" s="5"/>
      <c r="E47" s="51"/>
      <c r="H47" s="234" t="s">
        <v>83</v>
      </c>
      <c r="I47" s="235"/>
      <c r="J47" s="236">
        <f>SUM(J44:K46)</f>
        <v>-1955.1500000001834</v>
      </c>
      <c r="K47" s="237"/>
      <c r="L47" s="94"/>
      <c r="M47" s="95"/>
    </row>
    <row r="48" spans="1:14" x14ac:dyDescent="0.25">
      <c r="A48" s="1"/>
      <c r="B48" s="5"/>
      <c r="C48" s="221"/>
      <c r="D48" s="22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38" t="s">
        <v>46</v>
      </c>
      <c r="D1" s="239"/>
      <c r="E1" s="24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1" t="s">
        <v>52</v>
      </c>
      <c r="I2" s="242"/>
      <c r="J2" s="243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44"/>
      <c r="I3" s="245"/>
      <c r="J3" s="246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44"/>
      <c r="I4" s="245"/>
      <c r="J4" s="246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47"/>
      <c r="I5" s="248"/>
      <c r="J5" s="249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2" t="s">
        <v>101</v>
      </c>
      <c r="C1" s="212"/>
      <c r="D1" s="212"/>
      <c r="E1" s="212"/>
      <c r="F1" s="212"/>
      <c r="G1" s="212"/>
      <c r="H1" s="212"/>
      <c r="I1" s="212"/>
      <c r="J1" s="212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13" t="s">
        <v>1</v>
      </c>
      <c r="B3" s="10" t="s">
        <v>2</v>
      </c>
      <c r="C3" s="11"/>
      <c r="D3" s="215" t="s">
        <v>3</v>
      </c>
      <c r="E3" s="215"/>
      <c r="F3" s="215"/>
      <c r="G3" s="216">
        <v>2000</v>
      </c>
      <c r="H3" s="216"/>
      <c r="I3" s="5"/>
      <c r="L3" s="9"/>
      <c r="M3" s="4"/>
    </row>
    <row r="4" spans="1:16" ht="20.25" thickTop="1" thickBot="1" x14ac:dyDescent="0.35">
      <c r="A4" s="214"/>
      <c r="B4" s="12">
        <v>185334.1</v>
      </c>
      <c r="C4" s="13"/>
      <c r="D4" s="217" t="s">
        <v>4</v>
      </c>
      <c r="E4" s="218"/>
      <c r="H4" s="219" t="s">
        <v>5</v>
      </c>
      <c r="I4" s="220"/>
      <c r="J4" s="220"/>
      <c r="K4" s="220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33"/>
      <c r="N7" s="19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33"/>
      <c r="N8" s="19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33"/>
      <c r="N9" s="19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5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222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222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2" t="s">
        <v>20</v>
      </c>
      <c r="H40" s="253"/>
      <c r="I40" s="178"/>
      <c r="J40" s="254">
        <f>H38+K38</f>
        <v>75852.399999999994</v>
      </c>
      <c r="K40" s="255"/>
      <c r="L40" s="94"/>
      <c r="M40" s="95"/>
    </row>
    <row r="41" spans="1:14" ht="15.75" x14ac:dyDescent="0.25">
      <c r="A41" s="1"/>
      <c r="B41" s="179"/>
      <c r="C41" s="256" t="s">
        <v>21</v>
      </c>
      <c r="D41" s="256"/>
      <c r="E41" s="180">
        <f>E38-J40</f>
        <v>1682344.0300000003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7699.89</v>
      </c>
      <c r="F42" s="176"/>
      <c r="G42" s="176"/>
      <c r="H42" s="257" t="s">
        <v>26</v>
      </c>
      <c r="I42" s="257"/>
      <c r="J42" s="257">
        <f>E46</f>
        <v>242033.1500000002</v>
      </c>
      <c r="K42" s="26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-1564579.95</v>
      </c>
      <c r="F43" s="176"/>
      <c r="G43" s="176"/>
      <c r="H43" s="231" t="s">
        <v>1</v>
      </c>
      <c r="I43" s="231"/>
      <c r="J43" s="265">
        <f>-B4</f>
        <v>-185334.1</v>
      </c>
      <c r="K43" s="26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125463.9700000002</v>
      </c>
      <c r="F44" s="176"/>
      <c r="G44" s="176"/>
      <c r="H44" s="234" t="s">
        <v>55</v>
      </c>
      <c r="I44" s="235"/>
      <c r="J44" s="236">
        <f>SUM(J41:K43)</f>
        <v>56699.050000000192</v>
      </c>
      <c r="K44" s="237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116569.18</v>
      </c>
      <c r="F45" s="176"/>
      <c r="G45" s="176"/>
      <c r="H45" s="71"/>
      <c r="I45" s="176"/>
      <c r="J45" s="258"/>
      <c r="K45" s="25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242033.1500000002</v>
      </c>
      <c r="F46" s="189"/>
      <c r="G46" s="189"/>
      <c r="H46" s="190"/>
      <c r="I46" s="191"/>
      <c r="J46" s="260"/>
      <c r="K46" s="261"/>
      <c r="L46" s="94"/>
      <c r="M46" s="95"/>
    </row>
    <row r="47" spans="1:14" ht="18.75" x14ac:dyDescent="0.25">
      <c r="A47" s="1"/>
      <c r="B47" s="5"/>
      <c r="E47" s="51"/>
      <c r="J47" s="262"/>
      <c r="K47" s="263"/>
      <c r="L47" s="94"/>
      <c r="M47" s="95"/>
    </row>
    <row r="48" spans="1:14" x14ac:dyDescent="0.25">
      <c r="A48" s="1"/>
      <c r="B48" s="5"/>
      <c r="C48" s="221"/>
      <c r="D48" s="22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workbookViewId="0">
      <selection sqref="A1:XFD104857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38" t="s">
        <v>46</v>
      </c>
      <c r="D1" s="239"/>
      <c r="E1" s="24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1" t="s">
        <v>52</v>
      </c>
      <c r="I2" s="242"/>
      <c r="J2" s="243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44"/>
      <c r="I3" s="245"/>
      <c r="J3" s="246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44"/>
      <c r="I4" s="245"/>
      <c r="J4" s="246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47"/>
      <c r="I5" s="248"/>
      <c r="J5" s="249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workbookViewId="0">
      <selection activeCell="J21" sqref="J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2" t="s">
        <v>100</v>
      </c>
      <c r="C1" s="212"/>
      <c r="D1" s="212"/>
      <c r="E1" s="212"/>
      <c r="F1" s="212"/>
      <c r="G1" s="212"/>
      <c r="H1" s="212"/>
      <c r="I1" s="212"/>
      <c r="J1" s="212"/>
      <c r="L1" s="3" t="s">
        <v>0</v>
      </c>
      <c r="M1" s="4"/>
    </row>
    <row r="2" spans="1:16" ht="15.75" thickBot="1" x14ac:dyDescent="0.3">
      <c r="A2" s="1"/>
      <c r="B2" s="5"/>
      <c r="D2" s="174"/>
      <c r="E2" s="8"/>
      <c r="L2" s="9"/>
      <c r="M2" s="4"/>
    </row>
    <row r="3" spans="1:16" ht="19.5" customHeight="1" thickBot="1" x14ac:dyDescent="0.35">
      <c r="A3" s="213" t="s">
        <v>1</v>
      </c>
      <c r="B3" s="10" t="s">
        <v>2</v>
      </c>
      <c r="C3" s="11"/>
      <c r="D3" s="215" t="s">
        <v>3</v>
      </c>
      <c r="E3" s="215"/>
      <c r="F3" s="215"/>
      <c r="G3" s="216">
        <v>2000</v>
      </c>
      <c r="H3" s="216"/>
      <c r="I3" s="5"/>
      <c r="L3" s="9"/>
      <c r="M3" s="4"/>
    </row>
    <row r="4" spans="1:16" ht="20.25" thickTop="1" thickBot="1" x14ac:dyDescent="0.35">
      <c r="A4" s="214"/>
      <c r="B4" s="12">
        <v>116569.18</v>
      </c>
      <c r="C4" s="13"/>
      <c r="D4" s="217" t="s">
        <v>4</v>
      </c>
      <c r="E4" s="218"/>
      <c r="H4" s="219" t="s">
        <v>5</v>
      </c>
      <c r="I4" s="220"/>
      <c r="J4" s="220"/>
      <c r="K4" s="220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43221</v>
      </c>
      <c r="E5" s="157">
        <v>30558.79</v>
      </c>
      <c r="F5" s="158"/>
      <c r="G5" s="159">
        <v>43221</v>
      </c>
      <c r="H5" s="160">
        <v>0</v>
      </c>
      <c r="I5" s="20"/>
      <c r="J5" s="21"/>
      <c r="K5" s="21"/>
      <c r="L5" s="22">
        <v>34259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43222</v>
      </c>
      <c r="E6" s="24">
        <v>42105.45</v>
      </c>
      <c r="F6" s="25"/>
      <c r="G6" s="159">
        <v>43222</v>
      </c>
      <c r="H6" s="26">
        <v>45</v>
      </c>
      <c r="I6" s="27"/>
      <c r="J6" s="28" t="s">
        <v>8</v>
      </c>
      <c r="K6" s="29">
        <v>549</v>
      </c>
      <c r="L6" s="22">
        <f>21190+20000</f>
        <v>41190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43223</v>
      </c>
      <c r="E7" s="24">
        <v>48798.61</v>
      </c>
      <c r="F7" s="19"/>
      <c r="G7" s="159">
        <v>43223</v>
      </c>
      <c r="H7" s="26">
        <v>0</v>
      </c>
      <c r="I7" s="61"/>
      <c r="J7" s="30" t="s">
        <v>9</v>
      </c>
      <c r="K7" s="31">
        <v>7121.5</v>
      </c>
      <c r="L7" s="22">
        <v>48798.5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43224</v>
      </c>
      <c r="E8" s="24">
        <v>62758.95</v>
      </c>
      <c r="F8" s="19"/>
      <c r="G8" s="159">
        <v>43224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f>42759+20000</f>
        <v>62759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43225</v>
      </c>
      <c r="E9" s="24">
        <v>54656.33</v>
      </c>
      <c r="F9" s="19"/>
      <c r="G9" s="159">
        <v>43225</v>
      </c>
      <c r="H9" s="26">
        <v>0</v>
      </c>
      <c r="I9" s="37" t="s">
        <v>128</v>
      </c>
      <c r="J9" s="28" t="s">
        <v>102</v>
      </c>
      <c r="K9" s="38">
        <v>11409.7</v>
      </c>
      <c r="L9" s="22">
        <v>54656.5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43226</v>
      </c>
      <c r="E10" s="24">
        <v>99676.3</v>
      </c>
      <c r="F10" s="19"/>
      <c r="G10" s="159">
        <v>43226</v>
      </c>
      <c r="H10" s="26">
        <v>0</v>
      </c>
      <c r="I10" s="193" t="s">
        <v>129</v>
      </c>
      <c r="J10" s="28" t="s">
        <v>103</v>
      </c>
      <c r="K10" s="38">
        <v>10336.93</v>
      </c>
      <c r="L10" s="22">
        <v>98777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43227</v>
      </c>
      <c r="E11" s="24">
        <v>53313.26</v>
      </c>
      <c r="F11" s="19"/>
      <c r="G11" s="159">
        <v>43227</v>
      </c>
      <c r="H11" s="26">
        <v>0</v>
      </c>
      <c r="I11" s="37" t="s">
        <v>130</v>
      </c>
      <c r="J11" s="28" t="s">
        <v>104</v>
      </c>
      <c r="K11" s="38">
        <v>9707.2199999999993</v>
      </c>
      <c r="L11" s="22">
        <v>53313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43228</v>
      </c>
      <c r="E12" s="24">
        <v>24868.7</v>
      </c>
      <c r="F12" s="19"/>
      <c r="G12" s="159">
        <v>43228</v>
      </c>
      <c r="H12" s="26">
        <v>0</v>
      </c>
      <c r="I12" s="37" t="s">
        <v>131</v>
      </c>
      <c r="J12" s="28" t="s">
        <v>105</v>
      </c>
      <c r="K12" s="38">
        <v>11187.47</v>
      </c>
      <c r="L12" s="22">
        <v>24868.5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43229</v>
      </c>
      <c r="E13" s="24">
        <v>34103.360000000001</v>
      </c>
      <c r="F13" s="19"/>
      <c r="G13" s="159">
        <v>43229</v>
      </c>
      <c r="H13" s="26">
        <v>0</v>
      </c>
      <c r="I13" s="37" t="s">
        <v>132</v>
      </c>
      <c r="J13" s="28" t="s">
        <v>106</v>
      </c>
      <c r="K13" s="29">
        <v>10640.23</v>
      </c>
      <c r="L13" s="22">
        <v>34103.5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43230</v>
      </c>
      <c r="E14" s="24">
        <v>45827.19</v>
      </c>
      <c r="F14" s="19"/>
      <c r="G14" s="159">
        <v>43230</v>
      </c>
      <c r="H14" s="26">
        <v>0</v>
      </c>
      <c r="I14" s="61">
        <v>43232</v>
      </c>
      <c r="J14" s="40" t="s">
        <v>92</v>
      </c>
      <c r="K14" s="29">
        <v>428.57</v>
      </c>
      <c r="L14" s="22">
        <f>20827+25000</f>
        <v>45827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43231</v>
      </c>
      <c r="E15" s="24">
        <v>39961.599999999999</v>
      </c>
      <c r="F15" s="19"/>
      <c r="G15" s="159">
        <v>43231</v>
      </c>
      <c r="H15" s="26">
        <v>35</v>
      </c>
      <c r="I15" s="27"/>
      <c r="J15" s="175" t="s">
        <v>107</v>
      </c>
      <c r="K15" s="29">
        <v>0</v>
      </c>
      <c r="L15" s="22">
        <v>39926.5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43232</v>
      </c>
      <c r="E16" s="24">
        <v>69427.45</v>
      </c>
      <c r="F16" s="19"/>
      <c r="G16" s="159">
        <v>43232</v>
      </c>
      <c r="H16" s="26">
        <v>35</v>
      </c>
      <c r="I16" s="27"/>
      <c r="J16" s="42"/>
      <c r="K16" s="43">
        <v>0</v>
      </c>
      <c r="L16" s="22">
        <f>28964+40000</f>
        <v>68964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43233</v>
      </c>
      <c r="E17" s="24">
        <v>76018.25</v>
      </c>
      <c r="F17" s="19"/>
      <c r="G17" s="159">
        <v>43233</v>
      </c>
      <c r="H17" s="26">
        <v>0</v>
      </c>
      <c r="I17" s="27"/>
      <c r="J17" s="222" t="s">
        <v>11</v>
      </c>
      <c r="K17" s="43">
        <v>0</v>
      </c>
      <c r="L17" s="22">
        <v>76018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43234</v>
      </c>
      <c r="E18" s="24">
        <v>72294.98</v>
      </c>
      <c r="F18" s="19"/>
      <c r="G18" s="159">
        <v>43234</v>
      </c>
      <c r="H18" s="26">
        <v>0</v>
      </c>
      <c r="I18" s="44"/>
      <c r="J18" s="222"/>
      <c r="K18" s="45">
        <v>0</v>
      </c>
      <c r="L18" s="22">
        <v>72300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43235</v>
      </c>
      <c r="E19" s="24">
        <v>23788.7</v>
      </c>
      <c r="F19" s="19"/>
      <c r="G19" s="159">
        <v>43235</v>
      </c>
      <c r="H19" s="26">
        <v>0</v>
      </c>
      <c r="I19" s="27"/>
      <c r="J19" s="46" t="s">
        <v>12</v>
      </c>
      <c r="K19" s="45">
        <v>0</v>
      </c>
      <c r="L19" s="22">
        <v>23788.5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43236</v>
      </c>
      <c r="E20" s="24">
        <v>35181.050000000003</v>
      </c>
      <c r="F20" s="19"/>
      <c r="G20" s="159">
        <v>43236</v>
      </c>
      <c r="H20" s="26">
        <v>0</v>
      </c>
      <c r="I20" s="49"/>
      <c r="J20" s="50" t="s">
        <v>13</v>
      </c>
      <c r="K20" s="51">
        <v>0</v>
      </c>
      <c r="L20" s="22">
        <v>35181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43237</v>
      </c>
      <c r="E21" s="24">
        <v>41483.050000000003</v>
      </c>
      <c r="F21" s="19"/>
      <c r="G21" s="159">
        <v>43237</v>
      </c>
      <c r="H21" s="26">
        <v>35</v>
      </c>
      <c r="I21" s="33"/>
      <c r="J21" s="52"/>
      <c r="K21" s="51"/>
      <c r="L21" s="22">
        <v>41448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43238</v>
      </c>
      <c r="E22" s="24">
        <v>53968.49</v>
      </c>
      <c r="F22" s="19"/>
      <c r="G22" s="159">
        <v>43238</v>
      </c>
      <c r="H22" s="26">
        <v>0</v>
      </c>
      <c r="I22" s="49" t="s">
        <v>23</v>
      </c>
      <c r="J22" s="53"/>
      <c r="K22" s="51">
        <v>0</v>
      </c>
      <c r="L22" s="22">
        <v>53968.5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43239</v>
      </c>
      <c r="E23" s="24">
        <v>70841.600000000006</v>
      </c>
      <c r="F23" s="19"/>
      <c r="G23" s="159">
        <v>43239</v>
      </c>
      <c r="H23" s="26">
        <v>15</v>
      </c>
      <c r="I23" s="27"/>
      <c r="J23" s="52"/>
      <c r="K23" s="51">
        <v>0</v>
      </c>
      <c r="L23" s="22">
        <v>70826.5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43240</v>
      </c>
      <c r="E24" s="24">
        <v>91920.1</v>
      </c>
      <c r="F24" s="19"/>
      <c r="G24" s="159">
        <v>43240</v>
      </c>
      <c r="H24" s="26">
        <v>0</v>
      </c>
      <c r="I24" s="27"/>
      <c r="J24" s="54" t="s">
        <v>15</v>
      </c>
      <c r="K24" s="51">
        <v>870</v>
      </c>
      <c r="L24" s="22">
        <v>91920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43241</v>
      </c>
      <c r="E25" s="24">
        <v>28933.599999999999</v>
      </c>
      <c r="F25" s="19"/>
      <c r="G25" s="159">
        <v>43241</v>
      </c>
      <c r="H25" s="26">
        <v>0</v>
      </c>
      <c r="I25" s="27"/>
      <c r="J25" s="55">
        <v>43222</v>
      </c>
      <c r="K25" s="51">
        <v>0</v>
      </c>
      <c r="L25" s="22">
        <v>28934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43242</v>
      </c>
      <c r="E26" s="24">
        <v>35234.550000000003</v>
      </c>
      <c r="F26" s="19"/>
      <c r="G26" s="159">
        <v>43242</v>
      </c>
      <c r="H26" s="26">
        <v>0</v>
      </c>
      <c r="I26" s="27"/>
      <c r="J26" s="56" t="s">
        <v>16</v>
      </c>
      <c r="K26" s="27">
        <v>900</v>
      </c>
      <c r="L26" s="22">
        <v>35234.5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43243</v>
      </c>
      <c r="E27" s="24">
        <v>54524.42</v>
      </c>
      <c r="F27" s="19"/>
      <c r="G27" s="159">
        <v>43243</v>
      </c>
      <c r="H27" s="26">
        <v>0</v>
      </c>
      <c r="I27" s="27"/>
      <c r="J27" s="116">
        <v>43226</v>
      </c>
      <c r="K27" s="27">
        <v>0</v>
      </c>
      <c r="L27" s="22">
        <v>54524.5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43244</v>
      </c>
      <c r="E28" s="24">
        <v>41143.550000000003</v>
      </c>
      <c r="F28" s="19"/>
      <c r="G28" s="159">
        <v>43244</v>
      </c>
      <c r="H28" s="26">
        <v>35</v>
      </c>
      <c r="I28" s="27"/>
      <c r="J28" s="57"/>
      <c r="K28" s="51">
        <v>0</v>
      </c>
      <c r="L28" s="22">
        <f>26108.5+15000</f>
        <v>41108.5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43245</v>
      </c>
      <c r="E29" s="24">
        <v>64666.95</v>
      </c>
      <c r="F29" s="19"/>
      <c r="G29" s="159">
        <v>43245</v>
      </c>
      <c r="H29" s="26">
        <v>0</v>
      </c>
      <c r="I29" s="27"/>
      <c r="J29" s="55"/>
      <c r="K29" s="51">
        <v>0</v>
      </c>
      <c r="L29" s="22">
        <v>64667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43246</v>
      </c>
      <c r="E30" s="24">
        <v>80081.05</v>
      </c>
      <c r="F30" s="19"/>
      <c r="G30" s="159">
        <v>43246</v>
      </c>
      <c r="H30" s="26">
        <v>30</v>
      </c>
      <c r="I30" s="27"/>
      <c r="J30" s="60" t="s">
        <v>18</v>
      </c>
      <c r="K30" s="51">
        <v>0</v>
      </c>
      <c r="L30" s="22">
        <f>50000+30051</f>
        <v>80051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43247</v>
      </c>
      <c r="E31" s="24">
        <v>89556.800000000003</v>
      </c>
      <c r="F31" s="19"/>
      <c r="G31" s="159">
        <v>43247</v>
      </c>
      <c r="H31" s="26">
        <v>0</v>
      </c>
      <c r="I31" s="61"/>
      <c r="J31" s="62"/>
      <c r="K31" s="51">
        <v>0</v>
      </c>
      <c r="L31" s="22">
        <v>89557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43248</v>
      </c>
      <c r="E32" s="24">
        <v>32258.47</v>
      </c>
      <c r="F32" s="19"/>
      <c r="G32" s="159">
        <v>43248</v>
      </c>
      <c r="H32" s="26">
        <v>0</v>
      </c>
      <c r="I32" s="61"/>
      <c r="J32" s="60"/>
      <c r="K32" s="29">
        <v>0</v>
      </c>
      <c r="L32" s="22">
        <v>32258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43249</v>
      </c>
      <c r="E33" s="24">
        <v>55447.18</v>
      </c>
      <c r="F33" s="19"/>
      <c r="G33" s="159">
        <v>43249</v>
      </c>
      <c r="H33" s="26">
        <v>0</v>
      </c>
      <c r="I33" s="27"/>
      <c r="J33" s="63"/>
      <c r="K33" s="38"/>
      <c r="L33" s="22">
        <v>55447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43250</v>
      </c>
      <c r="E34" s="24">
        <v>31665.9</v>
      </c>
      <c r="F34" s="19"/>
      <c r="G34" s="159">
        <v>43250</v>
      </c>
      <c r="H34" s="26">
        <v>0</v>
      </c>
      <c r="I34" s="27"/>
      <c r="J34" s="63"/>
      <c r="K34" s="38"/>
      <c r="L34" s="22">
        <v>31665.9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43251</v>
      </c>
      <c r="E35" s="24">
        <v>81595.89</v>
      </c>
      <c r="F35" s="19"/>
      <c r="G35" s="159">
        <v>43251</v>
      </c>
      <c r="H35" s="26">
        <v>0</v>
      </c>
      <c r="I35" s="27"/>
      <c r="J35" s="60"/>
      <c r="K35" s="29"/>
      <c r="L35" s="22">
        <v>81595.89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1667936.2899999998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1666660.5699999998</v>
      </c>
      <c r="G38" s="174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91900.62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2" t="s">
        <v>20</v>
      </c>
      <c r="H40" s="253"/>
      <c r="I40" s="178"/>
      <c r="J40" s="254">
        <f>H38+K38</f>
        <v>92130.62</v>
      </c>
      <c r="K40" s="255"/>
      <c r="L40" s="94"/>
      <c r="M40" s="95"/>
    </row>
    <row r="41" spans="1:14" ht="15.75" x14ac:dyDescent="0.25">
      <c r="A41" s="1"/>
      <c r="B41" s="179"/>
      <c r="C41" s="256" t="s">
        <v>21</v>
      </c>
      <c r="D41" s="256"/>
      <c r="E41" s="180">
        <f>E38-J40</f>
        <v>1574529.9499999997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5963.56</v>
      </c>
      <c r="F42" s="176"/>
      <c r="G42" s="176"/>
      <c r="H42" s="257" t="s">
        <v>26</v>
      </c>
      <c r="I42" s="257"/>
      <c r="J42" s="257">
        <f>E46</f>
        <v>172688.07999999981</v>
      </c>
      <c r="K42" s="26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-1591512.46</v>
      </c>
      <c r="F43" s="176"/>
      <c r="G43" s="176"/>
      <c r="H43" s="231" t="s">
        <v>1</v>
      </c>
      <c r="I43" s="231"/>
      <c r="J43" s="265">
        <f>-B4</f>
        <v>-116569.18</v>
      </c>
      <c r="K43" s="26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-11018.950000000186</v>
      </c>
      <c r="F44" s="176"/>
      <c r="G44" s="176"/>
      <c r="H44" s="234" t="s">
        <v>55</v>
      </c>
      <c r="I44" s="235"/>
      <c r="J44" s="236">
        <f>SUM(J41:K43)</f>
        <v>56118.89999999982</v>
      </c>
      <c r="K44" s="237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183707.03</v>
      </c>
      <c r="F45" s="176"/>
      <c r="G45" s="176"/>
      <c r="H45" s="71"/>
      <c r="I45" s="176"/>
      <c r="J45" s="258"/>
      <c r="K45" s="25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172688.07999999981</v>
      </c>
      <c r="F46" s="189"/>
      <c r="G46" s="189"/>
      <c r="H46" s="190"/>
      <c r="I46" s="191"/>
      <c r="J46" s="260"/>
      <c r="K46" s="261"/>
      <c r="L46" s="94"/>
      <c r="M46" s="95"/>
    </row>
    <row r="47" spans="1:14" ht="18.75" x14ac:dyDescent="0.25">
      <c r="A47" s="1"/>
      <c r="B47" s="5"/>
      <c r="E47" s="51"/>
      <c r="J47" s="262"/>
      <c r="K47" s="263"/>
      <c r="L47" s="94"/>
      <c r="M47" s="95"/>
    </row>
    <row r="48" spans="1:14" x14ac:dyDescent="0.25">
      <c r="A48" s="1"/>
      <c r="B48" s="5"/>
      <c r="C48" s="221"/>
      <c r="D48" s="22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M A Y O    2018      </vt:lpstr>
      <vt:lpstr>SALIDAS    MAYO     2018    </vt:lpstr>
      <vt:lpstr>JUNIO    2018     </vt:lpstr>
      <vt:lpstr>SALIDAS  JUNIO    2018    </vt:lpstr>
      <vt:lpstr>Hoja3</vt:lpstr>
      <vt:lpstr>Hoja4</vt:lpstr>
      <vt:lpstr>Hoja6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2018-07-03T15:20:22Z</cp:lastPrinted>
  <dcterms:created xsi:type="dcterms:W3CDTF">2018-01-15T20:11:35Z</dcterms:created>
  <dcterms:modified xsi:type="dcterms:W3CDTF">2018-07-03T15:20:40Z</dcterms:modified>
</cp:coreProperties>
</file>