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pc\Documents\CENTRAL  # 09 SEPTIEMBRE 2018\"/>
    </mc:Choice>
  </mc:AlternateContent>
  <bookViews>
    <workbookView xWindow="0" yWindow="4680" windowWidth="13260" windowHeight="3075" tabRatio="599" firstSheet="1" activeTab="1"/>
  </bookViews>
  <sheets>
    <sheet name="Gráfico1" sheetId="137" state="hidden" r:id="rId1"/>
    <sheet name="COMPRAS DEL MES " sheetId="38" r:id="rId2"/>
    <sheet name="PIERNA" sheetId="1" r:id="rId3"/>
    <sheet name="PERNIL EN CAJA     " sheetId="149" r:id="rId4"/>
    <sheet name="CONTRA   SWIFT     " sheetId="57" r:id="rId5"/>
    <sheet name="CONTRA EXCEL  " sheetId="129" r:id="rId6"/>
    <sheet name="CORBATA  SWIFT  " sheetId="142" r:id="rId7"/>
    <sheet name="BUCHE  SEABOARD   " sheetId="146" r:id="rId8"/>
    <sheet name="CORBATA SEABOARD     " sheetId="136" r:id="rId9"/>
    <sheet name="CUERO PANCETA " sheetId="128" r:id="rId10"/>
    <sheet name="N A N A            " sheetId="143" r:id="rId11"/>
    <sheet name="A T U N       " sheetId="130" r:id="rId12"/>
    <sheet name="SALMON" sheetId="8" r:id="rId13"/>
    <sheet name="CAMARON     " sheetId="135" r:id="rId14"/>
    <sheet name="MENUDO EXCELL   I B P" sheetId="40" r:id="rId15"/>
    <sheet name="ESPALDILLA CARNERO Y CORDERO   " sheetId="54" r:id="rId16"/>
    <sheet name="SESOS COPA" sheetId="14" r:id="rId17"/>
    <sheet name="SESOS     MARQUETA      " sheetId="141" r:id="rId18"/>
    <sheet name="FILETE  TILAPIA   " sheetId="65" r:id="rId19"/>
    <sheet name="FILETE  B A S A     " sheetId="139" r:id="rId20"/>
    <sheet name="PAPA ONDULADA        " sheetId="117" r:id="rId21"/>
    <sheet name="PAVO ENTERO" sheetId="94" state="hidden" r:id="rId22"/>
    <sheet name="QUESOS GOUDA " sheetId="125" r:id="rId23"/>
    <sheet name="LENGUA DE  CERDO    " sheetId="133" r:id="rId24"/>
    <sheet name="LOMO DE CAÑA    " sheetId="150" r:id="rId25"/>
    <sheet name="TARAS DE PLASTICO " sheetId="132" r:id="rId26"/>
    <sheet name="Hoja5" sheetId="134" r:id="rId27"/>
    <sheet name="Hoja1" sheetId="148" r:id="rId28"/>
  </sheets>
  <calcPr calcId="152511"/>
  <fileRecoveryPr autoRecover="0"/>
</workbook>
</file>

<file path=xl/calcChain.xml><?xml version="1.0" encoding="utf-8"?>
<calcChain xmlns="http://schemas.openxmlformats.org/spreadsheetml/2006/main">
  <c r="Q34" i="38" l="1"/>
  <c r="Q31" i="38" l="1"/>
  <c r="Q30" i="38"/>
  <c r="Q23" i="38" l="1"/>
  <c r="Q12" i="38" l="1"/>
  <c r="Q10" i="38"/>
  <c r="Q9" i="38"/>
  <c r="Q7" i="38"/>
  <c r="Q22" i="38"/>
  <c r="Q29" i="38" l="1"/>
  <c r="Q21" i="38" l="1"/>
  <c r="Q35" i="38"/>
  <c r="Q33" i="38"/>
  <c r="Q32" i="38"/>
  <c r="N54" i="65" l="1"/>
  <c r="M52" i="65"/>
  <c r="P51" i="65"/>
  <c r="N51" i="65"/>
  <c r="N50" i="65"/>
  <c r="P50" i="65" s="1"/>
  <c r="N49" i="65"/>
  <c r="P49" i="65" s="1"/>
  <c r="N48" i="65"/>
  <c r="P48" i="65" s="1"/>
  <c r="P47" i="65"/>
  <c r="N47" i="65"/>
  <c r="N46" i="65"/>
  <c r="P46" i="65" s="1"/>
  <c r="N45" i="65"/>
  <c r="P45" i="65" s="1"/>
  <c r="N44" i="65"/>
  <c r="P44" i="65" s="1"/>
  <c r="P43" i="65"/>
  <c r="N43" i="65"/>
  <c r="N42" i="65"/>
  <c r="P42" i="65" s="1"/>
  <c r="N41" i="65"/>
  <c r="P41" i="65" s="1"/>
  <c r="N40" i="65"/>
  <c r="P40" i="65" s="1"/>
  <c r="P39" i="65"/>
  <c r="N39" i="65"/>
  <c r="N38" i="65"/>
  <c r="P38" i="65" s="1"/>
  <c r="N37" i="65"/>
  <c r="P37" i="65" s="1"/>
  <c r="P36" i="65"/>
  <c r="N36" i="65"/>
  <c r="P35" i="65"/>
  <c r="N35" i="65"/>
  <c r="N34" i="65"/>
  <c r="P34" i="65" s="1"/>
  <c r="N33" i="65"/>
  <c r="P33" i="65" s="1"/>
  <c r="P32" i="65"/>
  <c r="N32" i="65"/>
  <c r="P31" i="65"/>
  <c r="N31" i="65"/>
  <c r="N30" i="65"/>
  <c r="P30" i="65" s="1"/>
  <c r="N29" i="65"/>
  <c r="P29" i="65" s="1"/>
  <c r="P28" i="65"/>
  <c r="N28" i="65"/>
  <c r="P27" i="65"/>
  <c r="N27" i="65"/>
  <c r="N26" i="65"/>
  <c r="P26" i="65" s="1"/>
  <c r="N25" i="65"/>
  <c r="P25" i="65" s="1"/>
  <c r="N24" i="65"/>
  <c r="P24" i="65" s="1"/>
  <c r="N23" i="65"/>
  <c r="P23" i="65" s="1"/>
  <c r="N22" i="65"/>
  <c r="P22" i="65" s="1"/>
  <c r="N21" i="65"/>
  <c r="P21" i="65" s="1"/>
  <c r="N20" i="65"/>
  <c r="P20" i="65" s="1"/>
  <c r="N19" i="65"/>
  <c r="P19" i="65" s="1"/>
  <c r="N18" i="65"/>
  <c r="P18" i="65" s="1"/>
  <c r="N17" i="65"/>
  <c r="P17" i="65" s="1"/>
  <c r="N16" i="65"/>
  <c r="P16" i="65" s="1"/>
  <c r="N15" i="65"/>
  <c r="P15" i="65" s="1"/>
  <c r="N14" i="65"/>
  <c r="P14" i="65" s="1"/>
  <c r="N13" i="65"/>
  <c r="P13" i="65" s="1"/>
  <c r="N12" i="65"/>
  <c r="P12" i="65" s="1"/>
  <c r="N11" i="65"/>
  <c r="P11" i="65" s="1"/>
  <c r="N10" i="65"/>
  <c r="P10" i="65" s="1"/>
  <c r="N9" i="65"/>
  <c r="N52" i="65" l="1"/>
  <c r="P9" i="65"/>
  <c r="M61" i="139"/>
  <c r="N63" i="139" s="1"/>
  <c r="L11" i="139"/>
  <c r="N11" i="139" s="1"/>
  <c r="P11" i="139" s="1"/>
  <c r="N10" i="139"/>
  <c r="P10" i="139" s="1"/>
  <c r="N9" i="139"/>
  <c r="P52" i="65" l="1"/>
  <c r="S9" i="65"/>
  <c r="S10" i="65" s="1"/>
  <c r="S11" i="65" s="1"/>
  <c r="S12" i="65" s="1"/>
  <c r="S13" i="65" s="1"/>
  <c r="S14" i="65" s="1"/>
  <c r="S15" i="65" s="1"/>
  <c r="S16" i="65" s="1"/>
  <c r="S17" i="65" s="1"/>
  <c r="S18" i="65" s="1"/>
  <c r="S19" i="65" s="1"/>
  <c r="S20" i="65" s="1"/>
  <c r="S21" i="65" s="1"/>
  <c r="S22" i="65" s="1"/>
  <c r="S23" i="65" s="1"/>
  <c r="S24" i="65" s="1"/>
  <c r="S25" i="65" s="1"/>
  <c r="S26" i="65" s="1"/>
  <c r="S27" i="65" s="1"/>
  <c r="S28" i="65" s="1"/>
  <c r="S29" i="65" s="1"/>
  <c r="S30" i="65" s="1"/>
  <c r="S31" i="65" s="1"/>
  <c r="S32" i="65" s="1"/>
  <c r="S33" i="65" s="1"/>
  <c r="S34" i="65" s="1"/>
  <c r="S35" i="65" s="1"/>
  <c r="S36" i="65" s="1"/>
  <c r="S37" i="65" s="1"/>
  <c r="S38" i="65" s="1"/>
  <c r="S39" i="65" s="1"/>
  <c r="S40" i="65" s="1"/>
  <c r="S41" i="65" s="1"/>
  <c r="S42" i="65" s="1"/>
  <c r="S43" i="65" s="1"/>
  <c r="S44" i="65" s="1"/>
  <c r="S45" i="65" s="1"/>
  <c r="S46" i="65" s="1"/>
  <c r="S47" i="65" s="1"/>
  <c r="S48" i="65" s="1"/>
  <c r="S49" i="65" s="1"/>
  <c r="S50" i="65" s="1"/>
  <c r="P9" i="139"/>
  <c r="L12" i="139"/>
  <c r="Q28" i="38"/>
  <c r="Q27" i="38"/>
  <c r="Q25" i="38"/>
  <c r="Q24" i="38"/>
  <c r="O55" i="65" l="1"/>
  <c r="Q5" i="65"/>
  <c r="R5" i="65" s="1"/>
  <c r="S9" i="139"/>
  <c r="S10" i="139" s="1"/>
  <c r="S11" i="139" s="1"/>
  <c r="N12" i="139"/>
  <c r="L13" i="139"/>
  <c r="Q15" i="38"/>
  <c r="S107" i="38"/>
  <c r="T107" i="38" s="1"/>
  <c r="S108" i="38"/>
  <c r="T108" i="38" s="1"/>
  <c r="S109" i="38"/>
  <c r="T109" i="38" s="1"/>
  <c r="N13" i="139" l="1"/>
  <c r="P13" i="139" s="1"/>
  <c r="L14" i="139"/>
  <c r="P12" i="139"/>
  <c r="S12" i="139" s="1"/>
  <c r="M62" i="117"/>
  <c r="O63" i="117" s="1"/>
  <c r="N61" i="117"/>
  <c r="P61" i="117" s="1"/>
  <c r="N60" i="117"/>
  <c r="P60" i="117" s="1"/>
  <c r="N59" i="117"/>
  <c r="P59" i="117" s="1"/>
  <c r="N58" i="117"/>
  <c r="P58" i="117" s="1"/>
  <c r="N57" i="117"/>
  <c r="P57" i="117" s="1"/>
  <c r="N56" i="117"/>
  <c r="P56" i="117" s="1"/>
  <c r="N55" i="117"/>
  <c r="P55" i="117" s="1"/>
  <c r="N54" i="117"/>
  <c r="P54" i="117" s="1"/>
  <c r="N53" i="117"/>
  <c r="P53" i="117" s="1"/>
  <c r="N52" i="117"/>
  <c r="P52" i="117" s="1"/>
  <c r="N51" i="117"/>
  <c r="P51" i="117" s="1"/>
  <c r="N50" i="117"/>
  <c r="P50" i="117" s="1"/>
  <c r="N49" i="117"/>
  <c r="P49" i="117" s="1"/>
  <c r="N48" i="117"/>
  <c r="P48" i="117" s="1"/>
  <c r="N47" i="117"/>
  <c r="P47" i="117" s="1"/>
  <c r="N46" i="117"/>
  <c r="P46" i="117" s="1"/>
  <c r="N45" i="117"/>
  <c r="P45" i="117" s="1"/>
  <c r="N44" i="117"/>
  <c r="P44" i="117" s="1"/>
  <c r="N43" i="117"/>
  <c r="P43" i="117" s="1"/>
  <c r="N42" i="117"/>
  <c r="P42" i="117" s="1"/>
  <c r="N41" i="117"/>
  <c r="P41" i="117" s="1"/>
  <c r="N40" i="117"/>
  <c r="P40" i="117" s="1"/>
  <c r="N39" i="117"/>
  <c r="P39" i="117" s="1"/>
  <c r="N38" i="117"/>
  <c r="P38" i="117" s="1"/>
  <c r="N37" i="117"/>
  <c r="P37" i="117" s="1"/>
  <c r="N36" i="117"/>
  <c r="P36" i="117" s="1"/>
  <c r="N35" i="117"/>
  <c r="P35" i="117" s="1"/>
  <c r="N34" i="117"/>
  <c r="P34" i="117" s="1"/>
  <c r="N33" i="117"/>
  <c r="P33" i="117" s="1"/>
  <c r="N32" i="117"/>
  <c r="P32" i="117" s="1"/>
  <c r="N31" i="117"/>
  <c r="P31" i="117" s="1"/>
  <c r="N30" i="117"/>
  <c r="P30" i="117" s="1"/>
  <c r="N29" i="117"/>
  <c r="P29" i="117" s="1"/>
  <c r="N28" i="117"/>
  <c r="P28" i="117" s="1"/>
  <c r="N27" i="117"/>
  <c r="P27" i="117" s="1"/>
  <c r="N26" i="117"/>
  <c r="P26" i="117" s="1"/>
  <c r="N25" i="117"/>
  <c r="P25" i="117" s="1"/>
  <c r="N24" i="117"/>
  <c r="P24" i="117" s="1"/>
  <c r="N23" i="117"/>
  <c r="P23" i="117" s="1"/>
  <c r="N22" i="117"/>
  <c r="P22" i="117" s="1"/>
  <c r="N21" i="117"/>
  <c r="P21" i="117" s="1"/>
  <c r="N20" i="117"/>
  <c r="P20" i="117" s="1"/>
  <c r="N19" i="117"/>
  <c r="P19" i="117" s="1"/>
  <c r="N18" i="117"/>
  <c r="P18" i="117" s="1"/>
  <c r="N17" i="117"/>
  <c r="P17" i="117" s="1"/>
  <c r="N16" i="117"/>
  <c r="P16" i="117" s="1"/>
  <c r="N15" i="117"/>
  <c r="P15" i="117" s="1"/>
  <c r="N14" i="117"/>
  <c r="P14" i="117" s="1"/>
  <c r="N13" i="117"/>
  <c r="P13" i="117" s="1"/>
  <c r="N12" i="117"/>
  <c r="P12" i="117" s="1"/>
  <c r="N11" i="117"/>
  <c r="P11" i="117" s="1"/>
  <c r="N10" i="117"/>
  <c r="P10" i="117" s="1"/>
  <c r="N9" i="117"/>
  <c r="P9" i="117" s="1"/>
  <c r="N8" i="117"/>
  <c r="S13" i="139" l="1"/>
  <c r="N14" i="139"/>
  <c r="P14" i="139" s="1"/>
  <c r="L15" i="139"/>
  <c r="N62" i="117"/>
  <c r="P8" i="117"/>
  <c r="P62" i="117" s="1"/>
  <c r="S17" i="38"/>
  <c r="S13" i="38"/>
  <c r="S14" i="38"/>
  <c r="Q13" i="38"/>
  <c r="S14" i="139" l="1"/>
  <c r="N15" i="139"/>
  <c r="L16" i="139"/>
  <c r="Q5" i="117"/>
  <c r="R5" i="117" s="1"/>
  <c r="O65" i="117"/>
  <c r="P11" i="54"/>
  <c r="P10" i="54"/>
  <c r="P9" i="54"/>
  <c r="F16" i="54"/>
  <c r="N16" i="139" l="1"/>
  <c r="P16" i="139" s="1"/>
  <c r="L17" i="139"/>
  <c r="P15" i="139"/>
  <c r="S15" i="139" s="1"/>
  <c r="N12" i="40"/>
  <c r="P12" i="40" s="1"/>
  <c r="P11" i="40"/>
  <c r="N11" i="40"/>
  <c r="N10" i="40"/>
  <c r="P10" i="40" s="1"/>
  <c r="P9" i="40"/>
  <c r="N9" i="40"/>
  <c r="N8" i="40"/>
  <c r="P8" i="40" s="1"/>
  <c r="S16" i="139" l="1"/>
  <c r="N17" i="139"/>
  <c r="L18" i="139"/>
  <c r="I107" i="38"/>
  <c r="N18" i="139" l="1"/>
  <c r="P18" i="139" s="1"/>
  <c r="L19" i="139"/>
  <c r="P17" i="139"/>
  <c r="S17" i="139" s="1"/>
  <c r="Q20" i="38"/>
  <c r="S18" i="139" l="1"/>
  <c r="N19" i="139"/>
  <c r="P19" i="139" s="1"/>
  <c r="L20" i="139"/>
  <c r="Q11" i="38"/>
  <c r="S19" i="139" l="1"/>
  <c r="N20" i="139"/>
  <c r="P20" i="139" s="1"/>
  <c r="L21" i="139"/>
  <c r="Q19" i="38"/>
  <c r="Q18" i="38"/>
  <c r="S20" i="139" l="1"/>
  <c r="N21" i="139"/>
  <c r="P21" i="139" s="1"/>
  <c r="L22" i="139"/>
  <c r="Q16" i="38"/>
  <c r="Q14" i="38"/>
  <c r="S21" i="139" l="1"/>
  <c r="N22" i="139"/>
  <c r="P22" i="139" s="1"/>
  <c r="S22" i="139" s="1"/>
  <c r="L23" i="139"/>
  <c r="Q8" i="38"/>
  <c r="Q17" i="38"/>
  <c r="N23" i="139" l="1"/>
  <c r="P23" i="139" s="1"/>
  <c r="S23" i="139" s="1"/>
  <c r="L24" i="139"/>
  <c r="C44" i="150"/>
  <c r="E45" i="150" s="1"/>
  <c r="D43" i="150"/>
  <c r="F43" i="150" s="1"/>
  <c r="D42" i="150"/>
  <c r="F42" i="150" s="1"/>
  <c r="D41" i="150"/>
  <c r="F41" i="150" s="1"/>
  <c r="F40" i="150"/>
  <c r="D40" i="150"/>
  <c r="D39" i="150"/>
  <c r="F39" i="150" s="1"/>
  <c r="D38" i="150"/>
  <c r="F38" i="150" s="1"/>
  <c r="D37" i="150"/>
  <c r="F37" i="150" s="1"/>
  <c r="F36" i="150"/>
  <c r="D36" i="150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F28" i="150"/>
  <c r="D28" i="150"/>
  <c r="D27" i="150"/>
  <c r="F27" i="150" s="1"/>
  <c r="D26" i="150"/>
  <c r="F26" i="150" s="1"/>
  <c r="D25" i="150"/>
  <c r="F25" i="150" s="1"/>
  <c r="D24" i="150"/>
  <c r="F24" i="150" s="1"/>
  <c r="D23" i="150"/>
  <c r="F23" i="150" s="1"/>
  <c r="D22" i="150"/>
  <c r="F22" i="150" s="1"/>
  <c r="D21" i="150"/>
  <c r="F21" i="150" s="1"/>
  <c r="F20" i="150"/>
  <c r="D20" i="150"/>
  <c r="D19" i="150"/>
  <c r="F19" i="150" s="1"/>
  <c r="D18" i="150"/>
  <c r="F18" i="150" s="1"/>
  <c r="D17" i="150"/>
  <c r="F17" i="150" s="1"/>
  <c r="D16" i="150"/>
  <c r="F16" i="150" s="1"/>
  <c r="D15" i="150"/>
  <c r="F15" i="150" s="1"/>
  <c r="D14" i="150"/>
  <c r="F14" i="150" s="1"/>
  <c r="D13" i="150"/>
  <c r="F13" i="150" s="1"/>
  <c r="F12" i="150"/>
  <c r="D12" i="150"/>
  <c r="D11" i="150"/>
  <c r="F11" i="150" s="1"/>
  <c r="D10" i="150"/>
  <c r="F10" i="150" s="1"/>
  <c r="D9" i="150"/>
  <c r="F9" i="150" s="1"/>
  <c r="F8" i="150"/>
  <c r="M29" i="130"/>
  <c r="P32" i="130" s="1"/>
  <c r="K29" i="130"/>
  <c r="N28" i="130"/>
  <c r="P28" i="130" s="1"/>
  <c r="N27" i="130"/>
  <c r="P27" i="130" s="1"/>
  <c r="N26" i="130"/>
  <c r="P26" i="130" s="1"/>
  <c r="N25" i="130"/>
  <c r="P25" i="130" s="1"/>
  <c r="N24" i="130"/>
  <c r="P24" i="130" s="1"/>
  <c r="N23" i="130"/>
  <c r="P23" i="130" s="1"/>
  <c r="N22" i="130"/>
  <c r="P22" i="130" s="1"/>
  <c r="N21" i="130"/>
  <c r="P21" i="130" s="1"/>
  <c r="N20" i="130"/>
  <c r="P20" i="130" s="1"/>
  <c r="N19" i="130"/>
  <c r="P19" i="130" s="1"/>
  <c r="N18" i="130"/>
  <c r="P18" i="130" s="1"/>
  <c r="P17" i="130"/>
  <c r="N17" i="130"/>
  <c r="N16" i="130"/>
  <c r="P16" i="130" s="1"/>
  <c r="N15" i="130"/>
  <c r="P15" i="130" s="1"/>
  <c r="N14" i="130"/>
  <c r="P14" i="130" s="1"/>
  <c r="P13" i="130"/>
  <c r="N13" i="130"/>
  <c r="N12" i="130"/>
  <c r="P12" i="130" s="1"/>
  <c r="N11" i="130"/>
  <c r="P11" i="130" s="1"/>
  <c r="N10" i="130"/>
  <c r="P10" i="130" s="1"/>
  <c r="N9" i="130"/>
  <c r="P9" i="130" s="1"/>
  <c r="N8" i="130"/>
  <c r="P8" i="130" s="1"/>
  <c r="N24" i="139" l="1"/>
  <c r="P24" i="139" s="1"/>
  <c r="S24" i="139" s="1"/>
  <c r="L25" i="139"/>
  <c r="F44" i="150"/>
  <c r="E47" i="150" s="1"/>
  <c r="D44" i="150"/>
  <c r="I8" i="150"/>
  <c r="I9" i="150" s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P29" i="130"/>
  <c r="S8" i="130"/>
  <c r="S9" i="130" s="1"/>
  <c r="S10" i="130" s="1"/>
  <c r="S11" i="130" s="1"/>
  <c r="S12" i="130" s="1"/>
  <c r="S13" i="130" s="1"/>
  <c r="S14" i="130" s="1"/>
  <c r="S15" i="130" s="1"/>
  <c r="S16" i="130" s="1"/>
  <c r="S17" i="130" s="1"/>
  <c r="N29" i="130"/>
  <c r="N55" i="54"/>
  <c r="M55" i="54"/>
  <c r="O58" i="54" s="1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S9" i="54"/>
  <c r="S25" i="139" l="1"/>
  <c r="N25" i="139"/>
  <c r="P25" i="139" s="1"/>
  <c r="L26" i="139"/>
  <c r="G5" i="150"/>
  <c r="H5" i="150" s="1"/>
  <c r="S10" i="54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Q5" i="130"/>
  <c r="R5" i="130" s="1"/>
  <c r="P31" i="130"/>
  <c r="P55" i="54"/>
  <c r="Q5" i="54" s="1"/>
  <c r="R5" i="54" s="1"/>
  <c r="K1" i="40"/>
  <c r="J1" i="136"/>
  <c r="B4" i="1"/>
  <c r="P35" i="1"/>
  <c r="P36" i="1" s="1"/>
  <c r="N35" i="1"/>
  <c r="R5" i="1"/>
  <c r="T1" i="1"/>
  <c r="AH35" i="1"/>
  <c r="AH36" i="1" s="1"/>
  <c r="AF35" i="1"/>
  <c r="Y35" i="1"/>
  <c r="Y36" i="1" s="1"/>
  <c r="W35" i="1"/>
  <c r="AJ5" i="1"/>
  <c r="AA5" i="1"/>
  <c r="N26" i="139" l="1"/>
  <c r="P26" i="139" s="1"/>
  <c r="S26" i="139" s="1"/>
  <c r="L27" i="139"/>
  <c r="O60" i="54"/>
  <c r="S27" i="139" l="1"/>
  <c r="N27" i="139"/>
  <c r="P27" i="139" s="1"/>
  <c r="L28" i="139"/>
  <c r="B9" i="125"/>
  <c r="B10" i="125" s="1"/>
  <c r="B11" i="125" s="1"/>
  <c r="B12" i="125" s="1"/>
  <c r="B13" i="125" s="1"/>
  <c r="B14" i="125" s="1"/>
  <c r="B15" i="125" s="1"/>
  <c r="B16" i="125" s="1"/>
  <c r="B17" i="125" s="1"/>
  <c r="B18" i="125" s="1"/>
  <c r="B19" i="125" s="1"/>
  <c r="B20" i="125" s="1"/>
  <c r="B21" i="125" s="1"/>
  <c r="B22" i="125" s="1"/>
  <c r="B23" i="125" s="1"/>
  <c r="B24" i="125" s="1"/>
  <c r="B25" i="125" s="1"/>
  <c r="B26" i="125" s="1"/>
  <c r="B27" i="125" s="1"/>
  <c r="B28" i="125" s="1"/>
  <c r="B29" i="125" s="1"/>
  <c r="B30" i="125" s="1"/>
  <c r="B31" i="125" s="1"/>
  <c r="B32" i="125" s="1"/>
  <c r="B33" i="125" s="1"/>
  <c r="B34" i="125" s="1"/>
  <c r="B35" i="125" s="1"/>
  <c r="B36" i="125" s="1"/>
  <c r="B37" i="125" s="1"/>
  <c r="B38" i="125" s="1"/>
  <c r="B39" i="125" s="1"/>
  <c r="B40" i="125" s="1"/>
  <c r="B41" i="125" s="1"/>
  <c r="B42" i="125" s="1"/>
  <c r="B43" i="125" s="1"/>
  <c r="B44" i="125" s="1"/>
  <c r="B45" i="125" s="1"/>
  <c r="B46" i="125" s="1"/>
  <c r="B47" i="125" s="1"/>
  <c r="B48" i="125" s="1"/>
  <c r="B49" i="125" s="1"/>
  <c r="B50" i="125" s="1"/>
  <c r="B51" i="125" s="1"/>
  <c r="B52" i="125" s="1"/>
  <c r="B53" i="125" s="1"/>
  <c r="B54" i="125" s="1"/>
  <c r="B55" i="125" s="1"/>
  <c r="B56" i="125" s="1"/>
  <c r="B57" i="125" s="1"/>
  <c r="B58" i="125" s="1"/>
  <c r="B59" i="125" s="1"/>
  <c r="B60" i="125" s="1"/>
  <c r="N28" i="139" l="1"/>
  <c r="P28" i="139" s="1"/>
  <c r="S28" i="139" s="1"/>
  <c r="L29" i="139"/>
  <c r="D9" i="65"/>
  <c r="F9" i="65" s="1"/>
  <c r="S29" i="139" l="1"/>
  <c r="N29" i="139"/>
  <c r="P29" i="139" s="1"/>
  <c r="L30" i="139"/>
  <c r="C62" i="117"/>
  <c r="E63" i="117" s="1"/>
  <c r="D61" i="117"/>
  <c r="F61" i="117" s="1"/>
  <c r="D60" i="117"/>
  <c r="F60" i="117" s="1"/>
  <c r="D59" i="117"/>
  <c r="F59" i="117" s="1"/>
  <c r="F58" i="117"/>
  <c r="D58" i="117"/>
  <c r="D57" i="117"/>
  <c r="F57" i="117" s="1"/>
  <c r="D56" i="117"/>
  <c r="F56" i="117" s="1"/>
  <c r="D55" i="117"/>
  <c r="F55" i="117" s="1"/>
  <c r="D54" i="117"/>
  <c r="F54" i="117" s="1"/>
  <c r="D53" i="117"/>
  <c r="F53" i="117" s="1"/>
  <c r="D52" i="117"/>
  <c r="F52" i="117" s="1"/>
  <c r="D51" i="117"/>
  <c r="F51" i="117" s="1"/>
  <c r="F50" i="117"/>
  <c r="D50" i="117"/>
  <c r="D49" i="117"/>
  <c r="F49" i="117" s="1"/>
  <c r="D48" i="117"/>
  <c r="F48" i="117" s="1"/>
  <c r="D47" i="117"/>
  <c r="F47" i="117" s="1"/>
  <c r="D46" i="117"/>
  <c r="F46" i="117" s="1"/>
  <c r="D45" i="117"/>
  <c r="F45" i="117" s="1"/>
  <c r="D44" i="117"/>
  <c r="F44" i="117" s="1"/>
  <c r="D43" i="117"/>
  <c r="F43" i="117" s="1"/>
  <c r="F42" i="117"/>
  <c r="D42" i="117"/>
  <c r="D41" i="117"/>
  <c r="F41" i="117" s="1"/>
  <c r="D40" i="117"/>
  <c r="F40" i="117" s="1"/>
  <c r="D39" i="117"/>
  <c r="F39" i="117" s="1"/>
  <c r="D38" i="117"/>
  <c r="F38" i="117" s="1"/>
  <c r="D37" i="117"/>
  <c r="F37" i="117" s="1"/>
  <c r="D36" i="117"/>
  <c r="F36" i="117" s="1"/>
  <c r="D35" i="117"/>
  <c r="F35" i="117" s="1"/>
  <c r="F34" i="117"/>
  <c r="D34" i="117"/>
  <c r="D33" i="117"/>
  <c r="F33" i="117" s="1"/>
  <c r="D32" i="117"/>
  <c r="F32" i="117" s="1"/>
  <c r="D31" i="117"/>
  <c r="F31" i="117" s="1"/>
  <c r="D30" i="117"/>
  <c r="F30" i="117" s="1"/>
  <c r="D29" i="117"/>
  <c r="F29" i="117" s="1"/>
  <c r="D28" i="117"/>
  <c r="F28" i="117" s="1"/>
  <c r="D27" i="117"/>
  <c r="F27" i="117" s="1"/>
  <c r="F26" i="117"/>
  <c r="D26" i="117"/>
  <c r="D25" i="117"/>
  <c r="F25" i="117" s="1"/>
  <c r="D24" i="117"/>
  <c r="F24" i="117" s="1"/>
  <c r="D23" i="117"/>
  <c r="F23" i="117" s="1"/>
  <c r="D22" i="117"/>
  <c r="F22" i="117" s="1"/>
  <c r="D21" i="117"/>
  <c r="F21" i="117" s="1"/>
  <c r="D20" i="117"/>
  <c r="F20" i="117" s="1"/>
  <c r="D19" i="117"/>
  <c r="F19" i="117" s="1"/>
  <c r="D18" i="117"/>
  <c r="F18" i="117" s="1"/>
  <c r="D17" i="117"/>
  <c r="F17" i="117" s="1"/>
  <c r="D16" i="117"/>
  <c r="F16" i="117" s="1"/>
  <c r="D15" i="117"/>
  <c r="F15" i="117" s="1"/>
  <c r="D14" i="117"/>
  <c r="F14" i="117" s="1"/>
  <c r="D13" i="117"/>
  <c r="F13" i="117" s="1"/>
  <c r="D12" i="117"/>
  <c r="F12" i="117" s="1"/>
  <c r="D11" i="117"/>
  <c r="F11" i="117" s="1"/>
  <c r="D10" i="117"/>
  <c r="F10" i="117" s="1"/>
  <c r="D9" i="117"/>
  <c r="F9" i="117" s="1"/>
  <c r="D8" i="117"/>
  <c r="F8" i="117" s="1"/>
  <c r="N30" i="139" l="1"/>
  <c r="P30" i="139" s="1"/>
  <c r="S30" i="139" s="1"/>
  <c r="L31" i="139"/>
  <c r="F62" i="117"/>
  <c r="D62" i="117"/>
  <c r="N31" i="139" l="1"/>
  <c r="P31" i="139" s="1"/>
  <c r="S31" i="139" s="1"/>
  <c r="L32" i="139"/>
  <c r="E65" i="117"/>
  <c r="G5" i="117"/>
  <c r="H5" i="117" s="1"/>
  <c r="S32" i="139" l="1"/>
  <c r="N32" i="139"/>
  <c r="P32" i="139" s="1"/>
  <c r="L33" i="139"/>
  <c r="L40" i="136"/>
  <c r="O43" i="136" s="1"/>
  <c r="J40" i="136"/>
  <c r="O39" i="136"/>
  <c r="O38" i="136"/>
  <c r="O37" i="136"/>
  <c r="O36" i="136"/>
  <c r="O35" i="136"/>
  <c r="O34" i="136"/>
  <c r="O33" i="136"/>
  <c r="O32" i="136"/>
  <c r="O31" i="136"/>
  <c r="O30" i="136"/>
  <c r="O29" i="136"/>
  <c r="O28" i="136"/>
  <c r="O27" i="136"/>
  <c r="O26" i="136"/>
  <c r="O25" i="136"/>
  <c r="O24" i="136"/>
  <c r="O23" i="136"/>
  <c r="O22" i="136"/>
  <c r="O21" i="136"/>
  <c r="O20" i="136"/>
  <c r="O19" i="136"/>
  <c r="O18" i="136"/>
  <c r="O17" i="136"/>
  <c r="O16" i="136"/>
  <c r="O15" i="136"/>
  <c r="O14" i="136"/>
  <c r="O13" i="136"/>
  <c r="O12" i="136"/>
  <c r="O11" i="136"/>
  <c r="O10" i="136"/>
  <c r="O9" i="136"/>
  <c r="O8" i="136"/>
  <c r="C93" i="14"/>
  <c r="E94" i="14" s="1"/>
  <c r="F92" i="14"/>
  <c r="D92" i="14"/>
  <c r="D91" i="14"/>
  <c r="F91" i="14" s="1"/>
  <c r="D90" i="14"/>
  <c r="F90" i="14" s="1"/>
  <c r="D89" i="14"/>
  <c r="F89" i="14" s="1"/>
  <c r="F88" i="14"/>
  <c r="D88" i="14"/>
  <c r="D87" i="14"/>
  <c r="F87" i="14" s="1"/>
  <c r="D86" i="14"/>
  <c r="F86" i="14" s="1"/>
  <c r="D85" i="14"/>
  <c r="F85" i="14" s="1"/>
  <c r="F84" i="14"/>
  <c r="D84" i="14"/>
  <c r="D83" i="14"/>
  <c r="F83" i="14" s="1"/>
  <c r="D82" i="14"/>
  <c r="F82" i="14" s="1"/>
  <c r="D81" i="14"/>
  <c r="F81" i="14" s="1"/>
  <c r="F80" i="14"/>
  <c r="D80" i="14"/>
  <c r="D79" i="14"/>
  <c r="F79" i="14" s="1"/>
  <c r="D78" i="14"/>
  <c r="F78" i="14" s="1"/>
  <c r="D77" i="14"/>
  <c r="F77" i="14" s="1"/>
  <c r="F76" i="14"/>
  <c r="D76" i="14"/>
  <c r="D75" i="14"/>
  <c r="F75" i="14" s="1"/>
  <c r="D74" i="14"/>
  <c r="F74" i="14" s="1"/>
  <c r="D73" i="14"/>
  <c r="F73" i="14" s="1"/>
  <c r="F72" i="14"/>
  <c r="D72" i="14"/>
  <c r="D71" i="14"/>
  <c r="F71" i="14" s="1"/>
  <c r="D70" i="14"/>
  <c r="F70" i="14" s="1"/>
  <c r="D69" i="14"/>
  <c r="F69" i="14" s="1"/>
  <c r="F68" i="14"/>
  <c r="D68" i="14"/>
  <c r="D67" i="14"/>
  <c r="F67" i="14" s="1"/>
  <c r="D66" i="14"/>
  <c r="F66" i="14" s="1"/>
  <c r="D65" i="14"/>
  <c r="F65" i="14" s="1"/>
  <c r="F64" i="14"/>
  <c r="D64" i="14"/>
  <c r="D63" i="14"/>
  <c r="F63" i="14" s="1"/>
  <c r="D62" i="14"/>
  <c r="F62" i="14" s="1"/>
  <c r="D61" i="14"/>
  <c r="F61" i="14" s="1"/>
  <c r="F60" i="14"/>
  <c r="D60" i="14"/>
  <c r="D59" i="14"/>
  <c r="F59" i="14" s="1"/>
  <c r="D58" i="14"/>
  <c r="F58" i="14" s="1"/>
  <c r="D57" i="14"/>
  <c r="F57" i="14" s="1"/>
  <c r="F56" i="14"/>
  <c r="D56" i="14"/>
  <c r="D55" i="14"/>
  <c r="F55" i="14" s="1"/>
  <c r="D54" i="14"/>
  <c r="F54" i="14" s="1"/>
  <c r="D53" i="14"/>
  <c r="F53" i="14" s="1"/>
  <c r="F52" i="14"/>
  <c r="D52" i="14"/>
  <c r="D51" i="14"/>
  <c r="F51" i="14" s="1"/>
  <c r="D50" i="14"/>
  <c r="F50" i="14" s="1"/>
  <c r="D49" i="14"/>
  <c r="F49" i="14" s="1"/>
  <c r="F48" i="14"/>
  <c r="D48" i="14"/>
  <c r="D47" i="14"/>
  <c r="F47" i="14" s="1"/>
  <c r="D46" i="14"/>
  <c r="F46" i="14" s="1"/>
  <c r="D45" i="14"/>
  <c r="F45" i="14" s="1"/>
  <c r="F44" i="14"/>
  <c r="D44" i="14"/>
  <c r="D43" i="14"/>
  <c r="F43" i="14" s="1"/>
  <c r="D42" i="14"/>
  <c r="F42" i="14" s="1"/>
  <c r="D41" i="14"/>
  <c r="F41" i="14" s="1"/>
  <c r="F40" i="14"/>
  <c r="D40" i="14"/>
  <c r="D39" i="14"/>
  <c r="F39" i="14" s="1"/>
  <c r="D38" i="14"/>
  <c r="F38" i="14" s="1"/>
  <c r="D37" i="14"/>
  <c r="F37" i="14" s="1"/>
  <c r="F36" i="14"/>
  <c r="D36" i="14"/>
  <c r="D35" i="14"/>
  <c r="F35" i="14" s="1"/>
  <c r="D34" i="14"/>
  <c r="F34" i="14" s="1"/>
  <c r="D33" i="14"/>
  <c r="F33" i="14" s="1"/>
  <c r="F32" i="14"/>
  <c r="D32" i="14"/>
  <c r="D31" i="14"/>
  <c r="F31" i="14" s="1"/>
  <c r="D30" i="14"/>
  <c r="F30" i="14" s="1"/>
  <c r="D29" i="14"/>
  <c r="F29" i="14" s="1"/>
  <c r="D28" i="14"/>
  <c r="F28" i="14" s="1"/>
  <c r="D27" i="14"/>
  <c r="F27" i="14" s="1"/>
  <c r="D26" i="14"/>
  <c r="F26" i="14" s="1"/>
  <c r="D25" i="14"/>
  <c r="F25" i="14" s="1"/>
  <c r="D24" i="14"/>
  <c r="F24" i="14" s="1"/>
  <c r="D23" i="14"/>
  <c r="F23" i="14" s="1"/>
  <c r="D22" i="14"/>
  <c r="F22" i="14" s="1"/>
  <c r="D21" i="14"/>
  <c r="F21" i="14" s="1"/>
  <c r="D20" i="14"/>
  <c r="F20" i="14" s="1"/>
  <c r="D19" i="14"/>
  <c r="F19" i="14" s="1"/>
  <c r="D18" i="14"/>
  <c r="F18" i="14" s="1"/>
  <c r="D17" i="14"/>
  <c r="F17" i="14" s="1"/>
  <c r="D16" i="14"/>
  <c r="F16" i="14" s="1"/>
  <c r="D15" i="14"/>
  <c r="F15" i="14" s="1"/>
  <c r="D14" i="14"/>
  <c r="F14" i="14" s="1"/>
  <c r="D13" i="14"/>
  <c r="F13" i="14" s="1"/>
  <c r="D12" i="14"/>
  <c r="F12" i="14" s="1"/>
  <c r="D11" i="14"/>
  <c r="F11" i="14" s="1"/>
  <c r="D10" i="14"/>
  <c r="F10" i="14" s="1"/>
  <c r="D9" i="14"/>
  <c r="F9" i="14" s="1"/>
  <c r="D8" i="14"/>
  <c r="F8" i="14" s="1"/>
  <c r="I8" i="14" s="1"/>
  <c r="M62" i="40"/>
  <c r="O65" i="40" s="1"/>
  <c r="N61" i="40"/>
  <c r="P61" i="40" s="1"/>
  <c r="N60" i="40"/>
  <c r="P60" i="40" s="1"/>
  <c r="K60" i="40"/>
  <c r="N59" i="40"/>
  <c r="P59" i="40" s="1"/>
  <c r="N58" i="40"/>
  <c r="P58" i="40" s="1"/>
  <c r="N57" i="40"/>
  <c r="P57" i="40" s="1"/>
  <c r="N56" i="40"/>
  <c r="P56" i="40" s="1"/>
  <c r="N55" i="40"/>
  <c r="P55" i="40" s="1"/>
  <c r="N54" i="40"/>
  <c r="P54" i="40" s="1"/>
  <c r="N53" i="40"/>
  <c r="P53" i="40" s="1"/>
  <c r="N52" i="40"/>
  <c r="P52" i="40" s="1"/>
  <c r="N51" i="40"/>
  <c r="P51" i="40" s="1"/>
  <c r="N50" i="40"/>
  <c r="P50" i="40" s="1"/>
  <c r="N49" i="40"/>
  <c r="P49" i="40" s="1"/>
  <c r="N48" i="40"/>
  <c r="P48" i="40" s="1"/>
  <c r="N47" i="40"/>
  <c r="P47" i="40" s="1"/>
  <c r="N46" i="40"/>
  <c r="P46" i="40" s="1"/>
  <c r="N45" i="40"/>
  <c r="P45" i="40" s="1"/>
  <c r="N44" i="40"/>
  <c r="P44" i="40" s="1"/>
  <c r="N43" i="40"/>
  <c r="P43" i="40" s="1"/>
  <c r="N42" i="40"/>
  <c r="P42" i="40" s="1"/>
  <c r="N41" i="40"/>
  <c r="P41" i="40" s="1"/>
  <c r="N40" i="40"/>
  <c r="P40" i="40" s="1"/>
  <c r="N39" i="40"/>
  <c r="P39" i="40" s="1"/>
  <c r="N38" i="40"/>
  <c r="P38" i="40" s="1"/>
  <c r="N37" i="40"/>
  <c r="P37" i="40" s="1"/>
  <c r="N36" i="40"/>
  <c r="P36" i="40" s="1"/>
  <c r="N35" i="40"/>
  <c r="P35" i="40" s="1"/>
  <c r="N34" i="40"/>
  <c r="P34" i="40" s="1"/>
  <c r="P33" i="40"/>
  <c r="N33" i="40"/>
  <c r="N32" i="40"/>
  <c r="P32" i="40" s="1"/>
  <c r="N31" i="40"/>
  <c r="P31" i="40" s="1"/>
  <c r="N30" i="40"/>
  <c r="P30" i="40" s="1"/>
  <c r="N29" i="40"/>
  <c r="P29" i="40" s="1"/>
  <c r="N28" i="40"/>
  <c r="P28" i="40" s="1"/>
  <c r="N27" i="40"/>
  <c r="P27" i="40" s="1"/>
  <c r="N26" i="40"/>
  <c r="P26" i="40" s="1"/>
  <c r="N25" i="40"/>
  <c r="P25" i="40" s="1"/>
  <c r="N24" i="40"/>
  <c r="P24" i="40" s="1"/>
  <c r="N23" i="40"/>
  <c r="P23" i="40" s="1"/>
  <c r="N22" i="40"/>
  <c r="P22" i="40" s="1"/>
  <c r="N21" i="40"/>
  <c r="P21" i="40" s="1"/>
  <c r="N20" i="40"/>
  <c r="P20" i="40" s="1"/>
  <c r="N19" i="40"/>
  <c r="P19" i="40" s="1"/>
  <c r="N18" i="40"/>
  <c r="P18" i="40" s="1"/>
  <c r="N17" i="40"/>
  <c r="P17" i="40" s="1"/>
  <c r="N16" i="40"/>
  <c r="P16" i="40" s="1"/>
  <c r="N15" i="40"/>
  <c r="P15" i="40" s="1"/>
  <c r="N14" i="40"/>
  <c r="P14" i="40" s="1"/>
  <c r="N13" i="40"/>
  <c r="P13" i="40" s="1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5" i="54"/>
  <c r="F14" i="54"/>
  <c r="F13" i="54"/>
  <c r="F12" i="54"/>
  <c r="F11" i="54"/>
  <c r="F10" i="54"/>
  <c r="F9" i="54"/>
  <c r="X77" i="129"/>
  <c r="W77" i="129"/>
  <c r="Y80" i="129" s="1"/>
  <c r="Z75" i="129"/>
  <c r="Z74" i="129"/>
  <c r="Z73" i="129"/>
  <c r="Z72" i="129"/>
  <c r="Z71" i="129"/>
  <c r="Z70" i="129"/>
  <c r="Z69" i="129"/>
  <c r="Z68" i="129"/>
  <c r="Z67" i="129"/>
  <c r="Z66" i="129"/>
  <c r="Z65" i="129"/>
  <c r="Z64" i="129"/>
  <c r="Z63" i="129"/>
  <c r="Z62" i="129"/>
  <c r="Z61" i="129"/>
  <c r="Z60" i="129"/>
  <c r="Z59" i="129"/>
  <c r="Z58" i="129"/>
  <c r="Z57" i="129"/>
  <c r="Z56" i="129"/>
  <c r="Z55" i="129"/>
  <c r="Z54" i="129"/>
  <c r="Z53" i="129"/>
  <c r="Z52" i="129"/>
  <c r="Z51" i="129"/>
  <c r="Z50" i="129"/>
  <c r="Z49" i="129"/>
  <c r="Z48" i="129"/>
  <c r="Z47" i="129"/>
  <c r="Z46" i="129"/>
  <c r="Z45" i="129"/>
  <c r="Z44" i="129"/>
  <c r="Z43" i="129"/>
  <c r="Z42" i="129"/>
  <c r="Z41" i="129"/>
  <c r="Z40" i="129"/>
  <c r="Z39" i="129"/>
  <c r="Z38" i="129"/>
  <c r="Z37" i="129"/>
  <c r="Z36" i="129"/>
  <c r="Z35" i="129"/>
  <c r="Z34" i="129"/>
  <c r="Z33" i="129"/>
  <c r="Z32" i="129"/>
  <c r="Z31" i="129"/>
  <c r="Z30" i="129"/>
  <c r="Z29" i="129"/>
  <c r="Z28" i="129"/>
  <c r="Z27" i="129"/>
  <c r="Z26" i="129"/>
  <c r="Z25" i="129"/>
  <c r="Z24" i="129"/>
  <c r="Z23" i="129"/>
  <c r="Z22" i="129"/>
  <c r="Z21" i="129"/>
  <c r="Z20" i="129"/>
  <c r="Z19" i="129"/>
  <c r="Z18" i="129"/>
  <c r="Z17" i="129"/>
  <c r="Z16" i="129"/>
  <c r="Z15" i="129"/>
  <c r="Z14" i="129"/>
  <c r="Z13" i="129"/>
  <c r="Z12" i="129"/>
  <c r="Z11" i="129"/>
  <c r="Z10" i="129"/>
  <c r="Z9" i="129"/>
  <c r="AC9" i="129" s="1"/>
  <c r="V9" i="129"/>
  <c r="V10" i="129" s="1"/>
  <c r="V11" i="129" s="1"/>
  <c r="V12" i="129" s="1"/>
  <c r="V13" i="129" s="1"/>
  <c r="V14" i="129" s="1"/>
  <c r="V15" i="129" s="1"/>
  <c r="V16" i="129" s="1"/>
  <c r="V17" i="129" s="1"/>
  <c r="V18" i="129" s="1"/>
  <c r="V19" i="129" s="1"/>
  <c r="V20" i="129" s="1"/>
  <c r="V21" i="129" s="1"/>
  <c r="V22" i="129" s="1"/>
  <c r="V23" i="129" s="1"/>
  <c r="V24" i="129" s="1"/>
  <c r="V25" i="129" s="1"/>
  <c r="V26" i="129" s="1"/>
  <c r="V27" i="129" s="1"/>
  <c r="V28" i="129" s="1"/>
  <c r="V29" i="129" s="1"/>
  <c r="V30" i="129" s="1"/>
  <c r="V31" i="129" s="1"/>
  <c r="V32" i="129" s="1"/>
  <c r="V33" i="129" s="1"/>
  <c r="V34" i="129" s="1"/>
  <c r="V35" i="129" s="1"/>
  <c r="V36" i="129" s="1"/>
  <c r="V37" i="129" s="1"/>
  <c r="V38" i="129" s="1"/>
  <c r="N33" i="139" l="1"/>
  <c r="P33" i="139" s="1"/>
  <c r="S33" i="139" s="1"/>
  <c r="L34" i="139"/>
  <c r="AC10" i="129"/>
  <c r="AC11" i="129"/>
  <c r="AC12" i="129" s="1"/>
  <c r="AC13" i="129" s="1"/>
  <c r="AC14" i="129" s="1"/>
  <c r="AC15" i="129" s="1"/>
  <c r="AC16" i="129" s="1"/>
  <c r="AC17" i="129" s="1"/>
  <c r="AC18" i="129" s="1"/>
  <c r="AC19" i="129" s="1"/>
  <c r="AC20" i="129" s="1"/>
  <c r="AC21" i="129" s="1"/>
  <c r="AC22" i="129" s="1"/>
  <c r="AC23" i="129" s="1"/>
  <c r="AC24" i="129" s="1"/>
  <c r="AC25" i="129" s="1"/>
  <c r="AC26" i="129" s="1"/>
  <c r="AC27" i="129" s="1"/>
  <c r="AC28" i="129" s="1"/>
  <c r="AC29" i="129" s="1"/>
  <c r="AC30" i="129" s="1"/>
  <c r="AC31" i="129" s="1"/>
  <c r="AC32" i="129" s="1"/>
  <c r="AC33" i="129" s="1"/>
  <c r="AC34" i="129" s="1"/>
  <c r="AC35" i="129" s="1"/>
  <c r="AC36" i="129" s="1"/>
  <c r="AC37" i="129" s="1"/>
  <c r="AC38" i="129" s="1"/>
  <c r="AC39" i="129" s="1"/>
  <c r="AC40" i="129" s="1"/>
  <c r="AC41" i="129" s="1"/>
  <c r="AC42" i="129" s="1"/>
  <c r="AC43" i="129" s="1"/>
  <c r="AC44" i="129" s="1"/>
  <c r="AC45" i="129" s="1"/>
  <c r="AC46" i="129" s="1"/>
  <c r="AC47" i="129" s="1"/>
  <c r="AC48" i="129" s="1"/>
  <c r="AC49" i="129" s="1"/>
  <c r="AC50" i="129" s="1"/>
  <c r="AC51" i="129" s="1"/>
  <c r="AC52" i="129" s="1"/>
  <c r="AC53" i="129" s="1"/>
  <c r="AC54" i="129" s="1"/>
  <c r="AC55" i="129" s="1"/>
  <c r="AC56" i="129" s="1"/>
  <c r="AC57" i="129" s="1"/>
  <c r="AC58" i="129" s="1"/>
  <c r="AC59" i="129" s="1"/>
  <c r="AC60" i="129" s="1"/>
  <c r="AC61" i="129" s="1"/>
  <c r="AC62" i="129" s="1"/>
  <c r="AC63" i="129" s="1"/>
  <c r="AC64" i="129" s="1"/>
  <c r="AC65" i="129" s="1"/>
  <c r="AC66" i="129" s="1"/>
  <c r="AC67" i="129" s="1"/>
  <c r="AC68" i="129" s="1"/>
  <c r="AC69" i="129" s="1"/>
  <c r="AC70" i="129" s="1"/>
  <c r="AC71" i="129" s="1"/>
  <c r="AC72" i="129" s="1"/>
  <c r="AC73" i="129" s="1"/>
  <c r="AC74" i="129" s="1"/>
  <c r="AC75" i="129" s="1"/>
  <c r="O40" i="136"/>
  <c r="M40" i="136"/>
  <c r="I9" i="14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80" i="14" s="1"/>
  <c r="I81" i="14" s="1"/>
  <c r="I82" i="14" s="1"/>
  <c r="I83" i="14" s="1"/>
  <c r="I84" i="14" s="1"/>
  <c r="I85" i="14" s="1"/>
  <c r="I86" i="14" s="1"/>
  <c r="I87" i="14" s="1"/>
  <c r="I88" i="14" s="1"/>
  <c r="I89" i="14" s="1"/>
  <c r="I90" i="14" s="1"/>
  <c r="I91" i="14" s="1"/>
  <c r="D93" i="14"/>
  <c r="F93" i="14"/>
  <c r="S8" i="40"/>
  <c r="S9" i="40" s="1"/>
  <c r="S10" i="40" s="1"/>
  <c r="S11" i="40" s="1"/>
  <c r="S12" i="40" s="1"/>
  <c r="S13" i="40" s="1"/>
  <c r="S14" i="40" s="1"/>
  <c r="S15" i="40" s="1"/>
  <c r="S16" i="40" s="1"/>
  <c r="S17" i="40" s="1"/>
  <c r="S18" i="40" s="1"/>
  <c r="S19" i="40" s="1"/>
  <c r="S20" i="40" s="1"/>
  <c r="S21" i="40" s="1"/>
  <c r="S22" i="40" s="1"/>
  <c r="S23" i="40" s="1"/>
  <c r="S24" i="40" s="1"/>
  <c r="S25" i="40" s="1"/>
  <c r="S26" i="40" s="1"/>
  <c r="S27" i="40" s="1"/>
  <c r="S28" i="40" s="1"/>
  <c r="S29" i="40" s="1"/>
  <c r="S30" i="40" s="1"/>
  <c r="S31" i="40" s="1"/>
  <c r="S32" i="40" s="1"/>
  <c r="S33" i="40" s="1"/>
  <c r="S34" i="40" s="1"/>
  <c r="S35" i="40" s="1"/>
  <c r="S36" i="40" s="1"/>
  <c r="S37" i="40" s="1"/>
  <c r="S38" i="40" s="1"/>
  <c r="S39" i="40" s="1"/>
  <c r="S40" i="40" s="1"/>
  <c r="S41" i="40" s="1"/>
  <c r="S42" i="40" s="1"/>
  <c r="S43" i="40" s="1"/>
  <c r="S44" i="40" s="1"/>
  <c r="S45" i="40" s="1"/>
  <c r="S46" i="40" s="1"/>
  <c r="S47" i="40" s="1"/>
  <c r="S48" i="40" s="1"/>
  <c r="S49" i="40" s="1"/>
  <c r="S50" i="40" s="1"/>
  <c r="S51" i="40" s="1"/>
  <c r="S52" i="40" s="1"/>
  <c r="S53" i="40" s="1"/>
  <c r="S54" i="40" s="1"/>
  <c r="S55" i="40" s="1"/>
  <c r="S56" i="40" s="1"/>
  <c r="S57" i="40" s="1"/>
  <c r="S58" i="40" s="1"/>
  <c r="S59" i="40" s="1"/>
  <c r="S60" i="40" s="1"/>
  <c r="P62" i="40"/>
  <c r="N62" i="40"/>
  <c r="F55" i="54"/>
  <c r="G5" i="54" s="1"/>
  <c r="H5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V39" i="129"/>
  <c r="V40" i="129" s="1"/>
  <c r="V41" i="129" s="1"/>
  <c r="V42" i="129" s="1"/>
  <c r="V43" i="129" s="1"/>
  <c r="V44" i="129" s="1"/>
  <c r="V45" i="129" s="1"/>
  <c r="V46" i="129" s="1"/>
  <c r="V47" i="129" s="1"/>
  <c r="V48" i="129" s="1"/>
  <c r="V49" i="129" s="1"/>
  <c r="V50" i="129" s="1"/>
  <c r="V51" i="129" s="1"/>
  <c r="V52" i="129" s="1"/>
  <c r="V53" i="129" s="1"/>
  <c r="Z77" i="129"/>
  <c r="N34" i="139" l="1"/>
  <c r="P34" i="139" s="1"/>
  <c r="S34" i="139" s="1"/>
  <c r="L35" i="139"/>
  <c r="O42" i="136"/>
  <c r="P5" i="136"/>
  <c r="Q5" i="136" s="1"/>
  <c r="E96" i="14"/>
  <c r="G5" i="14"/>
  <c r="H5" i="14" s="1"/>
  <c r="O67" i="40"/>
  <c r="Q5" i="40"/>
  <c r="R5" i="40" s="1"/>
  <c r="E60" i="54"/>
  <c r="Y82" i="129"/>
  <c r="AA5" i="129"/>
  <c r="AB6" i="129" s="1"/>
  <c r="S102" i="38"/>
  <c r="S35" i="139" l="1"/>
  <c r="N35" i="139"/>
  <c r="P35" i="139" s="1"/>
  <c r="L36" i="139"/>
  <c r="C52" i="65"/>
  <c r="D54" i="65" s="1"/>
  <c r="D51" i="65"/>
  <c r="F51" i="65" s="1"/>
  <c r="D50" i="65"/>
  <c r="F50" i="65" s="1"/>
  <c r="D49" i="65"/>
  <c r="F49" i="65" s="1"/>
  <c r="D48" i="65"/>
  <c r="F48" i="65" s="1"/>
  <c r="D47" i="65"/>
  <c r="F47" i="65" s="1"/>
  <c r="D46" i="65"/>
  <c r="F46" i="65" s="1"/>
  <c r="D45" i="65"/>
  <c r="F45" i="65" s="1"/>
  <c r="D44" i="65"/>
  <c r="F44" i="65" s="1"/>
  <c r="D43" i="65"/>
  <c r="F43" i="65" s="1"/>
  <c r="D42" i="65"/>
  <c r="F42" i="65" s="1"/>
  <c r="D41" i="65"/>
  <c r="F41" i="65" s="1"/>
  <c r="D40" i="65"/>
  <c r="F40" i="65" s="1"/>
  <c r="D39" i="65"/>
  <c r="F39" i="65" s="1"/>
  <c r="D38" i="65"/>
  <c r="F38" i="65" s="1"/>
  <c r="D37" i="65"/>
  <c r="F37" i="65" s="1"/>
  <c r="D36" i="65"/>
  <c r="F36" i="65" s="1"/>
  <c r="D35" i="65"/>
  <c r="F35" i="65" s="1"/>
  <c r="D34" i="65"/>
  <c r="F34" i="65" s="1"/>
  <c r="D33" i="65"/>
  <c r="F33" i="65" s="1"/>
  <c r="F32" i="65"/>
  <c r="D32" i="65"/>
  <c r="D31" i="65"/>
  <c r="F31" i="65" s="1"/>
  <c r="D30" i="65"/>
  <c r="F30" i="65" s="1"/>
  <c r="D29" i="65"/>
  <c r="F29" i="65" s="1"/>
  <c r="D28" i="65"/>
  <c r="F28" i="65" s="1"/>
  <c r="D27" i="65"/>
  <c r="F27" i="65" s="1"/>
  <c r="D26" i="65"/>
  <c r="F26" i="65" s="1"/>
  <c r="D25" i="65"/>
  <c r="F25" i="65" s="1"/>
  <c r="D24" i="65"/>
  <c r="F24" i="65" s="1"/>
  <c r="D23" i="65"/>
  <c r="F23" i="65" s="1"/>
  <c r="D22" i="65"/>
  <c r="F22" i="65" s="1"/>
  <c r="D21" i="65"/>
  <c r="F21" i="65" s="1"/>
  <c r="D20" i="65"/>
  <c r="F20" i="65" s="1"/>
  <c r="D19" i="65"/>
  <c r="F19" i="65" s="1"/>
  <c r="D18" i="65"/>
  <c r="F18" i="65" s="1"/>
  <c r="D17" i="65"/>
  <c r="F17" i="65" s="1"/>
  <c r="D16" i="65"/>
  <c r="F16" i="65" s="1"/>
  <c r="D15" i="65"/>
  <c r="F15" i="65" s="1"/>
  <c r="D14" i="65"/>
  <c r="F14" i="65" s="1"/>
  <c r="D13" i="65"/>
  <c r="F13" i="65" s="1"/>
  <c r="D12" i="65"/>
  <c r="F12" i="65" s="1"/>
  <c r="D11" i="65"/>
  <c r="F11" i="65" s="1"/>
  <c r="D10" i="65"/>
  <c r="F10" i="65" s="1"/>
  <c r="N77" i="129"/>
  <c r="M77" i="129"/>
  <c r="O80" i="129" s="1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P9" i="129"/>
  <c r="S9" i="129" s="1"/>
  <c r="L9" i="129"/>
  <c r="L10" i="129" s="1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S36" i="139" l="1"/>
  <c r="N36" i="139"/>
  <c r="P36" i="139" s="1"/>
  <c r="L37" i="139"/>
  <c r="S10" i="129"/>
  <c r="S11" i="129" s="1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D52" i="65"/>
  <c r="P77" i="129"/>
  <c r="F8" i="149"/>
  <c r="F9" i="149"/>
  <c r="AC1" i="1"/>
  <c r="N37" i="139" l="1"/>
  <c r="P37" i="139" s="1"/>
  <c r="S37" i="139" s="1"/>
  <c r="L38" i="139"/>
  <c r="F52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O82" i="129"/>
  <c r="Q5" i="129"/>
  <c r="R6" i="129" s="1"/>
  <c r="N38" i="139" l="1"/>
  <c r="P38" i="139" s="1"/>
  <c r="S38" i="139" s="1"/>
  <c r="L39" i="139"/>
  <c r="G5" i="65"/>
  <c r="H5" i="65" s="1"/>
  <c r="E55" i="65"/>
  <c r="D12" i="40"/>
  <c r="F12" i="40" s="1"/>
  <c r="D11" i="40"/>
  <c r="F11" i="40" s="1"/>
  <c r="D10" i="40"/>
  <c r="F10" i="40" s="1"/>
  <c r="D9" i="40"/>
  <c r="F9" i="40" s="1"/>
  <c r="D8" i="40"/>
  <c r="F8" i="40" s="1"/>
  <c r="N39" i="139" l="1"/>
  <c r="P39" i="139" s="1"/>
  <c r="S39" i="139" s="1"/>
  <c r="L40" i="139"/>
  <c r="S103" i="38"/>
  <c r="N40" i="139" l="1"/>
  <c r="P40" i="139" s="1"/>
  <c r="S40" i="139" s="1"/>
  <c r="L41" i="139"/>
  <c r="S113" i="38"/>
  <c r="S114" i="38"/>
  <c r="S115" i="38"/>
  <c r="S116" i="38"/>
  <c r="S117" i="38"/>
  <c r="I115" i="38"/>
  <c r="N41" i="139" l="1"/>
  <c r="P41" i="139" s="1"/>
  <c r="S41" i="139" s="1"/>
  <c r="L42" i="139"/>
  <c r="T113" i="38"/>
  <c r="T114" i="38"/>
  <c r="T115" i="38"/>
  <c r="T116" i="38"/>
  <c r="T117" i="38"/>
  <c r="I114" i="38"/>
  <c r="I116" i="38"/>
  <c r="I117" i="38"/>
  <c r="I118" i="38"/>
  <c r="I119" i="38"/>
  <c r="I120" i="38"/>
  <c r="N42" i="139" l="1"/>
  <c r="P42" i="139" s="1"/>
  <c r="S42" i="139" s="1"/>
  <c r="L43" i="139"/>
  <c r="C62" i="40"/>
  <c r="E65" i="40" s="1"/>
  <c r="D61" i="40"/>
  <c r="F61" i="40" s="1"/>
  <c r="D60" i="40"/>
  <c r="F60" i="40" s="1"/>
  <c r="A60" i="40"/>
  <c r="D59" i="40"/>
  <c r="F59" i="40" s="1"/>
  <c r="D58" i="40"/>
  <c r="F58" i="40" s="1"/>
  <c r="D57" i="40"/>
  <c r="F57" i="40" s="1"/>
  <c r="D56" i="40"/>
  <c r="F56" i="40" s="1"/>
  <c r="D55" i="40"/>
  <c r="F55" i="40" s="1"/>
  <c r="D54" i="40"/>
  <c r="F54" i="40" s="1"/>
  <c r="D53" i="40"/>
  <c r="F53" i="40" s="1"/>
  <c r="D52" i="40"/>
  <c r="F52" i="40" s="1"/>
  <c r="D51" i="40"/>
  <c r="F51" i="40" s="1"/>
  <c r="D50" i="40"/>
  <c r="F50" i="40" s="1"/>
  <c r="D49" i="40"/>
  <c r="F49" i="40" s="1"/>
  <c r="D48" i="40"/>
  <c r="F48" i="40" s="1"/>
  <c r="D47" i="40"/>
  <c r="F47" i="40" s="1"/>
  <c r="D46" i="40"/>
  <c r="F46" i="40" s="1"/>
  <c r="D45" i="40"/>
  <c r="F45" i="40" s="1"/>
  <c r="D44" i="40"/>
  <c r="F44" i="40" s="1"/>
  <c r="D43" i="40"/>
  <c r="F43" i="40" s="1"/>
  <c r="D42" i="40"/>
  <c r="F42" i="40" s="1"/>
  <c r="D41" i="40"/>
  <c r="F41" i="40" s="1"/>
  <c r="D40" i="40"/>
  <c r="F40" i="40" s="1"/>
  <c r="D39" i="40"/>
  <c r="F39" i="40" s="1"/>
  <c r="D38" i="40"/>
  <c r="F38" i="40" s="1"/>
  <c r="D37" i="40"/>
  <c r="F37" i="40" s="1"/>
  <c r="D36" i="40"/>
  <c r="F36" i="40" s="1"/>
  <c r="D35" i="40"/>
  <c r="F35" i="40" s="1"/>
  <c r="D34" i="40"/>
  <c r="F34" i="40" s="1"/>
  <c r="D33" i="40"/>
  <c r="F33" i="40" s="1"/>
  <c r="D32" i="40"/>
  <c r="F32" i="40" s="1"/>
  <c r="D31" i="40"/>
  <c r="F31" i="40" s="1"/>
  <c r="D30" i="40"/>
  <c r="F30" i="40" s="1"/>
  <c r="D29" i="40"/>
  <c r="F29" i="40" s="1"/>
  <c r="D28" i="40"/>
  <c r="F28" i="40" s="1"/>
  <c r="D27" i="40"/>
  <c r="F27" i="40" s="1"/>
  <c r="D26" i="40"/>
  <c r="F26" i="40" s="1"/>
  <c r="D25" i="40"/>
  <c r="F25" i="40" s="1"/>
  <c r="D24" i="40"/>
  <c r="F24" i="40" s="1"/>
  <c r="D23" i="40"/>
  <c r="F23" i="40" s="1"/>
  <c r="D22" i="40"/>
  <c r="F22" i="40" s="1"/>
  <c r="D21" i="40"/>
  <c r="F21" i="40" s="1"/>
  <c r="D20" i="40"/>
  <c r="F20" i="40" s="1"/>
  <c r="D19" i="40"/>
  <c r="F19" i="40" s="1"/>
  <c r="D18" i="40"/>
  <c r="F18" i="40" s="1"/>
  <c r="D17" i="40"/>
  <c r="F17" i="40" s="1"/>
  <c r="D16" i="40"/>
  <c r="F16" i="40" s="1"/>
  <c r="D15" i="40"/>
  <c r="F15" i="40" s="1"/>
  <c r="D14" i="40"/>
  <c r="F14" i="40" s="1"/>
  <c r="D13" i="40"/>
  <c r="F13" i="40" s="1"/>
  <c r="D77" i="129"/>
  <c r="C77" i="129"/>
  <c r="E80" i="129" s="1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19" i="129"/>
  <c r="F18" i="129"/>
  <c r="F17" i="129"/>
  <c r="F16" i="129"/>
  <c r="F15" i="129"/>
  <c r="F14" i="129"/>
  <c r="F13" i="129"/>
  <c r="F12" i="129"/>
  <c r="F11" i="129"/>
  <c r="F10" i="129"/>
  <c r="F9" i="129"/>
  <c r="B9" i="129"/>
  <c r="B10" i="129" s="1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N43" i="139" l="1"/>
  <c r="P43" i="139" s="1"/>
  <c r="S43" i="139" s="1"/>
  <c r="L44" i="139"/>
  <c r="D62" i="40"/>
  <c r="F62" i="40"/>
  <c r="I8" i="40"/>
  <c r="F77" i="129"/>
  <c r="E82" i="129" s="1"/>
  <c r="I9" i="129"/>
  <c r="I10" i="129" s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N44" i="139" l="1"/>
  <c r="P44" i="139" s="1"/>
  <c r="S44" i="139" s="1"/>
  <c r="L45" i="139"/>
  <c r="G5" i="40"/>
  <c r="H5" i="40" s="1"/>
  <c r="E67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G5" i="129"/>
  <c r="H6" i="129" s="1"/>
  <c r="N45" i="139" l="1"/>
  <c r="P45" i="139" s="1"/>
  <c r="S45" i="139" s="1"/>
  <c r="L46" i="139"/>
  <c r="D77" i="57"/>
  <c r="C77" i="57"/>
  <c r="E80" i="57" s="1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D10" i="139"/>
  <c r="F10" i="139" s="1"/>
  <c r="D9" i="139"/>
  <c r="F9" i="139" s="1"/>
  <c r="I9" i="139" s="1"/>
  <c r="I10" i="57" l="1"/>
  <c r="N46" i="139"/>
  <c r="P46" i="139" s="1"/>
  <c r="S46" i="139" s="1"/>
  <c r="L47" i="139"/>
  <c r="I11" i="57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F77" i="57"/>
  <c r="S47" i="139" l="1"/>
  <c r="N47" i="139"/>
  <c r="P47" i="139" s="1"/>
  <c r="L48" i="139"/>
  <c r="G5" i="57"/>
  <c r="H6" i="57" s="1"/>
  <c r="E82" i="57"/>
  <c r="S48" i="139" l="1"/>
  <c r="N48" i="139"/>
  <c r="P48" i="139" s="1"/>
  <c r="L49" i="139"/>
  <c r="D23" i="1"/>
  <c r="N49" i="139" l="1"/>
  <c r="P49" i="139" s="1"/>
  <c r="S49" i="139" s="1"/>
  <c r="L50" i="139"/>
  <c r="C61" i="139"/>
  <c r="D63" i="139" s="1"/>
  <c r="B11" i="139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B31" i="139" s="1"/>
  <c r="B32" i="139" s="1"/>
  <c r="B33" i="139" s="1"/>
  <c r="N50" i="139" l="1"/>
  <c r="P50" i="139" s="1"/>
  <c r="S50" i="139" s="1"/>
  <c r="L51" i="139"/>
  <c r="D17" i="139"/>
  <c r="F17" i="139" s="1"/>
  <c r="D21" i="139"/>
  <c r="F21" i="139" s="1"/>
  <c r="D11" i="139"/>
  <c r="F11" i="139" s="1"/>
  <c r="D23" i="139"/>
  <c r="F23" i="139" s="1"/>
  <c r="D13" i="139"/>
  <c r="F13" i="139" s="1"/>
  <c r="D33" i="139"/>
  <c r="F33" i="139" s="1"/>
  <c r="B34" i="139"/>
  <c r="D12" i="139"/>
  <c r="F12" i="139" s="1"/>
  <c r="D20" i="139"/>
  <c r="F20" i="139" s="1"/>
  <c r="D24" i="139"/>
  <c r="F24" i="139" s="1"/>
  <c r="D28" i="139"/>
  <c r="F28" i="139" s="1"/>
  <c r="D32" i="139"/>
  <c r="F32" i="139" s="1"/>
  <c r="D15" i="139"/>
  <c r="F15" i="139" s="1"/>
  <c r="D19" i="139"/>
  <c r="F19" i="139" s="1"/>
  <c r="D25" i="139"/>
  <c r="F25" i="139" s="1"/>
  <c r="D29" i="139"/>
  <c r="F29" i="139" s="1"/>
  <c r="D14" i="139"/>
  <c r="F14" i="139" s="1"/>
  <c r="D18" i="139"/>
  <c r="F18" i="139" s="1"/>
  <c r="D22" i="139"/>
  <c r="F22" i="139" s="1"/>
  <c r="D26" i="139"/>
  <c r="F26" i="139" s="1"/>
  <c r="D30" i="139"/>
  <c r="F30" i="139" s="1"/>
  <c r="D27" i="139"/>
  <c r="F27" i="139" s="1"/>
  <c r="D31" i="139"/>
  <c r="F31" i="139" s="1"/>
  <c r="D16" i="139"/>
  <c r="F16" i="139" s="1"/>
  <c r="F10" i="136"/>
  <c r="F11" i="136"/>
  <c r="F12" i="136"/>
  <c r="F13" i="136"/>
  <c r="F14" i="136"/>
  <c r="F15" i="136"/>
  <c r="F16" i="136"/>
  <c r="F17" i="136"/>
  <c r="F18" i="136"/>
  <c r="F19" i="136"/>
  <c r="F20" i="136"/>
  <c r="F21" i="136"/>
  <c r="S51" i="139" l="1"/>
  <c r="N51" i="139"/>
  <c r="P51" i="139" s="1"/>
  <c r="L52" i="139"/>
  <c r="I10" i="139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I31" i="139" s="1"/>
  <c r="I32" i="139" s="1"/>
  <c r="I33" i="139" s="1"/>
  <c r="D34" i="139"/>
  <c r="F34" i="139" s="1"/>
  <c r="B35" i="139"/>
  <c r="C35" i="149"/>
  <c r="F37" i="149" s="1"/>
  <c r="D35" i="149"/>
  <c r="F28" i="149"/>
  <c r="F27" i="149"/>
  <c r="F26" i="149"/>
  <c r="F25" i="149"/>
  <c r="F24" i="149"/>
  <c r="F23" i="149"/>
  <c r="F22" i="149"/>
  <c r="F21" i="149"/>
  <c r="F20" i="149"/>
  <c r="F19" i="149"/>
  <c r="F18" i="149"/>
  <c r="F17" i="149"/>
  <c r="F16" i="149"/>
  <c r="F15" i="149"/>
  <c r="F14" i="149"/>
  <c r="F13" i="149"/>
  <c r="F12" i="149"/>
  <c r="F11" i="149"/>
  <c r="F10" i="149"/>
  <c r="N52" i="139" l="1"/>
  <c r="P52" i="139" s="1"/>
  <c r="S52" i="139" s="1"/>
  <c r="L53" i="139"/>
  <c r="F35" i="149"/>
  <c r="H5" i="149" s="1"/>
  <c r="D35" i="139"/>
  <c r="B36" i="139"/>
  <c r="I34" i="139"/>
  <c r="N53" i="139" l="1"/>
  <c r="P53" i="139" s="1"/>
  <c r="S53" i="139" s="1"/>
  <c r="L54" i="139"/>
  <c r="F36" i="149"/>
  <c r="D36" i="139"/>
  <c r="F36" i="139" s="1"/>
  <c r="B37" i="139"/>
  <c r="F35" i="139"/>
  <c r="I35" i="139" s="1"/>
  <c r="N54" i="139" l="1"/>
  <c r="P54" i="139" s="1"/>
  <c r="S54" i="139" s="1"/>
  <c r="L55" i="139"/>
  <c r="I36" i="139"/>
  <c r="D37" i="139"/>
  <c r="B38" i="139"/>
  <c r="N55" i="139" l="1"/>
  <c r="P55" i="139" s="1"/>
  <c r="S55" i="139" s="1"/>
  <c r="L56" i="139"/>
  <c r="F37" i="139"/>
  <c r="I37" i="139" s="1"/>
  <c r="D38" i="139"/>
  <c r="F38" i="139" s="1"/>
  <c r="B39" i="139"/>
  <c r="N56" i="139" l="1"/>
  <c r="P56" i="139" s="1"/>
  <c r="S56" i="139" s="1"/>
  <c r="L57" i="139"/>
  <c r="I38" i="139"/>
  <c r="D39" i="139"/>
  <c r="F39" i="139" s="1"/>
  <c r="B40" i="139"/>
  <c r="I109" i="38"/>
  <c r="N57" i="139" l="1"/>
  <c r="P57" i="139" s="1"/>
  <c r="S57" i="139" s="1"/>
  <c r="L58" i="139"/>
  <c r="I39" i="139"/>
  <c r="D40" i="139"/>
  <c r="F40" i="139" s="1"/>
  <c r="B41" i="139"/>
  <c r="N58" i="139" l="1"/>
  <c r="P58" i="139" s="1"/>
  <c r="S58" i="139" s="1"/>
  <c r="L59" i="139"/>
  <c r="I40" i="139"/>
  <c r="D41" i="139"/>
  <c r="F41" i="139" s="1"/>
  <c r="B42" i="139"/>
  <c r="N59" i="139" l="1"/>
  <c r="P59" i="139" s="1"/>
  <c r="S59" i="139" s="1"/>
  <c r="L60" i="139"/>
  <c r="N60" i="139" s="1"/>
  <c r="I41" i="139"/>
  <c r="D42" i="139"/>
  <c r="F42" i="139" s="1"/>
  <c r="B43" i="139"/>
  <c r="P60" i="139" l="1"/>
  <c r="P61" i="139" s="1"/>
  <c r="N61" i="139"/>
  <c r="I42" i="139"/>
  <c r="D43" i="139"/>
  <c r="F43" i="139" s="1"/>
  <c r="B44" i="139"/>
  <c r="Q5" i="139" l="1"/>
  <c r="R5" i="139" s="1"/>
  <c r="O64" i="139"/>
  <c r="I43" i="139"/>
  <c r="D44" i="139"/>
  <c r="F44" i="139" s="1"/>
  <c r="B45" i="139"/>
  <c r="S104" i="38"/>
  <c r="T104" i="38" s="1"/>
  <c r="I104" i="38"/>
  <c r="T102" i="38"/>
  <c r="I102" i="38"/>
  <c r="I103" i="38"/>
  <c r="I105" i="38"/>
  <c r="I44" i="139" l="1"/>
  <c r="D45" i="139"/>
  <c r="F45" i="139" s="1"/>
  <c r="B46" i="139"/>
  <c r="I45" i="139" l="1"/>
  <c r="D46" i="139"/>
  <c r="F46" i="139" s="1"/>
  <c r="I46" i="139" s="1"/>
  <c r="B47" i="139"/>
  <c r="D47" i="139" l="1"/>
  <c r="F47" i="139" s="1"/>
  <c r="I47" i="139" s="1"/>
  <c r="B48" i="139"/>
  <c r="D48" i="139" l="1"/>
  <c r="F48" i="139" s="1"/>
  <c r="I48" i="139" s="1"/>
  <c r="B49" i="139"/>
  <c r="D49" i="139" l="1"/>
  <c r="F49" i="139" s="1"/>
  <c r="I49" i="139" s="1"/>
  <c r="B50" i="139"/>
  <c r="D50" i="139" l="1"/>
  <c r="F50" i="139" s="1"/>
  <c r="I50" i="139" s="1"/>
  <c r="B51" i="139"/>
  <c r="D51" i="139" l="1"/>
  <c r="F51" i="139" s="1"/>
  <c r="I51" i="139" s="1"/>
  <c r="B52" i="139"/>
  <c r="D52" i="139" l="1"/>
  <c r="F52" i="139" s="1"/>
  <c r="I52" i="139" s="1"/>
  <c r="B53" i="139"/>
  <c r="D53" i="139" l="1"/>
  <c r="F53" i="139" s="1"/>
  <c r="I53" i="139" s="1"/>
  <c r="B54" i="139"/>
  <c r="S119" i="38"/>
  <c r="T119" i="38" s="1"/>
  <c r="S120" i="38"/>
  <c r="T120" i="38" s="1"/>
  <c r="S121" i="38"/>
  <c r="T121" i="38" s="1"/>
  <c r="S122" i="38"/>
  <c r="T122" i="38" s="1"/>
  <c r="S123" i="38"/>
  <c r="T123" i="38" s="1"/>
  <c r="D54" i="139" l="1"/>
  <c r="F54" i="139" s="1"/>
  <c r="I54" i="139" s="1"/>
  <c r="B55" i="139"/>
  <c r="D55" i="139" l="1"/>
  <c r="F55" i="139" s="1"/>
  <c r="I55" i="139" s="1"/>
  <c r="B56" i="139"/>
  <c r="C26" i="8"/>
  <c r="F29" i="8" s="1"/>
  <c r="A26" i="8"/>
  <c r="D25" i="8"/>
  <c r="F25" i="8" s="1"/>
  <c r="D24" i="8"/>
  <c r="F24" i="8" s="1"/>
  <c r="D23" i="8"/>
  <c r="F23" i="8" s="1"/>
  <c r="D22" i="8"/>
  <c r="F22" i="8" s="1"/>
  <c r="D21" i="8"/>
  <c r="F21" i="8" s="1"/>
  <c r="D20" i="8"/>
  <c r="F20" i="8" s="1"/>
  <c r="D19" i="8"/>
  <c r="F19" i="8" s="1"/>
  <c r="D18" i="8"/>
  <c r="F18" i="8" s="1"/>
  <c r="D17" i="8"/>
  <c r="F17" i="8" s="1"/>
  <c r="D16" i="8"/>
  <c r="F16" i="8" s="1"/>
  <c r="D15" i="8"/>
  <c r="F15" i="8" s="1"/>
  <c r="D14" i="8"/>
  <c r="F14" i="8" s="1"/>
  <c r="D13" i="8"/>
  <c r="F13" i="8" s="1"/>
  <c r="D12" i="8"/>
  <c r="F12" i="8" s="1"/>
  <c r="D11" i="8"/>
  <c r="F11" i="8" s="1"/>
  <c r="D10" i="8"/>
  <c r="F10" i="8" s="1"/>
  <c r="D9" i="8"/>
  <c r="F9" i="8" s="1"/>
  <c r="D8" i="8"/>
  <c r="D56" i="139" l="1"/>
  <c r="F56" i="139" s="1"/>
  <c r="I56" i="139" s="1"/>
  <c r="B57" i="139"/>
  <c r="D26" i="8"/>
  <c r="F8" i="8"/>
  <c r="F26" i="8" s="1"/>
  <c r="G5" i="8" s="1"/>
  <c r="F16" i="130"/>
  <c r="F17" i="130"/>
  <c r="F18" i="130"/>
  <c r="D57" i="139" l="1"/>
  <c r="F57" i="139" s="1"/>
  <c r="I57" i="139" s="1"/>
  <c r="B58" i="139"/>
  <c r="H5" i="8"/>
  <c r="F28" i="8"/>
  <c r="D58" i="139" l="1"/>
  <c r="F58" i="139" s="1"/>
  <c r="I58" i="139" s="1"/>
  <c r="B59" i="139"/>
  <c r="D59" i="139" l="1"/>
  <c r="F59" i="139" s="1"/>
  <c r="B60" i="139"/>
  <c r="D60" i="139" s="1"/>
  <c r="I59" i="139"/>
  <c r="F60" i="139" l="1"/>
  <c r="F61" i="139" s="1"/>
  <c r="E64" i="139" s="1"/>
  <c r="D61" i="139"/>
  <c r="G5" i="139" l="1"/>
  <c r="H5" i="139" s="1"/>
  <c r="S124" i="38"/>
  <c r="S125" i="38"/>
  <c r="S6" i="38" l="1"/>
  <c r="S8" i="38"/>
  <c r="S9" i="38"/>
  <c r="S12" i="38"/>
  <c r="S16" i="38"/>
  <c r="S20" i="38"/>
  <c r="S4" i="38"/>
  <c r="S5" i="38"/>
  <c r="S7" i="38"/>
  <c r="S10" i="38"/>
  <c r="S11" i="38"/>
  <c r="S15" i="38"/>
  <c r="S18" i="38"/>
  <c r="S19" i="38"/>
  <c r="D14" i="143" l="1"/>
  <c r="D13" i="143"/>
  <c r="D12" i="143"/>
  <c r="D11" i="143"/>
  <c r="D10" i="143"/>
  <c r="D9" i="143"/>
  <c r="D8" i="143"/>
  <c r="D10" i="146" l="1"/>
  <c r="D11" i="146"/>
  <c r="D12" i="146"/>
  <c r="D13" i="146"/>
  <c r="D14" i="146"/>
  <c r="D15" i="146"/>
  <c r="D16" i="146"/>
  <c r="D17" i="146"/>
  <c r="D18" i="146"/>
  <c r="D19" i="146"/>
  <c r="D20" i="146"/>
  <c r="D21" i="146"/>
  <c r="D22" i="146"/>
  <c r="D23" i="146"/>
  <c r="D24" i="146"/>
  <c r="D25" i="146"/>
  <c r="D26" i="146"/>
  <c r="D27" i="146"/>
  <c r="D28" i="146"/>
  <c r="D29" i="146"/>
  <c r="D30" i="146"/>
  <c r="D31" i="146"/>
  <c r="D32" i="146"/>
  <c r="D33" i="146"/>
  <c r="D34" i="146"/>
  <c r="D35" i="146"/>
  <c r="D36" i="146"/>
  <c r="D37" i="146"/>
  <c r="D38" i="146"/>
  <c r="D39" i="146"/>
  <c r="D9" i="146"/>
  <c r="D8" i="146"/>
  <c r="C44" i="133"/>
  <c r="E45" i="133" s="1"/>
  <c r="D43" i="133"/>
  <c r="F43" i="133" s="1"/>
  <c r="D42" i="133"/>
  <c r="F42" i="133" s="1"/>
  <c r="D41" i="133"/>
  <c r="F41" i="133" s="1"/>
  <c r="D40" i="133"/>
  <c r="F40" i="133" s="1"/>
  <c r="D39" i="133"/>
  <c r="F39" i="133" s="1"/>
  <c r="D38" i="133"/>
  <c r="F38" i="133" s="1"/>
  <c r="D37" i="133"/>
  <c r="F37" i="133" s="1"/>
  <c r="D36" i="133"/>
  <c r="F36" i="133" s="1"/>
  <c r="D35" i="133"/>
  <c r="F35" i="133" s="1"/>
  <c r="D34" i="133"/>
  <c r="F34" i="133" s="1"/>
  <c r="D33" i="133"/>
  <c r="F33" i="133" s="1"/>
  <c r="D32" i="133"/>
  <c r="F32" i="133" s="1"/>
  <c r="D31" i="133"/>
  <c r="F31" i="133" s="1"/>
  <c r="D30" i="133"/>
  <c r="F30" i="133" s="1"/>
  <c r="D29" i="133"/>
  <c r="F29" i="133" s="1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D10" i="133"/>
  <c r="D9" i="133"/>
  <c r="F9" i="133" s="1"/>
  <c r="D8" i="133"/>
  <c r="F8" i="133" s="1"/>
  <c r="F12" i="128"/>
  <c r="I8" i="133" l="1"/>
  <c r="I9" i="133" s="1"/>
  <c r="D44" i="133"/>
  <c r="F10" i="133"/>
  <c r="F44" i="133" s="1"/>
  <c r="E47" i="133" l="1"/>
  <c r="G5" i="133"/>
  <c r="H5" i="133" s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I29" i="133" s="1"/>
  <c r="I30" i="133" s="1"/>
  <c r="I31" i="133" s="1"/>
  <c r="I32" i="133" s="1"/>
  <c r="I33" i="133" s="1"/>
  <c r="I34" i="133" s="1"/>
  <c r="I35" i="133" s="1"/>
  <c r="I36" i="133" s="1"/>
  <c r="I37" i="133" s="1"/>
  <c r="I38" i="133" s="1"/>
  <c r="I39" i="133" s="1"/>
  <c r="I40" i="133" l="1"/>
  <c r="I41" i="133" s="1"/>
  <c r="I42" i="133" s="1"/>
  <c r="S105" i="38"/>
  <c r="T105" i="38" s="1"/>
  <c r="C40" i="136" l="1"/>
  <c r="F43" i="136" s="1"/>
  <c r="A40" i="136"/>
  <c r="D39" i="136"/>
  <c r="F39" i="136" s="1"/>
  <c r="D38" i="136"/>
  <c r="F38" i="136" s="1"/>
  <c r="D37" i="136"/>
  <c r="F37" i="136" s="1"/>
  <c r="D36" i="136"/>
  <c r="F36" i="136" s="1"/>
  <c r="D35" i="136"/>
  <c r="F35" i="136" s="1"/>
  <c r="D34" i="136"/>
  <c r="F34" i="136" s="1"/>
  <c r="D33" i="136"/>
  <c r="F33" i="136" s="1"/>
  <c r="D32" i="136"/>
  <c r="F32" i="136" s="1"/>
  <c r="D31" i="136"/>
  <c r="F31" i="136" s="1"/>
  <c r="D30" i="136"/>
  <c r="F30" i="136" s="1"/>
  <c r="D29" i="136"/>
  <c r="F29" i="136" s="1"/>
  <c r="D28" i="136"/>
  <c r="F28" i="136" s="1"/>
  <c r="D27" i="136"/>
  <c r="F27" i="136" s="1"/>
  <c r="D26" i="136"/>
  <c r="F26" i="136" s="1"/>
  <c r="F25" i="136"/>
  <c r="D24" i="136"/>
  <c r="F24" i="136" s="1"/>
  <c r="D23" i="136"/>
  <c r="F23" i="136" s="1"/>
  <c r="D22" i="136"/>
  <c r="F22" i="136" s="1"/>
  <c r="D21" i="136"/>
  <c r="F9" i="136"/>
  <c r="F8" i="136"/>
  <c r="F40" i="136" l="1"/>
  <c r="F42" i="136" s="1"/>
  <c r="D40" i="136"/>
  <c r="G5" i="136" l="1"/>
  <c r="H5" i="136" s="1"/>
  <c r="F9" i="125" l="1"/>
  <c r="F15" i="128" l="1"/>
  <c r="F10" i="146"/>
  <c r="F11" i="146"/>
  <c r="F12" i="146"/>
  <c r="F13" i="146"/>
  <c r="F14" i="146"/>
  <c r="F15" i="146"/>
  <c r="F16" i="146"/>
  <c r="F17" i="146"/>
  <c r="F18" i="146"/>
  <c r="F19" i="146"/>
  <c r="F20" i="146"/>
  <c r="F21" i="146"/>
  <c r="F22" i="146"/>
  <c r="F9" i="146"/>
  <c r="C40" i="146"/>
  <c r="F43" i="146" s="1"/>
  <c r="A40" i="146"/>
  <c r="F39" i="146"/>
  <c r="F38" i="146"/>
  <c r="F37" i="146"/>
  <c r="F36" i="146"/>
  <c r="F35" i="146"/>
  <c r="F34" i="146"/>
  <c r="F33" i="146"/>
  <c r="F32" i="146"/>
  <c r="F31" i="146"/>
  <c r="D40" i="146"/>
  <c r="F29" i="146"/>
  <c r="F28" i="146"/>
  <c r="F27" i="146"/>
  <c r="F26" i="146"/>
  <c r="F25" i="146"/>
  <c r="F24" i="146"/>
  <c r="F23" i="146"/>
  <c r="F8" i="146"/>
  <c r="I8" i="146" s="1"/>
  <c r="I9" i="146" s="1"/>
  <c r="I10" i="146" s="1"/>
  <c r="I11" i="146" s="1"/>
  <c r="I12" i="146" l="1"/>
  <c r="I13" i="146"/>
  <c r="I14" i="146" s="1"/>
  <c r="I15" i="146" s="1"/>
  <c r="I16" i="146" s="1"/>
  <c r="I17" i="146" s="1"/>
  <c r="I18" i="146" s="1"/>
  <c r="I19" i="146" s="1"/>
  <c r="I20" i="146" s="1"/>
  <c r="I21" i="146" s="1"/>
  <c r="I22" i="146" s="1"/>
  <c r="I23" i="146" s="1"/>
  <c r="I24" i="146" s="1"/>
  <c r="I25" i="146" s="1"/>
  <c r="I26" i="146" s="1"/>
  <c r="I27" i="146" s="1"/>
  <c r="I28" i="146" s="1"/>
  <c r="I29" i="146" s="1"/>
  <c r="I30" i="146" s="1"/>
  <c r="I31" i="146" s="1"/>
  <c r="I32" i="146" s="1"/>
  <c r="I33" i="146" s="1"/>
  <c r="I34" i="146" s="1"/>
  <c r="I35" i="146" s="1"/>
  <c r="I36" i="146" s="1"/>
  <c r="I37" i="146" s="1"/>
  <c r="I38" i="146" s="1"/>
  <c r="F30" i="146"/>
  <c r="F40" i="146" s="1"/>
  <c r="F42" i="146" s="1"/>
  <c r="G5" i="146" l="1"/>
  <c r="H5" i="146" s="1"/>
  <c r="C29" i="130" l="1"/>
  <c r="F32" i="130" s="1"/>
  <c r="A29" i="130"/>
  <c r="D28" i="130"/>
  <c r="F28" i="130" s="1"/>
  <c r="D27" i="130"/>
  <c r="F27" i="130" s="1"/>
  <c r="D26" i="130"/>
  <c r="F26" i="130" s="1"/>
  <c r="D25" i="130"/>
  <c r="F25" i="130" s="1"/>
  <c r="D24" i="130"/>
  <c r="F24" i="130" s="1"/>
  <c r="D23" i="130"/>
  <c r="F23" i="130" s="1"/>
  <c r="D22" i="130"/>
  <c r="F22" i="130" s="1"/>
  <c r="D21" i="130"/>
  <c r="F21" i="130" s="1"/>
  <c r="D20" i="130"/>
  <c r="F20" i="130" s="1"/>
  <c r="D19" i="130"/>
  <c r="F19" i="130" s="1"/>
  <c r="D18" i="130"/>
  <c r="D17" i="130"/>
  <c r="D16" i="130"/>
  <c r="D15" i="130"/>
  <c r="F15" i="130" s="1"/>
  <c r="D14" i="130"/>
  <c r="F14" i="130" s="1"/>
  <c r="D13" i="130"/>
  <c r="F13" i="130" s="1"/>
  <c r="D12" i="130"/>
  <c r="F12" i="130" s="1"/>
  <c r="D11" i="130"/>
  <c r="F11" i="130" s="1"/>
  <c r="D10" i="130"/>
  <c r="F10" i="130" s="1"/>
  <c r="D9" i="130"/>
  <c r="F9" i="130" s="1"/>
  <c r="D8" i="130"/>
  <c r="F8" i="130" s="1"/>
  <c r="D29" i="130" l="1"/>
  <c r="F29" i="130" l="1"/>
  <c r="I8" i="130"/>
  <c r="I9" i="130" s="1"/>
  <c r="I10" i="130" s="1"/>
  <c r="I11" i="130" s="1"/>
  <c r="I12" i="130" s="1"/>
  <c r="I13" i="130" s="1"/>
  <c r="I14" i="130" s="1"/>
  <c r="I15" i="130" s="1"/>
  <c r="I16" i="130" s="1"/>
  <c r="I17" i="130" s="1"/>
  <c r="G5" i="130" l="1"/>
  <c r="H5" i="130" s="1"/>
  <c r="F31" i="130"/>
  <c r="CC5" i="1" l="1"/>
  <c r="H6" i="142" l="1"/>
  <c r="D8" i="141" l="1"/>
  <c r="F8" i="141" s="1"/>
  <c r="I8" i="141" s="1"/>
  <c r="T124" i="38" l="1"/>
  <c r="I124" i="38"/>
  <c r="I123" i="38" l="1"/>
  <c r="S112" i="38" l="1"/>
  <c r="T112" i="38" s="1"/>
  <c r="S118" i="38"/>
  <c r="T118" i="38" s="1"/>
  <c r="T125" i="38"/>
  <c r="S126" i="38"/>
  <c r="T126" i="38" s="1"/>
  <c r="S127" i="38"/>
  <c r="T127" i="38" s="1"/>
  <c r="C29" i="143" l="1"/>
  <c r="F32" i="143" s="1"/>
  <c r="A29" i="143"/>
  <c r="D28" i="143"/>
  <c r="F28" i="143" s="1"/>
  <c r="D27" i="143"/>
  <c r="F27" i="143" s="1"/>
  <c r="D26" i="143"/>
  <c r="F26" i="143" s="1"/>
  <c r="D25" i="143"/>
  <c r="F25" i="143" s="1"/>
  <c r="D24" i="143"/>
  <c r="F24" i="143" s="1"/>
  <c r="D23" i="143"/>
  <c r="F23" i="143" s="1"/>
  <c r="D22" i="143"/>
  <c r="F22" i="143" s="1"/>
  <c r="D21" i="143"/>
  <c r="F21" i="143" s="1"/>
  <c r="D20" i="143"/>
  <c r="F20" i="143" s="1"/>
  <c r="D19" i="143"/>
  <c r="F19" i="143" s="1"/>
  <c r="D18" i="143"/>
  <c r="F18" i="143" s="1"/>
  <c r="D17" i="143"/>
  <c r="F17" i="143" s="1"/>
  <c r="D16" i="143"/>
  <c r="F16" i="143" s="1"/>
  <c r="D15" i="143"/>
  <c r="F15" i="143" s="1"/>
  <c r="F14" i="143"/>
  <c r="F13" i="143"/>
  <c r="F12" i="143"/>
  <c r="F11" i="143"/>
  <c r="F10" i="143"/>
  <c r="F9" i="143"/>
  <c r="D63" i="125"/>
  <c r="C63" i="125"/>
  <c r="D65" i="125" s="1"/>
  <c r="F61" i="125"/>
  <c r="I61" i="125" s="1"/>
  <c r="F55" i="125"/>
  <c r="F54" i="125"/>
  <c r="F53" i="125"/>
  <c r="F52" i="125"/>
  <c r="F51" i="125"/>
  <c r="F50" i="125"/>
  <c r="F49" i="125"/>
  <c r="F48" i="125"/>
  <c r="F47" i="125"/>
  <c r="F46" i="125"/>
  <c r="F45" i="125"/>
  <c r="F44" i="125"/>
  <c r="F43" i="125"/>
  <c r="F42" i="125"/>
  <c r="F41" i="125"/>
  <c r="F40" i="125"/>
  <c r="F39" i="125"/>
  <c r="F38" i="125"/>
  <c r="F37" i="125"/>
  <c r="F36" i="125"/>
  <c r="F35" i="125"/>
  <c r="F34" i="125"/>
  <c r="F33" i="125"/>
  <c r="F32" i="125"/>
  <c r="F31" i="125"/>
  <c r="F30" i="125"/>
  <c r="F29" i="125"/>
  <c r="F28" i="125"/>
  <c r="F27" i="125"/>
  <c r="F26" i="125"/>
  <c r="F25" i="125"/>
  <c r="F24" i="125"/>
  <c r="F23" i="125"/>
  <c r="F22" i="125"/>
  <c r="F21" i="125"/>
  <c r="F20" i="125"/>
  <c r="F19" i="125"/>
  <c r="F18" i="125"/>
  <c r="F17" i="125"/>
  <c r="F16" i="125"/>
  <c r="F15" i="125"/>
  <c r="F14" i="125"/>
  <c r="F13" i="125"/>
  <c r="F12" i="125"/>
  <c r="F11" i="125"/>
  <c r="F10" i="125"/>
  <c r="I9" i="125"/>
  <c r="I10" i="125" l="1"/>
  <c r="I11" i="125" s="1"/>
  <c r="I12" i="125" s="1"/>
  <c r="I13" i="125" s="1"/>
  <c r="I14" i="125" s="1"/>
  <c r="I15" i="125" s="1"/>
  <c r="I16" i="125" s="1"/>
  <c r="I17" i="125" s="1"/>
  <c r="I18" i="125" s="1"/>
  <c r="I19" i="125" s="1"/>
  <c r="I20" i="125" s="1"/>
  <c r="I21" i="125" s="1"/>
  <c r="I22" i="125" s="1"/>
  <c r="I23" i="125" s="1"/>
  <c r="I24" i="125" s="1"/>
  <c r="I25" i="125" s="1"/>
  <c r="I26" i="125" s="1"/>
  <c r="I27" i="125" s="1"/>
  <c r="I28" i="125" s="1"/>
  <c r="I29" i="125" s="1"/>
  <c r="I30" i="125" s="1"/>
  <c r="I31" i="125" s="1"/>
  <c r="I32" i="125" s="1"/>
  <c r="I33" i="125" s="1"/>
  <c r="I34" i="125" s="1"/>
  <c r="I35" i="125" s="1"/>
  <c r="I36" i="125" s="1"/>
  <c r="I37" i="125" s="1"/>
  <c r="I38" i="125" s="1"/>
  <c r="I39" i="125" s="1"/>
  <c r="I40" i="125" s="1"/>
  <c r="I41" i="125" s="1"/>
  <c r="I42" i="125" s="1"/>
  <c r="I43" i="125" s="1"/>
  <c r="I44" i="125" s="1"/>
  <c r="I45" i="125" s="1"/>
  <c r="I46" i="125" s="1"/>
  <c r="I47" i="125" s="1"/>
  <c r="I48" i="125" s="1"/>
  <c r="I49" i="125" s="1"/>
  <c r="I50" i="125" s="1"/>
  <c r="I51" i="125" s="1"/>
  <c r="I52" i="125" s="1"/>
  <c r="I53" i="125" s="1"/>
  <c r="I54" i="125" s="1"/>
  <c r="I55" i="125" s="1"/>
  <c r="I56" i="125" s="1"/>
  <c r="I57" i="125" s="1"/>
  <c r="I58" i="125" s="1"/>
  <c r="I59" i="125" s="1"/>
  <c r="I60" i="125" s="1"/>
  <c r="F63" i="125"/>
  <c r="E66" i="125" s="1"/>
  <c r="D29" i="143"/>
  <c r="F8" i="143"/>
  <c r="I8" i="143" s="1"/>
  <c r="I9" i="143" s="1"/>
  <c r="I10" i="143" s="1"/>
  <c r="I11" i="143" s="1"/>
  <c r="C26" i="135"/>
  <c r="F29" i="135" s="1"/>
  <c r="A26" i="135"/>
  <c r="D25" i="135"/>
  <c r="F25" i="135" s="1"/>
  <c r="D24" i="135"/>
  <c r="F24" i="135" s="1"/>
  <c r="D23" i="135"/>
  <c r="F23" i="135" s="1"/>
  <c r="D22" i="135"/>
  <c r="F22" i="135" s="1"/>
  <c r="D21" i="135"/>
  <c r="F21" i="135" s="1"/>
  <c r="D20" i="135"/>
  <c r="F20" i="135" s="1"/>
  <c r="F19" i="135"/>
  <c r="D19" i="135"/>
  <c r="D18" i="135"/>
  <c r="F18" i="135" s="1"/>
  <c r="D17" i="135"/>
  <c r="F17" i="135" s="1"/>
  <c r="D16" i="135"/>
  <c r="F16" i="135" s="1"/>
  <c r="D15" i="135"/>
  <c r="F15" i="135" s="1"/>
  <c r="D14" i="135"/>
  <c r="F14" i="135" s="1"/>
  <c r="D13" i="135"/>
  <c r="F13" i="135" s="1"/>
  <c r="D12" i="135"/>
  <c r="F12" i="135" s="1"/>
  <c r="D11" i="135"/>
  <c r="F11" i="135" s="1"/>
  <c r="D10" i="135"/>
  <c r="F10" i="135" s="1"/>
  <c r="D9" i="135"/>
  <c r="F9" i="135" s="1"/>
  <c r="D8" i="135"/>
  <c r="G6" i="125" l="1"/>
  <c r="H6" i="125" s="1"/>
  <c r="D26" i="135"/>
  <c r="I12" i="143"/>
  <c r="I13" i="143" s="1"/>
  <c r="I14" i="143" s="1"/>
  <c r="I15" i="143" s="1"/>
  <c r="I16" i="143" s="1"/>
  <c r="I17" i="143" s="1"/>
  <c r="I18" i="143" s="1"/>
  <c r="I19" i="143" s="1"/>
  <c r="I20" i="143" s="1"/>
  <c r="I21" i="143" s="1"/>
  <c r="I22" i="143" s="1"/>
  <c r="I23" i="143" s="1"/>
  <c r="I24" i="143" s="1"/>
  <c r="I25" i="143" s="1"/>
  <c r="I26" i="143" s="1"/>
  <c r="I27" i="143" s="1"/>
  <c r="I28" i="143" s="1"/>
  <c r="F29" i="143"/>
  <c r="F8" i="135"/>
  <c r="F26" i="135" s="1"/>
  <c r="F31" i="143" l="1"/>
  <c r="G5" i="143"/>
  <c r="H5" i="143" s="1"/>
  <c r="G5" i="135"/>
  <c r="H5" i="135" s="1"/>
  <c r="F28" i="135"/>
  <c r="C93" i="141" l="1"/>
  <c r="E94" i="141" s="1"/>
  <c r="D92" i="141"/>
  <c r="F92" i="141" s="1"/>
  <c r="D91" i="141"/>
  <c r="F91" i="141" s="1"/>
  <c r="D90" i="141"/>
  <c r="F90" i="141" s="1"/>
  <c r="D89" i="141"/>
  <c r="F89" i="141" s="1"/>
  <c r="D88" i="141"/>
  <c r="F88" i="141" s="1"/>
  <c r="D87" i="141"/>
  <c r="F87" i="141" s="1"/>
  <c r="D86" i="141"/>
  <c r="F86" i="141" s="1"/>
  <c r="D85" i="141"/>
  <c r="F85" i="141" s="1"/>
  <c r="D84" i="141"/>
  <c r="F84" i="141" s="1"/>
  <c r="D83" i="141"/>
  <c r="F83" i="141" s="1"/>
  <c r="D82" i="141"/>
  <c r="F82" i="141" s="1"/>
  <c r="D81" i="141"/>
  <c r="F81" i="141" s="1"/>
  <c r="D80" i="141"/>
  <c r="F80" i="141" s="1"/>
  <c r="D79" i="141"/>
  <c r="F79" i="141" s="1"/>
  <c r="D78" i="141"/>
  <c r="F78" i="141" s="1"/>
  <c r="D77" i="141"/>
  <c r="F77" i="141" s="1"/>
  <c r="D76" i="141"/>
  <c r="F76" i="141" s="1"/>
  <c r="D75" i="141"/>
  <c r="F75" i="141" s="1"/>
  <c r="D74" i="141"/>
  <c r="F74" i="141" s="1"/>
  <c r="D73" i="141"/>
  <c r="F73" i="141" s="1"/>
  <c r="D72" i="141"/>
  <c r="F72" i="141" s="1"/>
  <c r="D71" i="141"/>
  <c r="F71" i="141" s="1"/>
  <c r="D70" i="141"/>
  <c r="F70" i="141" s="1"/>
  <c r="D69" i="141"/>
  <c r="F69" i="141" s="1"/>
  <c r="D68" i="141"/>
  <c r="F68" i="141" s="1"/>
  <c r="D67" i="141"/>
  <c r="F67" i="141" s="1"/>
  <c r="D66" i="141"/>
  <c r="F66" i="141" s="1"/>
  <c r="F65" i="141"/>
  <c r="D65" i="141"/>
  <c r="D64" i="141"/>
  <c r="F64" i="141" s="1"/>
  <c r="D63" i="141"/>
  <c r="F63" i="141" s="1"/>
  <c r="D62" i="141"/>
  <c r="F62" i="141" s="1"/>
  <c r="D61" i="141"/>
  <c r="F61" i="141" s="1"/>
  <c r="D60" i="141"/>
  <c r="F60" i="141" s="1"/>
  <c r="D59" i="141"/>
  <c r="F59" i="141" s="1"/>
  <c r="D58" i="141"/>
  <c r="F58" i="141" s="1"/>
  <c r="D57" i="141"/>
  <c r="F57" i="141" s="1"/>
  <c r="D56" i="141"/>
  <c r="F56" i="141" s="1"/>
  <c r="D55" i="141"/>
  <c r="F55" i="141" s="1"/>
  <c r="D54" i="141"/>
  <c r="F54" i="141" s="1"/>
  <c r="D53" i="141"/>
  <c r="F53" i="141" s="1"/>
  <c r="D52" i="141"/>
  <c r="F52" i="141" s="1"/>
  <c r="D51" i="141"/>
  <c r="F51" i="141" s="1"/>
  <c r="D50" i="141"/>
  <c r="F50" i="141" s="1"/>
  <c r="D49" i="141"/>
  <c r="F49" i="141" s="1"/>
  <c r="D48" i="141"/>
  <c r="F48" i="141" s="1"/>
  <c r="D47" i="141"/>
  <c r="F47" i="141" s="1"/>
  <c r="D46" i="141"/>
  <c r="F46" i="141" s="1"/>
  <c r="D45" i="141"/>
  <c r="F45" i="141" s="1"/>
  <c r="D44" i="141"/>
  <c r="F44" i="141" s="1"/>
  <c r="D43" i="141"/>
  <c r="F43" i="141" s="1"/>
  <c r="D42" i="141"/>
  <c r="F42" i="141" s="1"/>
  <c r="D41" i="141"/>
  <c r="F41" i="141" s="1"/>
  <c r="D40" i="141"/>
  <c r="F40" i="141" s="1"/>
  <c r="D39" i="141"/>
  <c r="F39" i="141" s="1"/>
  <c r="D38" i="141"/>
  <c r="F38" i="141" s="1"/>
  <c r="D37" i="141"/>
  <c r="F37" i="141" s="1"/>
  <c r="D36" i="141"/>
  <c r="F36" i="141" s="1"/>
  <c r="D35" i="141"/>
  <c r="F35" i="141" s="1"/>
  <c r="D34" i="141"/>
  <c r="F34" i="141" s="1"/>
  <c r="D33" i="141"/>
  <c r="F33" i="141" s="1"/>
  <c r="D32" i="141"/>
  <c r="F32" i="141" s="1"/>
  <c r="D31" i="141"/>
  <c r="F31" i="141" s="1"/>
  <c r="D30" i="141"/>
  <c r="F30" i="141" s="1"/>
  <c r="D29" i="141"/>
  <c r="F29" i="141" s="1"/>
  <c r="D28" i="141"/>
  <c r="F28" i="141" s="1"/>
  <c r="D27" i="141"/>
  <c r="F27" i="141" s="1"/>
  <c r="D26" i="141"/>
  <c r="F26" i="141" s="1"/>
  <c r="D25" i="141"/>
  <c r="F25" i="141" s="1"/>
  <c r="D24" i="141"/>
  <c r="F24" i="141" s="1"/>
  <c r="D23" i="141"/>
  <c r="F23" i="141" s="1"/>
  <c r="D22" i="141"/>
  <c r="F22" i="141" s="1"/>
  <c r="D21" i="141"/>
  <c r="F21" i="141" s="1"/>
  <c r="D20" i="141"/>
  <c r="F20" i="141" s="1"/>
  <c r="D19" i="141"/>
  <c r="F19" i="141" s="1"/>
  <c r="D18" i="141"/>
  <c r="F18" i="141" s="1"/>
  <c r="D17" i="141"/>
  <c r="F17" i="141" s="1"/>
  <c r="D16" i="141"/>
  <c r="F16" i="141" s="1"/>
  <c r="D15" i="141"/>
  <c r="F15" i="141" s="1"/>
  <c r="D14" i="141"/>
  <c r="F14" i="141" s="1"/>
  <c r="D13" i="141"/>
  <c r="F13" i="141" s="1"/>
  <c r="D12" i="141"/>
  <c r="F12" i="141" s="1"/>
  <c r="D11" i="141"/>
  <c r="F11" i="141" s="1"/>
  <c r="D10" i="141"/>
  <c r="D9" i="141"/>
  <c r="F9" i="141" s="1"/>
  <c r="D77" i="142"/>
  <c r="C77" i="142"/>
  <c r="E80" i="142" s="1"/>
  <c r="F75" i="142"/>
  <c r="F74" i="142"/>
  <c r="F73" i="142"/>
  <c r="F72" i="142"/>
  <c r="F71" i="142"/>
  <c r="F70" i="142"/>
  <c r="F69" i="142"/>
  <c r="F68" i="142"/>
  <c r="F67" i="142"/>
  <c r="F66" i="142"/>
  <c r="F65" i="142"/>
  <c r="F64" i="142"/>
  <c r="F63" i="142"/>
  <c r="F62" i="142"/>
  <c r="F61" i="142"/>
  <c r="F60" i="142"/>
  <c r="F59" i="142"/>
  <c r="F58" i="142"/>
  <c r="F57" i="142"/>
  <c r="F56" i="142"/>
  <c r="F55" i="142"/>
  <c r="F54" i="142"/>
  <c r="F53" i="142"/>
  <c r="F52" i="142"/>
  <c r="F51" i="142"/>
  <c r="F50" i="142"/>
  <c r="F49" i="142"/>
  <c r="F48" i="142"/>
  <c r="F47" i="142"/>
  <c r="F46" i="142"/>
  <c r="F45" i="142"/>
  <c r="F44" i="142"/>
  <c r="F43" i="142"/>
  <c r="F42" i="142"/>
  <c r="F41" i="142"/>
  <c r="F40" i="142"/>
  <c r="F39" i="142"/>
  <c r="F38" i="142"/>
  <c r="F37" i="142"/>
  <c r="F36" i="142"/>
  <c r="F35" i="142"/>
  <c r="F34" i="142"/>
  <c r="F33" i="142"/>
  <c r="F32" i="142"/>
  <c r="F31" i="142"/>
  <c r="F30" i="142"/>
  <c r="F29" i="142"/>
  <c r="F28" i="142"/>
  <c r="F27" i="142"/>
  <c r="F26" i="142"/>
  <c r="F25" i="142"/>
  <c r="F24" i="142"/>
  <c r="F23" i="142"/>
  <c r="F22" i="142"/>
  <c r="F21" i="142"/>
  <c r="F20" i="142"/>
  <c r="F19" i="142"/>
  <c r="F18" i="142"/>
  <c r="F17" i="142"/>
  <c r="F16" i="142"/>
  <c r="F15" i="142"/>
  <c r="F14" i="142"/>
  <c r="F13" i="142"/>
  <c r="F12" i="142"/>
  <c r="F11" i="142"/>
  <c r="F10" i="142"/>
  <c r="F9" i="142"/>
  <c r="I9" i="142" s="1"/>
  <c r="B9" i="142"/>
  <c r="B10" i="142" s="1"/>
  <c r="B11" i="142" s="1"/>
  <c r="B12" i="142" s="1"/>
  <c r="B13" i="142" s="1"/>
  <c r="B14" i="142" s="1"/>
  <c r="B15" i="142" s="1"/>
  <c r="B16" i="142" s="1"/>
  <c r="B17" i="142" s="1"/>
  <c r="B18" i="142" s="1"/>
  <c r="B19" i="142" s="1"/>
  <c r="B20" i="142" s="1"/>
  <c r="B21" i="142" s="1"/>
  <c r="B22" i="142" s="1"/>
  <c r="B23" i="142" s="1"/>
  <c r="B24" i="142" s="1"/>
  <c r="B25" i="142" s="1"/>
  <c r="B26" i="142" s="1"/>
  <c r="B27" i="142" s="1"/>
  <c r="B28" i="142" s="1"/>
  <c r="B29" i="142" s="1"/>
  <c r="B30" i="142" s="1"/>
  <c r="B31" i="142" s="1"/>
  <c r="B32" i="142" s="1"/>
  <c r="B33" i="142" s="1"/>
  <c r="B34" i="142" s="1"/>
  <c r="B35" i="142" s="1"/>
  <c r="B36" i="142" s="1"/>
  <c r="B37" i="142" s="1"/>
  <c r="B38" i="142" s="1"/>
  <c r="B39" i="142" s="1"/>
  <c r="B40" i="142" s="1"/>
  <c r="B41" i="142" s="1"/>
  <c r="B42" i="142" s="1"/>
  <c r="B43" i="142" s="1"/>
  <c r="B44" i="142" s="1"/>
  <c r="B45" i="142" s="1"/>
  <c r="B46" i="142" s="1"/>
  <c r="B47" i="142" s="1"/>
  <c r="B48" i="142" s="1"/>
  <c r="B49" i="142" s="1"/>
  <c r="B50" i="142" s="1"/>
  <c r="B51" i="142" s="1"/>
  <c r="B52" i="142" s="1"/>
  <c r="B53" i="142" s="1"/>
  <c r="I10" i="142" l="1"/>
  <c r="I11" i="142" s="1"/>
  <c r="I12" i="142" s="1"/>
  <c r="I13" i="142" s="1"/>
  <c r="I14" i="142" s="1"/>
  <c r="I15" i="142" s="1"/>
  <c r="I16" i="142" s="1"/>
  <c r="I17" i="142" s="1"/>
  <c r="I18" i="142" s="1"/>
  <c r="I19" i="142" s="1"/>
  <c r="I20" i="142" s="1"/>
  <c r="I21" i="142" s="1"/>
  <c r="I22" i="142" s="1"/>
  <c r="I23" i="142" s="1"/>
  <c r="I24" i="142" s="1"/>
  <c r="I25" i="142" s="1"/>
  <c r="I26" i="142" s="1"/>
  <c r="I27" i="142" s="1"/>
  <c r="I28" i="142" s="1"/>
  <c r="I29" i="142" s="1"/>
  <c r="I30" i="142" s="1"/>
  <c r="I31" i="142" s="1"/>
  <c r="I32" i="142" s="1"/>
  <c r="I33" i="142" s="1"/>
  <c r="I34" i="142" s="1"/>
  <c r="I35" i="142" s="1"/>
  <c r="I36" i="142" s="1"/>
  <c r="I37" i="142" s="1"/>
  <c r="I38" i="142" s="1"/>
  <c r="I39" i="142" s="1"/>
  <c r="I40" i="142" s="1"/>
  <c r="I41" i="142" s="1"/>
  <c r="I42" i="142" s="1"/>
  <c r="I43" i="142" s="1"/>
  <c r="I44" i="142" s="1"/>
  <c r="I45" i="142" s="1"/>
  <c r="I46" i="142" s="1"/>
  <c r="I47" i="142" s="1"/>
  <c r="I48" i="142" s="1"/>
  <c r="I49" i="142" s="1"/>
  <c r="I50" i="142" s="1"/>
  <c r="I51" i="142" s="1"/>
  <c r="I52" i="142" s="1"/>
  <c r="I53" i="142" s="1"/>
  <c r="I54" i="142" s="1"/>
  <c r="I55" i="142" s="1"/>
  <c r="I56" i="142" s="1"/>
  <c r="I57" i="142" s="1"/>
  <c r="I58" i="142" s="1"/>
  <c r="I59" i="142" s="1"/>
  <c r="I60" i="142" s="1"/>
  <c r="I61" i="142" s="1"/>
  <c r="I62" i="142" s="1"/>
  <c r="I63" i="142" s="1"/>
  <c r="I64" i="142" s="1"/>
  <c r="I65" i="142" s="1"/>
  <c r="I66" i="142" s="1"/>
  <c r="I67" i="142" s="1"/>
  <c r="I68" i="142" s="1"/>
  <c r="I69" i="142" s="1"/>
  <c r="I70" i="142" s="1"/>
  <c r="I71" i="142" s="1"/>
  <c r="I72" i="142" s="1"/>
  <c r="I73" i="142" s="1"/>
  <c r="I74" i="142" s="1"/>
  <c r="I75" i="142" s="1"/>
  <c r="D93" i="141"/>
  <c r="I9" i="141"/>
  <c r="F10" i="141"/>
  <c r="F93" i="141" s="1"/>
  <c r="G5" i="141" s="1"/>
  <c r="H5" i="141" s="1"/>
  <c r="F77" i="142"/>
  <c r="E82" i="142" s="1"/>
  <c r="I10" i="141" l="1"/>
  <c r="I11" i="141" s="1"/>
  <c r="I12" i="141" s="1"/>
  <c r="I13" i="141" s="1"/>
  <c r="I14" i="141" s="1"/>
  <c r="I15" i="141" s="1"/>
  <c r="I16" i="141" s="1"/>
  <c r="I17" i="141" s="1"/>
  <c r="I18" i="141" s="1"/>
  <c r="I19" i="141" s="1"/>
  <c r="I20" i="141" s="1"/>
  <c r="I21" i="141" s="1"/>
  <c r="I22" i="141" s="1"/>
  <c r="I23" i="141" s="1"/>
  <c r="I24" i="141" s="1"/>
  <c r="I25" i="141" s="1"/>
  <c r="I26" i="141" s="1"/>
  <c r="I27" i="141" s="1"/>
  <c r="I28" i="141" s="1"/>
  <c r="I29" i="141" s="1"/>
  <c r="I30" i="141" s="1"/>
  <c r="I31" i="141" s="1"/>
  <c r="I32" i="141" s="1"/>
  <c r="I33" i="141" s="1"/>
  <c r="I34" i="141" s="1"/>
  <c r="I35" i="141" s="1"/>
  <c r="I36" i="141" s="1"/>
  <c r="I37" i="141" s="1"/>
  <c r="I38" i="141" s="1"/>
  <c r="I39" i="141" s="1"/>
  <c r="I40" i="141" s="1"/>
  <c r="I41" i="141" s="1"/>
  <c r="I42" i="141" s="1"/>
  <c r="I43" i="141" s="1"/>
  <c r="I44" i="141" s="1"/>
  <c r="I45" i="141" s="1"/>
  <c r="I46" i="141" s="1"/>
  <c r="I47" i="141" s="1"/>
  <c r="I48" i="141" s="1"/>
  <c r="I49" i="141" s="1"/>
  <c r="I50" i="141" s="1"/>
  <c r="I51" i="141" s="1"/>
  <c r="I52" i="141" s="1"/>
  <c r="I53" i="141" s="1"/>
  <c r="I54" i="141" s="1"/>
  <c r="I55" i="141" s="1"/>
  <c r="I56" i="141" s="1"/>
  <c r="I57" i="141" s="1"/>
  <c r="I58" i="141" s="1"/>
  <c r="I59" i="141" s="1"/>
  <c r="I60" i="141" s="1"/>
  <c r="I61" i="141" s="1"/>
  <c r="I62" i="141" s="1"/>
  <c r="I63" i="141" s="1"/>
  <c r="I64" i="141" s="1"/>
  <c r="I65" i="141" s="1"/>
  <c r="I66" i="141" s="1"/>
  <c r="I67" i="141" s="1"/>
  <c r="I68" i="141" s="1"/>
  <c r="I69" i="141" s="1"/>
  <c r="I70" i="141" s="1"/>
  <c r="I71" i="141" s="1"/>
  <c r="I72" i="141" s="1"/>
  <c r="I73" i="141" s="1"/>
  <c r="I74" i="141" s="1"/>
  <c r="I75" i="141" s="1"/>
  <c r="I76" i="141" s="1"/>
  <c r="I77" i="141" s="1"/>
  <c r="I78" i="141" s="1"/>
  <c r="I79" i="141" s="1"/>
  <c r="I80" i="141" s="1"/>
  <c r="I81" i="141" s="1"/>
  <c r="I82" i="141" s="1"/>
  <c r="I83" i="141" s="1"/>
  <c r="I84" i="141" s="1"/>
  <c r="I85" i="141" s="1"/>
  <c r="I86" i="141" s="1"/>
  <c r="I87" i="141" s="1"/>
  <c r="I88" i="141" s="1"/>
  <c r="I89" i="141" s="1"/>
  <c r="I90" i="141" s="1"/>
  <c r="I91" i="141" s="1"/>
  <c r="E96" i="141"/>
  <c r="T53" i="38" l="1"/>
  <c r="T56" i="38"/>
  <c r="T59" i="38"/>
  <c r="HF35" i="1" l="1"/>
  <c r="HD35" i="1"/>
  <c r="HH5" i="1"/>
  <c r="GW35" i="1"/>
  <c r="GU35" i="1"/>
  <c r="GY5" i="1"/>
  <c r="GW36" i="1" l="1"/>
  <c r="HF36" i="1"/>
  <c r="IG35" i="1"/>
  <c r="IE35" i="1"/>
  <c r="HX35" i="1"/>
  <c r="HV35" i="1"/>
  <c r="II5" i="1"/>
  <c r="HZ5" i="1"/>
  <c r="HX36" i="1" l="1"/>
  <c r="IG36" i="1"/>
  <c r="HQ5" i="1" l="1"/>
  <c r="HM35" i="1"/>
  <c r="HO35" i="1"/>
  <c r="HO36" i="1" l="1"/>
  <c r="BY35" i="1" l="1"/>
  <c r="GN35" i="1" l="1"/>
  <c r="GL35" i="1"/>
  <c r="GE35" i="1"/>
  <c r="GC35" i="1"/>
  <c r="FV35" i="1"/>
  <c r="FT35" i="1"/>
  <c r="FM35" i="1"/>
  <c r="FM36" i="1" s="1"/>
  <c r="FK35" i="1"/>
  <c r="FD35" i="1"/>
  <c r="FB35" i="1"/>
  <c r="EU35" i="1"/>
  <c r="ES35" i="1"/>
  <c r="EL35" i="1"/>
  <c r="EJ35" i="1"/>
  <c r="EC35" i="1"/>
  <c r="EA35" i="1"/>
  <c r="DT35" i="1"/>
  <c r="DR35" i="1"/>
  <c r="DK35" i="1"/>
  <c r="DM5" i="1" s="1"/>
  <c r="DI35" i="1"/>
  <c r="DB35" i="1"/>
  <c r="CZ35" i="1"/>
  <c r="GP5" i="1"/>
  <c r="GG5" i="1"/>
  <c r="FX5" i="1"/>
  <c r="FO5" i="1"/>
  <c r="FF5" i="1"/>
  <c r="EW5" i="1"/>
  <c r="EN5" i="1"/>
  <c r="EE5" i="1"/>
  <c r="DV5" i="1"/>
  <c r="DD5" i="1"/>
  <c r="GE36" i="1" l="1"/>
  <c r="EU36" i="1"/>
  <c r="DK36" i="1"/>
  <c r="GN36" i="1"/>
  <c r="FV36" i="1"/>
  <c r="FD36" i="1"/>
  <c r="EL36" i="1"/>
  <c r="EC36" i="1"/>
  <c r="DT36" i="1"/>
  <c r="DB36" i="1"/>
  <c r="F30" i="128" l="1"/>
  <c r="F29" i="128"/>
  <c r="F28" i="128"/>
  <c r="F27" i="128"/>
  <c r="F26" i="128"/>
  <c r="F25" i="128"/>
  <c r="F24" i="128"/>
  <c r="F23" i="128"/>
  <c r="F22" i="128"/>
  <c r="F21" i="128"/>
  <c r="F20" i="128"/>
  <c r="F19" i="128"/>
  <c r="F18" i="128"/>
  <c r="F17" i="128"/>
  <c r="F16" i="128"/>
  <c r="F14" i="128"/>
  <c r="F13" i="128"/>
  <c r="IY35" i="1" l="1"/>
  <c r="IY36" i="1" s="1"/>
  <c r="IW35" i="1"/>
  <c r="JA5" i="1"/>
  <c r="JH35" i="1"/>
  <c r="JF35" i="1"/>
  <c r="JJ5" i="1"/>
  <c r="JQ35" i="1"/>
  <c r="JQ36" i="1" s="1"/>
  <c r="JO35" i="1"/>
  <c r="JS5" i="1"/>
  <c r="JH36" i="1" l="1"/>
  <c r="IP35" i="1" l="1"/>
  <c r="IP36" i="1" s="1"/>
  <c r="IN35" i="1"/>
  <c r="IR5" i="1"/>
  <c r="D47" i="132" l="1"/>
  <c r="C47" i="132"/>
  <c r="F49" i="132" s="1"/>
  <c r="F45" i="132"/>
  <c r="F44" i="132"/>
  <c r="F43" i="132"/>
  <c r="F42" i="132"/>
  <c r="F41" i="132"/>
  <c r="F40" i="132"/>
  <c r="F39" i="132"/>
  <c r="F38" i="132"/>
  <c r="F37" i="132"/>
  <c r="F36" i="132"/>
  <c r="F35" i="132"/>
  <c r="F34" i="132"/>
  <c r="F33" i="132"/>
  <c r="F32" i="132"/>
  <c r="F31" i="132"/>
  <c r="F30" i="132"/>
  <c r="F29" i="132"/>
  <c r="F28" i="132"/>
  <c r="F27" i="132"/>
  <c r="F26" i="132"/>
  <c r="F25" i="132"/>
  <c r="F24" i="132"/>
  <c r="F23" i="132"/>
  <c r="F22" i="132"/>
  <c r="F21" i="132"/>
  <c r="F20" i="132"/>
  <c r="F19" i="132"/>
  <c r="F18" i="132"/>
  <c r="F17" i="132"/>
  <c r="F16" i="132"/>
  <c r="F15" i="132"/>
  <c r="F14" i="132"/>
  <c r="F13" i="132"/>
  <c r="F12" i="132"/>
  <c r="F11" i="132"/>
  <c r="F10" i="132"/>
  <c r="F9" i="132"/>
  <c r="F8" i="132"/>
  <c r="F47" i="132" l="1"/>
  <c r="G5" i="132" s="1"/>
  <c r="H5" i="132" s="1"/>
  <c r="F48" i="132" l="1"/>
  <c r="S52" i="38" l="1"/>
  <c r="S34" i="38" l="1"/>
  <c r="C44" i="128" l="1"/>
  <c r="F47" i="128" s="1"/>
  <c r="A44" i="128"/>
  <c r="D43" i="128"/>
  <c r="F43" i="128" s="1"/>
  <c r="D42" i="128"/>
  <c r="F42" i="128" s="1"/>
  <c r="D41" i="128"/>
  <c r="F41" i="128" s="1"/>
  <c r="D40" i="128"/>
  <c r="F40" i="128" s="1"/>
  <c r="F39" i="128"/>
  <c r="F38" i="128"/>
  <c r="F37" i="128"/>
  <c r="F36" i="128"/>
  <c r="F35" i="128"/>
  <c r="F34" i="128"/>
  <c r="F33" i="128"/>
  <c r="F32" i="128"/>
  <c r="F31" i="128"/>
  <c r="D44" i="128" l="1"/>
  <c r="F44" i="128"/>
  <c r="G5" i="128" l="1"/>
  <c r="H5" i="128" s="1"/>
  <c r="F46" i="128"/>
  <c r="AQ35" i="1" l="1"/>
  <c r="AQ36" i="1" s="1"/>
  <c r="AO35" i="1"/>
  <c r="AS5" i="1"/>
  <c r="I121" i="38" l="1"/>
  <c r="S101" i="38" l="1"/>
  <c r="S106" i="38"/>
  <c r="T106" i="38" s="1"/>
  <c r="S110" i="38"/>
  <c r="T110" i="38" s="1"/>
  <c r="S111" i="38"/>
  <c r="T111" i="38" s="1"/>
  <c r="D34" i="94" l="1"/>
  <c r="C34" i="94"/>
  <c r="D36" i="94" s="1"/>
  <c r="F32" i="94"/>
  <c r="F31" i="94"/>
  <c r="F30" i="94"/>
  <c r="F29" i="94"/>
  <c r="F28" i="94"/>
  <c r="F27" i="94"/>
  <c r="F26" i="94"/>
  <c r="F25" i="94"/>
  <c r="F24" i="94"/>
  <c r="F23" i="94"/>
  <c r="F22" i="94"/>
  <c r="F21" i="94"/>
  <c r="F20" i="94"/>
  <c r="F19" i="94"/>
  <c r="F18" i="94"/>
  <c r="F17" i="94"/>
  <c r="F16" i="94"/>
  <c r="F15" i="94"/>
  <c r="F14" i="94"/>
  <c r="F13" i="94"/>
  <c r="F12" i="94"/>
  <c r="F11" i="94"/>
  <c r="F10" i="94"/>
  <c r="F9" i="94"/>
  <c r="I95" i="1"/>
  <c r="I94" i="1"/>
  <c r="I93" i="1"/>
  <c r="I92" i="1"/>
  <c r="H91" i="1"/>
  <c r="H93" i="38" s="1"/>
  <c r="G91" i="1"/>
  <c r="F91" i="1"/>
  <c r="F93" i="38" s="1"/>
  <c r="E91" i="1"/>
  <c r="E93" i="38" s="1"/>
  <c r="D91" i="1"/>
  <c r="D93" i="38" s="1"/>
  <c r="C91" i="1"/>
  <c r="B91" i="1"/>
  <c r="B93" i="38" s="1"/>
  <c r="H90" i="1"/>
  <c r="H92" i="38" s="1"/>
  <c r="G90" i="1"/>
  <c r="G92" i="38" s="1"/>
  <c r="F90" i="1"/>
  <c r="E90" i="1"/>
  <c r="E92" i="38" s="1"/>
  <c r="D90" i="1"/>
  <c r="D92" i="38" s="1"/>
  <c r="C90" i="1"/>
  <c r="C92" i="38" s="1"/>
  <c r="B90" i="1"/>
  <c r="H89" i="1"/>
  <c r="H91" i="38" s="1"/>
  <c r="G89" i="1"/>
  <c r="G91" i="38" s="1"/>
  <c r="F89" i="1"/>
  <c r="E89" i="1"/>
  <c r="D89" i="1"/>
  <c r="D91" i="38" s="1"/>
  <c r="C89" i="1"/>
  <c r="C91" i="38" s="1"/>
  <c r="B89" i="1"/>
  <c r="B91" i="38" s="1"/>
  <c r="H88" i="1"/>
  <c r="G88" i="1"/>
  <c r="G90" i="38" s="1"/>
  <c r="F88" i="1"/>
  <c r="I88" i="1" s="1"/>
  <c r="E88" i="1"/>
  <c r="E90" i="38" s="1"/>
  <c r="D88" i="1"/>
  <c r="C88" i="1"/>
  <c r="C90" i="38" s="1"/>
  <c r="B88" i="1"/>
  <c r="B90" i="38" s="1"/>
  <c r="H87" i="1"/>
  <c r="H89" i="38" s="1"/>
  <c r="G87" i="1"/>
  <c r="F87" i="1"/>
  <c r="F89" i="38" s="1"/>
  <c r="E87" i="1"/>
  <c r="E89" i="38" s="1"/>
  <c r="D87" i="1"/>
  <c r="D89" i="38" s="1"/>
  <c r="C87" i="1"/>
  <c r="B87" i="1"/>
  <c r="B89" i="38" s="1"/>
  <c r="H86" i="1"/>
  <c r="H88" i="38" s="1"/>
  <c r="G86" i="1"/>
  <c r="F86" i="1"/>
  <c r="E86" i="1"/>
  <c r="E88" i="38" s="1"/>
  <c r="D86" i="1"/>
  <c r="D88" i="38" s="1"/>
  <c r="C86" i="1"/>
  <c r="C88" i="38" s="1"/>
  <c r="B86" i="1"/>
  <c r="H85" i="1"/>
  <c r="H87" i="38" s="1"/>
  <c r="G85" i="1"/>
  <c r="G87" i="38" s="1"/>
  <c r="F85" i="1"/>
  <c r="E85" i="1"/>
  <c r="D85" i="1"/>
  <c r="D87" i="38" s="1"/>
  <c r="C85" i="1"/>
  <c r="C87" i="38" s="1"/>
  <c r="B85" i="1"/>
  <c r="B87" i="38" s="1"/>
  <c r="H84" i="1"/>
  <c r="G84" i="1"/>
  <c r="G86" i="38" s="1"/>
  <c r="F84" i="1"/>
  <c r="I84" i="1" s="1"/>
  <c r="E84" i="1"/>
  <c r="E86" i="38" s="1"/>
  <c r="D84" i="1"/>
  <c r="C84" i="1"/>
  <c r="C86" i="38" s="1"/>
  <c r="B84" i="1"/>
  <c r="B86" i="38" s="1"/>
  <c r="H83" i="1"/>
  <c r="H85" i="38" s="1"/>
  <c r="G83" i="1"/>
  <c r="F83" i="1"/>
  <c r="F85" i="38" s="1"/>
  <c r="E83" i="1"/>
  <c r="E85" i="38" s="1"/>
  <c r="D83" i="1"/>
  <c r="D85" i="38" s="1"/>
  <c r="C83" i="1"/>
  <c r="B83" i="1"/>
  <c r="B85" i="38" s="1"/>
  <c r="H82" i="1"/>
  <c r="H84" i="38" s="1"/>
  <c r="G82" i="1"/>
  <c r="G84" i="38" s="1"/>
  <c r="F82" i="1"/>
  <c r="E82" i="1"/>
  <c r="E84" i="38" s="1"/>
  <c r="D82" i="1"/>
  <c r="D84" i="38" s="1"/>
  <c r="C82" i="1"/>
  <c r="C84" i="38" s="1"/>
  <c r="B82" i="1"/>
  <c r="H81" i="1"/>
  <c r="H83" i="38" s="1"/>
  <c r="G81" i="1"/>
  <c r="G83" i="38" s="1"/>
  <c r="F81" i="1"/>
  <c r="E81" i="1"/>
  <c r="D81" i="1"/>
  <c r="D83" i="38" s="1"/>
  <c r="C81" i="1"/>
  <c r="C83" i="38" s="1"/>
  <c r="B81" i="1"/>
  <c r="B83" i="38" s="1"/>
  <c r="H80" i="1"/>
  <c r="G80" i="1"/>
  <c r="G82" i="38" s="1"/>
  <c r="F80" i="1"/>
  <c r="I80" i="1" s="1"/>
  <c r="E80" i="1"/>
  <c r="E82" i="38" s="1"/>
  <c r="D80" i="1"/>
  <c r="C80" i="1"/>
  <c r="B80" i="1"/>
  <c r="B82" i="38" s="1"/>
  <c r="H79" i="1"/>
  <c r="H81" i="38" s="1"/>
  <c r="G79" i="1"/>
  <c r="F79" i="1"/>
  <c r="F81" i="38" s="1"/>
  <c r="E79" i="1"/>
  <c r="E81" i="38" s="1"/>
  <c r="D79" i="1"/>
  <c r="D81" i="38" s="1"/>
  <c r="C79" i="1"/>
  <c r="B79" i="1"/>
  <c r="B81" i="38" s="1"/>
  <c r="H78" i="1"/>
  <c r="H80" i="38" s="1"/>
  <c r="G78" i="1"/>
  <c r="G80" i="38" s="1"/>
  <c r="F78" i="1"/>
  <c r="E78" i="1"/>
  <c r="E80" i="38" s="1"/>
  <c r="D78" i="1"/>
  <c r="D80" i="38" s="1"/>
  <c r="C78" i="1"/>
  <c r="C80" i="38" s="1"/>
  <c r="B78" i="1"/>
  <c r="H77" i="1"/>
  <c r="H79" i="38" s="1"/>
  <c r="G77" i="1"/>
  <c r="G79" i="38" s="1"/>
  <c r="F77" i="1"/>
  <c r="E77" i="1"/>
  <c r="D77" i="1"/>
  <c r="D79" i="38" s="1"/>
  <c r="C77" i="1"/>
  <c r="C79" i="38" s="1"/>
  <c r="B77" i="1"/>
  <c r="B79" i="38" s="1"/>
  <c r="H76" i="1"/>
  <c r="G76" i="1"/>
  <c r="G78" i="38" s="1"/>
  <c r="F76" i="1"/>
  <c r="I76" i="1" s="1"/>
  <c r="E76" i="1"/>
  <c r="E78" i="38" s="1"/>
  <c r="D76" i="1"/>
  <c r="C76" i="1"/>
  <c r="C78" i="38" s="1"/>
  <c r="B76" i="1"/>
  <c r="H75" i="1"/>
  <c r="H77" i="38" s="1"/>
  <c r="G75" i="1"/>
  <c r="F75" i="1"/>
  <c r="F77" i="38" s="1"/>
  <c r="E75" i="1"/>
  <c r="E77" i="38" s="1"/>
  <c r="D75" i="1"/>
  <c r="D77" i="38" s="1"/>
  <c r="C75" i="1"/>
  <c r="B75" i="1"/>
  <c r="B77" i="38" s="1"/>
  <c r="H74" i="1"/>
  <c r="H76" i="38" s="1"/>
  <c r="G74" i="1"/>
  <c r="G76" i="38" s="1"/>
  <c r="F74" i="1"/>
  <c r="E74" i="1"/>
  <c r="E76" i="38" s="1"/>
  <c r="D74" i="1"/>
  <c r="D76" i="38" s="1"/>
  <c r="C74" i="1"/>
  <c r="B74" i="1"/>
  <c r="H73" i="1"/>
  <c r="H75" i="38" s="1"/>
  <c r="G73" i="1"/>
  <c r="G75" i="38" s="1"/>
  <c r="F73" i="1"/>
  <c r="F75" i="38" s="1"/>
  <c r="E73" i="1"/>
  <c r="D73" i="1"/>
  <c r="D75" i="38" s="1"/>
  <c r="C73" i="1"/>
  <c r="C75" i="38" s="1"/>
  <c r="B73" i="1"/>
  <c r="B75" i="38" s="1"/>
  <c r="H72" i="1"/>
  <c r="G72" i="1"/>
  <c r="G74" i="38" s="1"/>
  <c r="F72" i="1"/>
  <c r="I72" i="1" s="1"/>
  <c r="E72" i="1"/>
  <c r="E74" i="38" s="1"/>
  <c r="D72" i="1"/>
  <c r="C72" i="1"/>
  <c r="C74" i="38" s="1"/>
  <c r="B72" i="1"/>
  <c r="B74" i="38" s="1"/>
  <c r="H71" i="1"/>
  <c r="H73" i="38" s="1"/>
  <c r="G71" i="1"/>
  <c r="F71" i="1"/>
  <c r="F73" i="38" s="1"/>
  <c r="E71" i="1"/>
  <c r="E73" i="38" s="1"/>
  <c r="D71" i="1"/>
  <c r="D73" i="38" s="1"/>
  <c r="C71" i="1"/>
  <c r="B71" i="1"/>
  <c r="B73" i="38" s="1"/>
  <c r="H70" i="1"/>
  <c r="H72" i="38" s="1"/>
  <c r="G70" i="1"/>
  <c r="G72" i="38" s="1"/>
  <c r="F70" i="1"/>
  <c r="E70" i="1"/>
  <c r="E72" i="38" s="1"/>
  <c r="D70" i="1"/>
  <c r="D72" i="38" s="1"/>
  <c r="C70" i="1"/>
  <c r="C72" i="38" s="1"/>
  <c r="B70" i="1"/>
  <c r="H69" i="1"/>
  <c r="H71" i="38" s="1"/>
  <c r="G69" i="1"/>
  <c r="G71" i="38" s="1"/>
  <c r="F69" i="1"/>
  <c r="F71" i="38" s="1"/>
  <c r="E69" i="1"/>
  <c r="D69" i="1"/>
  <c r="D71" i="38" s="1"/>
  <c r="C69" i="1"/>
  <c r="C71" i="38" s="1"/>
  <c r="B69" i="1"/>
  <c r="B71" i="38" s="1"/>
  <c r="H68" i="1"/>
  <c r="G68" i="1"/>
  <c r="G70" i="38" s="1"/>
  <c r="F68" i="1"/>
  <c r="I68" i="1" s="1"/>
  <c r="E68" i="1"/>
  <c r="E70" i="38" s="1"/>
  <c r="D68" i="1"/>
  <c r="C68" i="1"/>
  <c r="C70" i="38" s="1"/>
  <c r="B68" i="1"/>
  <c r="B70" i="38" s="1"/>
  <c r="H67" i="1"/>
  <c r="H69" i="38" s="1"/>
  <c r="G67" i="1"/>
  <c r="F67" i="1"/>
  <c r="F69" i="38" s="1"/>
  <c r="E67" i="1"/>
  <c r="E69" i="38" s="1"/>
  <c r="D67" i="1"/>
  <c r="D69" i="38" s="1"/>
  <c r="C67" i="1"/>
  <c r="B67" i="1"/>
  <c r="B69" i="38" s="1"/>
  <c r="H66" i="1"/>
  <c r="H68" i="38" s="1"/>
  <c r="G66" i="1"/>
  <c r="G68" i="38" s="1"/>
  <c r="F66" i="1"/>
  <c r="E66" i="1"/>
  <c r="E68" i="38" s="1"/>
  <c r="D66" i="1"/>
  <c r="D68" i="38" s="1"/>
  <c r="C66" i="1"/>
  <c r="C68" i="38" s="1"/>
  <c r="B66" i="1"/>
  <c r="H65" i="1"/>
  <c r="H67" i="38" s="1"/>
  <c r="G65" i="1"/>
  <c r="G67" i="38" s="1"/>
  <c r="F65" i="1"/>
  <c r="F67" i="38" s="1"/>
  <c r="E65" i="1"/>
  <c r="D65" i="1"/>
  <c r="D67" i="38" s="1"/>
  <c r="C65" i="1"/>
  <c r="C67" i="38" s="1"/>
  <c r="B65" i="1"/>
  <c r="B67" i="38" s="1"/>
  <c r="H64" i="1"/>
  <c r="G64" i="1"/>
  <c r="G66" i="38" s="1"/>
  <c r="F64" i="1"/>
  <c r="I64" i="1" s="1"/>
  <c r="E64" i="1"/>
  <c r="E66" i="38" s="1"/>
  <c r="D64" i="1"/>
  <c r="C64" i="1"/>
  <c r="C66" i="38" s="1"/>
  <c r="B64" i="1"/>
  <c r="B66" i="38" s="1"/>
  <c r="H63" i="1"/>
  <c r="H65" i="38" s="1"/>
  <c r="G63" i="1"/>
  <c r="F63" i="1"/>
  <c r="F65" i="38" s="1"/>
  <c r="E63" i="1"/>
  <c r="E65" i="38" s="1"/>
  <c r="D63" i="1"/>
  <c r="D65" i="38" s="1"/>
  <c r="C63" i="1"/>
  <c r="B63" i="1"/>
  <c r="B65" i="38" s="1"/>
  <c r="H62" i="1"/>
  <c r="H64" i="38" s="1"/>
  <c r="G62" i="1"/>
  <c r="G64" i="38" s="1"/>
  <c r="F62" i="1"/>
  <c r="F64" i="38" s="1"/>
  <c r="E62" i="1"/>
  <c r="E64" i="38" s="1"/>
  <c r="D62" i="1"/>
  <c r="D64" i="38" s="1"/>
  <c r="C62" i="1"/>
  <c r="C64" i="38" s="1"/>
  <c r="B62" i="1"/>
  <c r="B64" i="38" s="1"/>
  <c r="H61" i="1"/>
  <c r="H63" i="38" s="1"/>
  <c r="G61" i="1"/>
  <c r="G63" i="38" s="1"/>
  <c r="F61" i="1"/>
  <c r="E61" i="1"/>
  <c r="E63" i="38" s="1"/>
  <c r="D61" i="1"/>
  <c r="D63" i="38" s="1"/>
  <c r="C61" i="1"/>
  <c r="C63" i="38" s="1"/>
  <c r="B61" i="1"/>
  <c r="B63" i="38" s="1"/>
  <c r="H60" i="1"/>
  <c r="G60" i="1"/>
  <c r="G62" i="38" s="1"/>
  <c r="F60" i="1"/>
  <c r="I60" i="1" s="1"/>
  <c r="E60" i="1"/>
  <c r="E62" i="38" s="1"/>
  <c r="D60" i="1"/>
  <c r="C60" i="1"/>
  <c r="C62" i="38" s="1"/>
  <c r="B60" i="1"/>
  <c r="B62" i="38" s="1"/>
  <c r="H59" i="1"/>
  <c r="H61" i="38" s="1"/>
  <c r="G59" i="1"/>
  <c r="G61" i="38" s="1"/>
  <c r="F59" i="1"/>
  <c r="F61" i="38" s="1"/>
  <c r="E59" i="1"/>
  <c r="E61" i="38" s="1"/>
  <c r="D59" i="1"/>
  <c r="D61" i="38" s="1"/>
  <c r="C59" i="1"/>
  <c r="B59" i="1"/>
  <c r="B61" i="38" s="1"/>
  <c r="H58" i="1"/>
  <c r="H60" i="38" s="1"/>
  <c r="G58" i="1"/>
  <c r="G60" i="38" s="1"/>
  <c r="F58" i="1"/>
  <c r="F60" i="38" s="1"/>
  <c r="E58" i="1"/>
  <c r="E60" i="38" s="1"/>
  <c r="D58" i="1"/>
  <c r="D60" i="38" s="1"/>
  <c r="C58" i="1"/>
  <c r="C60" i="38" s="1"/>
  <c r="B58" i="1"/>
  <c r="H57" i="1"/>
  <c r="H58" i="38" s="1"/>
  <c r="G57" i="1"/>
  <c r="G58" i="38" s="1"/>
  <c r="F57" i="1"/>
  <c r="F58" i="38" s="1"/>
  <c r="E57" i="1"/>
  <c r="E58" i="38" s="1"/>
  <c r="D57" i="1"/>
  <c r="D58" i="38" s="1"/>
  <c r="C57" i="1"/>
  <c r="C58" i="38" s="1"/>
  <c r="B57" i="1"/>
  <c r="B58" i="38" s="1"/>
  <c r="H56" i="1"/>
  <c r="H54" i="38" s="1"/>
  <c r="G56" i="1"/>
  <c r="G54" i="38" s="1"/>
  <c r="F56" i="1"/>
  <c r="E56" i="1"/>
  <c r="D56" i="1"/>
  <c r="D54" i="38" s="1"/>
  <c r="C56" i="1"/>
  <c r="C57" i="38" s="1"/>
  <c r="B56" i="1"/>
  <c r="B57" i="38" s="1"/>
  <c r="H55" i="1"/>
  <c r="G55" i="1"/>
  <c r="G52" i="38" s="1"/>
  <c r="F55" i="1"/>
  <c r="E55" i="1"/>
  <c r="D55" i="1"/>
  <c r="C55" i="1"/>
  <c r="B55" i="1"/>
  <c r="B55" i="38" s="1"/>
  <c r="H54" i="1"/>
  <c r="H51" i="38" s="1"/>
  <c r="G54" i="1"/>
  <c r="G51" i="38" s="1"/>
  <c r="F54" i="1"/>
  <c r="F51" i="38" s="1"/>
  <c r="E54" i="1"/>
  <c r="E51" i="38" s="1"/>
  <c r="D54" i="1"/>
  <c r="D51" i="38" s="1"/>
  <c r="C54" i="1"/>
  <c r="C54" i="38" s="1"/>
  <c r="B54" i="1"/>
  <c r="H53" i="1"/>
  <c r="H50" i="38" s="1"/>
  <c r="T50" i="38" s="1"/>
  <c r="G53" i="1"/>
  <c r="G50" i="38" s="1"/>
  <c r="F53" i="1"/>
  <c r="F50" i="38" s="1"/>
  <c r="E53" i="1"/>
  <c r="E50" i="38" s="1"/>
  <c r="D53" i="1"/>
  <c r="D50" i="38" s="1"/>
  <c r="C53" i="1"/>
  <c r="C52" i="38" s="1"/>
  <c r="B53" i="1"/>
  <c r="B52" i="38" s="1"/>
  <c r="H52" i="1"/>
  <c r="H49" i="38" s="1"/>
  <c r="T49" i="38" s="1"/>
  <c r="G52" i="1"/>
  <c r="G49" i="38" s="1"/>
  <c r="F52" i="1"/>
  <c r="E52" i="1"/>
  <c r="E49" i="38" s="1"/>
  <c r="D52" i="1"/>
  <c r="D49" i="38" s="1"/>
  <c r="C52" i="1"/>
  <c r="C51" i="38" s="1"/>
  <c r="B52" i="1"/>
  <c r="B51" i="38" s="1"/>
  <c r="H51" i="1"/>
  <c r="H48" i="38" s="1"/>
  <c r="G51" i="1"/>
  <c r="G48" i="38" s="1"/>
  <c r="F51" i="1"/>
  <c r="F48" i="38" s="1"/>
  <c r="E51" i="1"/>
  <c r="E48" i="38" s="1"/>
  <c r="D51" i="1"/>
  <c r="D48" i="38" s="1"/>
  <c r="C51" i="1"/>
  <c r="B51" i="1"/>
  <c r="B48" i="38" s="1"/>
  <c r="H50" i="1"/>
  <c r="H47" i="38" s="1"/>
  <c r="G50" i="1"/>
  <c r="G47" i="38" s="1"/>
  <c r="F50" i="1"/>
  <c r="E50" i="1"/>
  <c r="E47" i="38" s="1"/>
  <c r="D50" i="1"/>
  <c r="D47" i="38" s="1"/>
  <c r="C50" i="1"/>
  <c r="C47" i="38" s="1"/>
  <c r="B50" i="1"/>
  <c r="B47" i="38" s="1"/>
  <c r="H49" i="1"/>
  <c r="H46" i="38" s="1"/>
  <c r="G49" i="1"/>
  <c r="G46" i="38" s="1"/>
  <c r="F49" i="1"/>
  <c r="E49" i="1"/>
  <c r="E46" i="38" s="1"/>
  <c r="D49" i="1"/>
  <c r="D46" i="38" s="1"/>
  <c r="C49" i="1"/>
  <c r="C46" i="38" s="1"/>
  <c r="B49" i="1"/>
  <c r="B46" i="38" s="1"/>
  <c r="H48" i="1"/>
  <c r="H45" i="38" s="1"/>
  <c r="G48" i="1"/>
  <c r="G45" i="38" s="1"/>
  <c r="F48" i="1"/>
  <c r="F45" i="38" s="1"/>
  <c r="E48" i="1"/>
  <c r="E45" i="38" s="1"/>
  <c r="D48" i="1"/>
  <c r="D45" i="38" s="1"/>
  <c r="C48" i="1"/>
  <c r="C45" i="38" s="1"/>
  <c r="B48" i="1"/>
  <c r="B45" i="38" s="1"/>
  <c r="H47" i="1"/>
  <c r="H44" i="38" s="1"/>
  <c r="G47" i="1"/>
  <c r="F47" i="1"/>
  <c r="F44" i="38" s="1"/>
  <c r="E47" i="1"/>
  <c r="E44" i="38" s="1"/>
  <c r="D47" i="1"/>
  <c r="D44" i="38" s="1"/>
  <c r="C47" i="1"/>
  <c r="B47" i="1"/>
  <c r="B44" i="38" s="1"/>
  <c r="H46" i="1"/>
  <c r="H43" i="38" s="1"/>
  <c r="G46" i="1"/>
  <c r="G43" i="38" s="1"/>
  <c r="F46" i="1"/>
  <c r="E46" i="1"/>
  <c r="E43" i="38" s="1"/>
  <c r="D46" i="1"/>
  <c r="D43" i="38" s="1"/>
  <c r="C46" i="1"/>
  <c r="B46" i="1"/>
  <c r="H45" i="1"/>
  <c r="H42" i="38" s="1"/>
  <c r="G45" i="1"/>
  <c r="G42" i="38" s="1"/>
  <c r="F45" i="1"/>
  <c r="E45" i="1"/>
  <c r="E42" i="38" s="1"/>
  <c r="D45" i="1"/>
  <c r="D42" i="38" s="1"/>
  <c r="C45" i="1"/>
  <c r="C42" i="38" s="1"/>
  <c r="B45" i="1"/>
  <c r="B42" i="38" s="1"/>
  <c r="H44" i="1"/>
  <c r="H41" i="38" s="1"/>
  <c r="G44" i="1"/>
  <c r="G41" i="38" s="1"/>
  <c r="F44" i="1"/>
  <c r="E44" i="1"/>
  <c r="E41" i="38" s="1"/>
  <c r="D44" i="1"/>
  <c r="C44" i="1"/>
  <c r="C41" i="38" s="1"/>
  <c r="B44" i="1"/>
  <c r="B41" i="38" s="1"/>
  <c r="H43" i="1"/>
  <c r="H40" i="38" s="1"/>
  <c r="G43" i="1"/>
  <c r="G40" i="38" s="1"/>
  <c r="F43" i="1"/>
  <c r="F40" i="38" s="1"/>
  <c r="E43" i="1"/>
  <c r="E40" i="38" s="1"/>
  <c r="D43" i="1"/>
  <c r="D40" i="38" s="1"/>
  <c r="C43" i="1"/>
  <c r="B43" i="1"/>
  <c r="B40" i="38" s="1"/>
  <c r="H42" i="1"/>
  <c r="H39" i="38" s="1"/>
  <c r="G42" i="1"/>
  <c r="G39" i="38" s="1"/>
  <c r="F42" i="1"/>
  <c r="F39" i="38" s="1"/>
  <c r="E42" i="1"/>
  <c r="E39" i="38" s="1"/>
  <c r="D42" i="1"/>
  <c r="D39" i="38" s="1"/>
  <c r="C42" i="1"/>
  <c r="C39" i="38" s="1"/>
  <c r="B42" i="1"/>
  <c r="B39" i="38" s="1"/>
  <c r="H41" i="1"/>
  <c r="H38" i="38" s="1"/>
  <c r="G41" i="1"/>
  <c r="G38" i="38" s="1"/>
  <c r="F41" i="1"/>
  <c r="F38" i="38" s="1"/>
  <c r="E41" i="1"/>
  <c r="D41" i="1"/>
  <c r="D38" i="38" s="1"/>
  <c r="C41" i="1"/>
  <c r="C38" i="38" s="1"/>
  <c r="B41" i="1"/>
  <c r="B38" i="38" s="1"/>
  <c r="H40" i="1"/>
  <c r="H37" i="38" s="1"/>
  <c r="G40" i="1"/>
  <c r="G37" i="38" s="1"/>
  <c r="F40" i="1"/>
  <c r="F37" i="38" s="1"/>
  <c r="E40" i="1"/>
  <c r="E37" i="38" s="1"/>
  <c r="D40" i="1"/>
  <c r="D37" i="38" s="1"/>
  <c r="C40" i="1"/>
  <c r="B40" i="1"/>
  <c r="B37" i="38" s="1"/>
  <c r="H39" i="1"/>
  <c r="H36" i="38" s="1"/>
  <c r="G39" i="1"/>
  <c r="G36" i="38" s="1"/>
  <c r="F39" i="1"/>
  <c r="F36" i="38" s="1"/>
  <c r="E39" i="1"/>
  <c r="E36" i="38" s="1"/>
  <c r="D39" i="1"/>
  <c r="D36" i="38" s="1"/>
  <c r="C39" i="1"/>
  <c r="C36" i="38" s="1"/>
  <c r="B39" i="1"/>
  <c r="B36" i="38" s="1"/>
  <c r="H38" i="1"/>
  <c r="H35" i="38" s="1"/>
  <c r="G38" i="1"/>
  <c r="G35" i="38" s="1"/>
  <c r="F38" i="1"/>
  <c r="F35" i="38" s="1"/>
  <c r="E38" i="1"/>
  <c r="E35" i="38" s="1"/>
  <c r="D38" i="1"/>
  <c r="D35" i="38" s="1"/>
  <c r="C38" i="1"/>
  <c r="C35" i="38" s="1"/>
  <c r="B38" i="1"/>
  <c r="B35" i="38" s="1"/>
  <c r="H37" i="1"/>
  <c r="H34" i="38" s="1"/>
  <c r="T34" i="38" s="1"/>
  <c r="G37" i="1"/>
  <c r="G34" i="38" s="1"/>
  <c r="F37" i="1"/>
  <c r="E37" i="1"/>
  <c r="E34" i="38" s="1"/>
  <c r="D37" i="1"/>
  <c r="D34" i="38" s="1"/>
  <c r="C37" i="1"/>
  <c r="C34" i="38" s="1"/>
  <c r="B37" i="1"/>
  <c r="B34" i="38" s="1"/>
  <c r="H36" i="1"/>
  <c r="G36" i="1"/>
  <c r="F36" i="1"/>
  <c r="E36" i="1"/>
  <c r="D36" i="1"/>
  <c r="C36" i="1"/>
  <c r="B36" i="1"/>
  <c r="ADA35" i="1"/>
  <c r="ADA36" i="1" s="1"/>
  <c r="ACY35" i="1"/>
  <c r="ACR35" i="1"/>
  <c r="ACR36" i="1" s="1"/>
  <c r="ACP35" i="1"/>
  <c r="ACI35" i="1"/>
  <c r="ACI36" i="1" s="1"/>
  <c r="ACG35" i="1"/>
  <c r="ABZ35" i="1"/>
  <c r="ABZ36" i="1" s="1"/>
  <c r="ABX35" i="1"/>
  <c r="ABQ35" i="1"/>
  <c r="ABQ36" i="1" s="1"/>
  <c r="ABO35" i="1"/>
  <c r="ABH35" i="1"/>
  <c r="ABH36" i="1" s="1"/>
  <c r="ABF35" i="1"/>
  <c r="AAY35" i="1"/>
  <c r="AAY36" i="1" s="1"/>
  <c r="AAW35" i="1"/>
  <c r="AAP35" i="1"/>
  <c r="AAP36" i="1" s="1"/>
  <c r="AAN35" i="1"/>
  <c r="AAG35" i="1"/>
  <c r="AAG36" i="1" s="1"/>
  <c r="AAE35" i="1"/>
  <c r="ZX35" i="1"/>
  <c r="ZX36" i="1" s="1"/>
  <c r="ZV35" i="1"/>
  <c r="ZO35" i="1"/>
  <c r="ZO36" i="1" s="1"/>
  <c r="ZM35" i="1"/>
  <c r="ZF35" i="1"/>
  <c r="ZD35" i="1"/>
  <c r="YW35" i="1"/>
  <c r="YW36" i="1" s="1"/>
  <c r="YU35" i="1"/>
  <c r="YN35" i="1"/>
  <c r="YN36" i="1" s="1"/>
  <c r="YL35" i="1"/>
  <c r="YE35" i="1"/>
  <c r="YE36" i="1" s="1"/>
  <c r="YC35" i="1"/>
  <c r="XV35" i="1"/>
  <c r="XV36" i="1" s="1"/>
  <c r="XT35" i="1"/>
  <c r="XM35" i="1"/>
  <c r="XM36" i="1" s="1"/>
  <c r="XK35" i="1"/>
  <c r="XD35" i="1"/>
  <c r="XD36" i="1" s="1"/>
  <c r="XB35" i="1"/>
  <c r="WU35" i="1"/>
  <c r="WU36" i="1" s="1"/>
  <c r="WS35" i="1"/>
  <c r="WL35" i="1"/>
  <c r="WL36" i="1" s="1"/>
  <c r="WJ35" i="1"/>
  <c r="WC35" i="1"/>
  <c r="WC36" i="1" s="1"/>
  <c r="WA35" i="1"/>
  <c r="VT35" i="1"/>
  <c r="VT36" i="1" s="1"/>
  <c r="VR35" i="1"/>
  <c r="VK35" i="1"/>
  <c r="VK36" i="1" s="1"/>
  <c r="VI35" i="1"/>
  <c r="VB35" i="1"/>
  <c r="VB36" i="1" s="1"/>
  <c r="UZ35" i="1"/>
  <c r="US35" i="1"/>
  <c r="US36" i="1" s="1"/>
  <c r="UQ35" i="1"/>
  <c r="UJ35" i="1"/>
  <c r="UJ36" i="1" s="1"/>
  <c r="UH35" i="1"/>
  <c r="UA35" i="1"/>
  <c r="UA36" i="1" s="1"/>
  <c r="TY35" i="1"/>
  <c r="TR35" i="1"/>
  <c r="TR36" i="1" s="1"/>
  <c r="TP35" i="1"/>
  <c r="TI35" i="1"/>
  <c r="TI36" i="1" s="1"/>
  <c r="TG35" i="1"/>
  <c r="SZ35" i="1"/>
  <c r="SZ36" i="1" s="1"/>
  <c r="SX35" i="1"/>
  <c r="SQ35" i="1"/>
  <c r="SQ36" i="1" s="1"/>
  <c r="SO35" i="1"/>
  <c r="SH35" i="1"/>
  <c r="SH36" i="1" s="1"/>
  <c r="SF35" i="1"/>
  <c r="RY35" i="1"/>
  <c r="RY36" i="1" s="1"/>
  <c r="RW35" i="1"/>
  <c r="RP35" i="1"/>
  <c r="RP36" i="1" s="1"/>
  <c r="RN35" i="1"/>
  <c r="RG35" i="1"/>
  <c r="RG36" i="1" s="1"/>
  <c r="RE35" i="1"/>
  <c r="QX35" i="1"/>
  <c r="QX36" i="1" s="1"/>
  <c r="QV35" i="1"/>
  <c r="QO35" i="1"/>
  <c r="QO36" i="1" s="1"/>
  <c r="QM35" i="1"/>
  <c r="QF35" i="1"/>
  <c r="QF36" i="1" s="1"/>
  <c r="QD35" i="1"/>
  <c r="PW35" i="1"/>
  <c r="PW36" i="1" s="1"/>
  <c r="PU35" i="1"/>
  <c r="PN35" i="1"/>
  <c r="PN36" i="1" s="1"/>
  <c r="PL35" i="1"/>
  <c r="PE35" i="1"/>
  <c r="PE36" i="1" s="1"/>
  <c r="PC35" i="1"/>
  <c r="OV35" i="1"/>
  <c r="OV36" i="1" s="1"/>
  <c r="OT35" i="1"/>
  <c r="OM35" i="1"/>
  <c r="OM36" i="1" s="1"/>
  <c r="OK35" i="1"/>
  <c r="OD35" i="1"/>
  <c r="OD36" i="1" s="1"/>
  <c r="OB35" i="1"/>
  <c r="NU35" i="1"/>
  <c r="NS35" i="1"/>
  <c r="NL35" i="1"/>
  <c r="NL36" i="1" s="1"/>
  <c r="NJ35" i="1"/>
  <c r="NC35" i="1"/>
  <c r="NC36" i="1" s="1"/>
  <c r="NA35" i="1"/>
  <c r="MT35" i="1"/>
  <c r="MT36" i="1" s="1"/>
  <c r="MR35" i="1"/>
  <c r="MK35" i="1"/>
  <c r="MK36" i="1" s="1"/>
  <c r="MI35" i="1"/>
  <c r="MB35" i="1"/>
  <c r="MB36" i="1" s="1"/>
  <c r="LZ35" i="1"/>
  <c r="LS35" i="1"/>
  <c r="LS36" i="1" s="1"/>
  <c r="LQ35" i="1"/>
  <c r="LJ35" i="1"/>
  <c r="LJ36" i="1" s="1"/>
  <c r="LH35" i="1"/>
  <c r="LA35" i="1"/>
  <c r="LA36" i="1" s="1"/>
  <c r="KY35" i="1"/>
  <c r="KR35" i="1"/>
  <c r="KR36" i="1" s="1"/>
  <c r="KP35" i="1"/>
  <c r="KI35" i="1"/>
  <c r="KI37" i="1" s="1"/>
  <c r="KG35" i="1"/>
  <c r="JZ35" i="1"/>
  <c r="JZ36" i="1" s="1"/>
  <c r="JX35" i="1"/>
  <c r="CS35" i="1"/>
  <c r="CQ35" i="1"/>
  <c r="CJ35" i="1"/>
  <c r="CJ36" i="1" s="1"/>
  <c r="CH35" i="1"/>
  <c r="CA35" i="1"/>
  <c r="BR35" i="1"/>
  <c r="BP35" i="1"/>
  <c r="BI35" i="1"/>
  <c r="BG35" i="1"/>
  <c r="AZ35" i="1"/>
  <c r="AX35" i="1"/>
  <c r="H35" i="1"/>
  <c r="G35" i="1"/>
  <c r="F35" i="1"/>
  <c r="E35" i="1"/>
  <c r="D35" i="1"/>
  <c r="C35" i="1"/>
  <c r="B35" i="1"/>
  <c r="H34" i="1"/>
  <c r="G34" i="1"/>
  <c r="F34" i="1"/>
  <c r="E34" i="1"/>
  <c r="D34" i="1"/>
  <c r="C34" i="1"/>
  <c r="B34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F23" i="38" s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VV5" i="1"/>
  <c r="VM5" i="1"/>
  <c r="VD5" i="1"/>
  <c r="UU5" i="1"/>
  <c r="UL5" i="1"/>
  <c r="UC5" i="1"/>
  <c r="TT5" i="1"/>
  <c r="TK5" i="1"/>
  <c r="TB5" i="1"/>
  <c r="SS5" i="1"/>
  <c r="SJ5" i="1"/>
  <c r="SA5" i="1"/>
  <c r="RR5" i="1"/>
  <c r="RI5" i="1"/>
  <c r="QZ5" i="1"/>
  <c r="QQ5" i="1"/>
  <c r="QH5" i="1"/>
  <c r="PY5" i="1"/>
  <c r="PP5" i="1"/>
  <c r="PG5" i="1"/>
  <c r="OX5" i="1"/>
  <c r="OO5" i="1"/>
  <c r="OF5" i="1"/>
  <c r="NW5" i="1"/>
  <c r="NN5" i="1"/>
  <c r="NE5" i="1"/>
  <c r="MV5" i="1"/>
  <c r="MM5" i="1"/>
  <c r="MD5" i="1"/>
  <c r="LU5" i="1"/>
  <c r="LL5" i="1"/>
  <c r="LC5" i="1"/>
  <c r="KT5" i="1"/>
  <c r="KK5" i="1"/>
  <c r="KB5" i="1"/>
  <c r="I33" i="38"/>
  <c r="I29" i="1"/>
  <c r="I28" i="1"/>
  <c r="I28" i="38" s="1"/>
  <c r="I27" i="1"/>
  <c r="I27" i="38" s="1"/>
  <c r="I26" i="1"/>
  <c r="I26" i="38" s="1"/>
  <c r="I25" i="1"/>
  <c r="I25" i="38" s="1"/>
  <c r="I24" i="1"/>
  <c r="I24" i="38" s="1"/>
  <c r="I23" i="1"/>
  <c r="I23" i="38" s="1"/>
  <c r="I22" i="1"/>
  <c r="I22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CU5" i="1"/>
  <c r="I13" i="1" s="1"/>
  <c r="I13" i="38" s="1"/>
  <c r="CL5" i="1"/>
  <c r="I12" i="1" s="1"/>
  <c r="I12" i="38" s="1"/>
  <c r="I11" i="1"/>
  <c r="I11" i="38" s="1"/>
  <c r="BT5" i="1"/>
  <c r="I10" i="1" s="1"/>
  <c r="I10" i="38" s="1"/>
  <c r="BK5" i="1"/>
  <c r="I9" i="1" s="1"/>
  <c r="I9" i="38" s="1"/>
  <c r="BB5" i="1"/>
  <c r="I8" i="1" s="1"/>
  <c r="I8" i="38" s="1"/>
  <c r="I7" i="1"/>
  <c r="I7" i="38" s="1"/>
  <c r="I6" i="1"/>
  <c r="I6" i="38" s="1"/>
  <c r="I5" i="1"/>
  <c r="I5" i="38" s="1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1"/>
  <c r="I4" i="38" s="1"/>
  <c r="H4" i="1"/>
  <c r="H4" i="38" s="1"/>
  <c r="T4" i="38" s="1"/>
  <c r="G4" i="1"/>
  <c r="G4" i="38" s="1"/>
  <c r="F4" i="1"/>
  <c r="F4" i="38" s="1"/>
  <c r="E4" i="1"/>
  <c r="E4" i="38" s="1"/>
  <c r="D4" i="1"/>
  <c r="D4" i="38" s="1"/>
  <c r="C4" i="1"/>
  <c r="C4" i="38" s="1"/>
  <c r="B4" i="38"/>
  <c r="I3" i="38"/>
  <c r="R1" i="1"/>
  <c r="AA1" i="1" s="1"/>
  <c r="AJ1" i="1" s="1"/>
  <c r="AS1" i="1" s="1"/>
  <c r="BB1" i="1" s="1"/>
  <c r="BK1" i="1" s="1"/>
  <c r="BT1" i="1" s="1"/>
  <c r="CC1" i="1" s="1"/>
  <c r="CL1" i="1" s="1"/>
  <c r="CU1" i="1" s="1"/>
  <c r="DD1" i="1" s="1"/>
  <c r="DM1" i="1" s="1"/>
  <c r="DV1" i="1" s="1"/>
  <c r="EE1" i="1" s="1"/>
  <c r="EN1" i="1" s="1"/>
  <c r="EW1" i="1" s="1"/>
  <c r="FF1" i="1" s="1"/>
  <c r="FO1" i="1" s="1"/>
  <c r="FX1" i="1" s="1"/>
  <c r="GG1" i="1" s="1"/>
  <c r="GP1" i="1" s="1"/>
  <c r="GY1" i="1" s="1"/>
  <c r="HH1" i="1" s="1"/>
  <c r="HQ1" i="1" s="1"/>
  <c r="HZ1" i="1" s="1"/>
  <c r="II1" i="1" s="1"/>
  <c r="IR1" i="1" s="1"/>
  <c r="JA1" i="1" s="1"/>
  <c r="Q142" i="38"/>
  <c r="M142" i="38"/>
  <c r="K142" i="38"/>
  <c r="S141" i="38"/>
  <c r="T141" i="38" s="1"/>
  <c r="I141" i="38"/>
  <c r="S140" i="38"/>
  <c r="T140" i="38" s="1"/>
  <c r="I140" i="38"/>
  <c r="S139" i="38"/>
  <c r="T139" i="38" s="1"/>
  <c r="I139" i="38"/>
  <c r="S138" i="38"/>
  <c r="T138" i="38" s="1"/>
  <c r="I138" i="38"/>
  <c r="S137" i="38"/>
  <c r="T137" i="38" s="1"/>
  <c r="I137" i="38"/>
  <c r="S136" i="38"/>
  <c r="T136" i="38" s="1"/>
  <c r="I136" i="38"/>
  <c r="S135" i="38"/>
  <c r="T135" i="38" s="1"/>
  <c r="I135" i="38"/>
  <c r="S134" i="38"/>
  <c r="T134" i="38" s="1"/>
  <c r="I134" i="38"/>
  <c r="S133" i="38"/>
  <c r="T133" i="38" s="1"/>
  <c r="I133" i="38"/>
  <c r="S132" i="38"/>
  <c r="T132" i="38" s="1"/>
  <c r="I132" i="38"/>
  <c r="S131" i="38"/>
  <c r="T131" i="38" s="1"/>
  <c r="I131" i="38"/>
  <c r="S130" i="38"/>
  <c r="T130" i="38" s="1"/>
  <c r="I130" i="38"/>
  <c r="S129" i="38"/>
  <c r="T129" i="38" s="1"/>
  <c r="I129" i="38"/>
  <c r="S128" i="38"/>
  <c r="T128" i="38" s="1"/>
  <c r="I128" i="38"/>
  <c r="I127" i="38"/>
  <c r="I126" i="38"/>
  <c r="I125" i="38"/>
  <c r="I122" i="38"/>
  <c r="I113" i="38"/>
  <c r="I111" i="38"/>
  <c r="I112" i="38"/>
  <c r="I110" i="38"/>
  <c r="I108" i="38"/>
  <c r="I106" i="38"/>
  <c r="T103" i="38"/>
  <c r="T101" i="38"/>
  <c r="I101" i="38"/>
  <c r="S95" i="38"/>
  <c r="T95" i="38" s="1"/>
  <c r="I95" i="38"/>
  <c r="S94" i="38"/>
  <c r="T94" i="38" s="1"/>
  <c r="I94" i="38"/>
  <c r="S93" i="38"/>
  <c r="G93" i="38"/>
  <c r="C93" i="38"/>
  <c r="S92" i="38"/>
  <c r="F92" i="38"/>
  <c r="B92" i="38"/>
  <c r="S91" i="38"/>
  <c r="F91" i="38"/>
  <c r="E91" i="38"/>
  <c r="S90" i="38"/>
  <c r="H90" i="38"/>
  <c r="D90" i="38"/>
  <c r="S89" i="38"/>
  <c r="G89" i="38"/>
  <c r="C89" i="38"/>
  <c r="S88" i="38"/>
  <c r="G88" i="38"/>
  <c r="F88" i="38"/>
  <c r="B88" i="38"/>
  <c r="S87" i="38"/>
  <c r="E87" i="38"/>
  <c r="S86" i="38"/>
  <c r="H86" i="38"/>
  <c r="D86" i="38"/>
  <c r="S85" i="38"/>
  <c r="G85" i="38"/>
  <c r="C85" i="38"/>
  <c r="S84" i="38"/>
  <c r="F84" i="38"/>
  <c r="B84" i="38"/>
  <c r="S83" i="38"/>
  <c r="E83" i="38"/>
  <c r="S82" i="38"/>
  <c r="H82" i="38"/>
  <c r="D82" i="38"/>
  <c r="C82" i="38"/>
  <c r="S81" i="38"/>
  <c r="G81" i="38"/>
  <c r="C81" i="38"/>
  <c r="S80" i="38"/>
  <c r="F80" i="38"/>
  <c r="B80" i="38"/>
  <c r="S79" i="38"/>
  <c r="E79" i="38"/>
  <c r="S78" i="38"/>
  <c r="H78" i="38"/>
  <c r="D78" i="38"/>
  <c r="B78" i="38"/>
  <c r="S77" i="38"/>
  <c r="G77" i="38"/>
  <c r="C77" i="38"/>
  <c r="S76" i="38"/>
  <c r="F76" i="38"/>
  <c r="C76" i="38"/>
  <c r="B76" i="38"/>
  <c r="S75" i="38"/>
  <c r="E75" i="38"/>
  <c r="S74" i="38"/>
  <c r="H74" i="38"/>
  <c r="F74" i="38"/>
  <c r="D74" i="38"/>
  <c r="S73" i="38"/>
  <c r="G73" i="38"/>
  <c r="C73" i="38"/>
  <c r="S72" i="38"/>
  <c r="F72" i="38"/>
  <c r="B72" i="38"/>
  <c r="S71" i="38"/>
  <c r="E71" i="38"/>
  <c r="S70" i="38"/>
  <c r="H70" i="38"/>
  <c r="D70" i="38"/>
  <c r="S69" i="38"/>
  <c r="G69" i="38"/>
  <c r="C69" i="38"/>
  <c r="S68" i="38"/>
  <c r="F68" i="38"/>
  <c r="B68" i="38"/>
  <c r="S67" i="38"/>
  <c r="E67" i="38"/>
  <c r="S66" i="38"/>
  <c r="H66" i="38"/>
  <c r="D66" i="38"/>
  <c r="S65" i="38"/>
  <c r="G65" i="38"/>
  <c r="C65" i="38"/>
  <c r="S64" i="38"/>
  <c r="S63" i="38"/>
  <c r="S62" i="38"/>
  <c r="H62" i="38"/>
  <c r="D62" i="38"/>
  <c r="S61" i="38"/>
  <c r="C61" i="38"/>
  <c r="S60" i="38"/>
  <c r="B60" i="38"/>
  <c r="S58" i="38"/>
  <c r="S57" i="38"/>
  <c r="H57" i="38"/>
  <c r="D57" i="38"/>
  <c r="S55" i="38"/>
  <c r="G55" i="38"/>
  <c r="C55" i="38"/>
  <c r="S54" i="38"/>
  <c r="B54" i="38"/>
  <c r="S51" i="38"/>
  <c r="S48" i="38"/>
  <c r="C48" i="38"/>
  <c r="S47" i="38"/>
  <c r="S46" i="38"/>
  <c r="S45" i="38"/>
  <c r="S44" i="38"/>
  <c r="G44" i="38"/>
  <c r="C44" i="38"/>
  <c r="S43" i="38"/>
  <c r="F43" i="38"/>
  <c r="C43" i="38"/>
  <c r="B43" i="38"/>
  <c r="S42" i="38"/>
  <c r="S41" i="38"/>
  <c r="T41" i="38" s="1"/>
  <c r="D41" i="38"/>
  <c r="S40" i="38"/>
  <c r="T40" i="38" s="1"/>
  <c r="C40" i="38"/>
  <c r="S39" i="38"/>
  <c r="T39" i="38" s="1"/>
  <c r="S38" i="38"/>
  <c r="T38" i="38" s="1"/>
  <c r="E38" i="38"/>
  <c r="S37" i="38"/>
  <c r="C37" i="38"/>
  <c r="S36" i="38"/>
  <c r="S35" i="38"/>
  <c r="T35" i="38" s="1"/>
  <c r="S33" i="38"/>
  <c r="H33" i="38"/>
  <c r="G33" i="38"/>
  <c r="F33" i="38"/>
  <c r="E33" i="38"/>
  <c r="D33" i="38"/>
  <c r="C33" i="38"/>
  <c r="B33" i="38"/>
  <c r="S32" i="38"/>
  <c r="I32" i="38"/>
  <c r="H32" i="38"/>
  <c r="G32" i="38"/>
  <c r="F32" i="38"/>
  <c r="E32" i="38"/>
  <c r="D32" i="38"/>
  <c r="C32" i="38"/>
  <c r="B32" i="38"/>
  <c r="S31" i="38"/>
  <c r="I31" i="38"/>
  <c r="H31" i="38"/>
  <c r="G31" i="38"/>
  <c r="F31" i="38"/>
  <c r="E31" i="38"/>
  <c r="D31" i="38"/>
  <c r="C31" i="38"/>
  <c r="B31" i="38"/>
  <c r="S30" i="38"/>
  <c r="I30" i="38"/>
  <c r="H30" i="38"/>
  <c r="G30" i="38"/>
  <c r="F30" i="38"/>
  <c r="E30" i="38"/>
  <c r="D30" i="38"/>
  <c r="C30" i="38"/>
  <c r="B30" i="38"/>
  <c r="S29" i="38"/>
  <c r="I29" i="38"/>
  <c r="H29" i="38"/>
  <c r="G29" i="38"/>
  <c r="F29" i="38"/>
  <c r="E29" i="38"/>
  <c r="D29" i="38"/>
  <c r="C29" i="38"/>
  <c r="B29" i="38"/>
  <c r="S28" i="38"/>
  <c r="H28" i="38"/>
  <c r="G28" i="38"/>
  <c r="F28" i="38"/>
  <c r="E28" i="38"/>
  <c r="D28" i="38"/>
  <c r="C28" i="38"/>
  <c r="B28" i="38"/>
  <c r="S27" i="38"/>
  <c r="H27" i="38"/>
  <c r="G27" i="38"/>
  <c r="F27" i="38"/>
  <c r="E27" i="38"/>
  <c r="D27" i="38"/>
  <c r="C27" i="38"/>
  <c r="B27" i="38"/>
  <c r="S26" i="38"/>
  <c r="H26" i="38"/>
  <c r="G26" i="38"/>
  <c r="F26" i="38"/>
  <c r="E26" i="38"/>
  <c r="D26" i="38"/>
  <c r="C26" i="38"/>
  <c r="B26" i="38"/>
  <c r="S25" i="38"/>
  <c r="H25" i="38"/>
  <c r="G25" i="38"/>
  <c r="F25" i="38"/>
  <c r="D25" i="38"/>
  <c r="C25" i="38"/>
  <c r="B25" i="38"/>
  <c r="S24" i="38"/>
  <c r="S23" i="38"/>
  <c r="S22" i="38"/>
  <c r="S21" i="38"/>
  <c r="S3" i="38"/>
  <c r="H3" i="38"/>
  <c r="G3" i="38"/>
  <c r="F3" i="38"/>
  <c r="E3" i="38"/>
  <c r="D3" i="38"/>
  <c r="C3" i="38"/>
  <c r="B3" i="38"/>
  <c r="T37" i="38" l="1"/>
  <c r="T32" i="38"/>
  <c r="T31" i="38"/>
  <c r="T24" i="38"/>
  <c r="T27" i="38"/>
  <c r="T28" i="38"/>
  <c r="T25" i="38"/>
  <c r="T29" i="38"/>
  <c r="T33" i="38"/>
  <c r="T22" i="38"/>
  <c r="T26" i="38"/>
  <c r="T30" i="38"/>
  <c r="T21" i="38"/>
  <c r="T36" i="38"/>
  <c r="T23" i="38"/>
  <c r="T61" i="38"/>
  <c r="T58" i="38"/>
  <c r="T48" i="38"/>
  <c r="T54" i="38"/>
  <c r="F78" i="38"/>
  <c r="T51" i="38"/>
  <c r="F90" i="38"/>
  <c r="I90" i="38" s="1"/>
  <c r="I52" i="1"/>
  <c r="I49" i="38" s="1"/>
  <c r="F49" i="38"/>
  <c r="E55" i="38"/>
  <c r="E52" i="38"/>
  <c r="I56" i="1"/>
  <c r="I54" i="38" s="1"/>
  <c r="F54" i="38"/>
  <c r="G57" i="38"/>
  <c r="G142" i="38" s="1"/>
  <c r="F55" i="38"/>
  <c r="F52" i="38"/>
  <c r="D55" i="38"/>
  <c r="D52" i="38"/>
  <c r="H55" i="38"/>
  <c r="T55" i="38" s="1"/>
  <c r="H52" i="38"/>
  <c r="T52" i="38" s="1"/>
  <c r="E57" i="38"/>
  <c r="E54" i="38"/>
  <c r="T57" i="38"/>
  <c r="T60" i="38"/>
  <c r="I40" i="1"/>
  <c r="I37" i="38" s="1"/>
  <c r="T69" i="38"/>
  <c r="T70" i="38"/>
  <c r="AZ36" i="1"/>
  <c r="I73" i="1"/>
  <c r="I77" i="1"/>
  <c r="I81" i="1"/>
  <c r="I85" i="1"/>
  <c r="I89" i="1"/>
  <c r="I34" i="1"/>
  <c r="T3" i="38"/>
  <c r="F70" i="38"/>
  <c r="I70" i="38" s="1"/>
  <c r="F83" i="38"/>
  <c r="I83" i="38" s="1"/>
  <c r="F86" i="38"/>
  <c r="I86" i="38" s="1"/>
  <c r="F87" i="38"/>
  <c r="I87" i="38" s="1"/>
  <c r="F66" i="38"/>
  <c r="I66" i="38" s="1"/>
  <c r="F79" i="38"/>
  <c r="I79" i="38" s="1"/>
  <c r="F82" i="38"/>
  <c r="I82" i="38" s="1"/>
  <c r="T71" i="38"/>
  <c r="T72" i="38"/>
  <c r="T76" i="38"/>
  <c r="T80" i="38"/>
  <c r="T88" i="38"/>
  <c r="T92" i="38"/>
  <c r="I91" i="1"/>
  <c r="F34" i="94"/>
  <c r="G6" i="94" s="1"/>
  <c r="H6" i="94" s="1"/>
  <c r="I61" i="1"/>
  <c r="I65" i="1"/>
  <c r="I69" i="1"/>
  <c r="I36" i="1"/>
  <c r="T68" i="38"/>
  <c r="T84" i="38"/>
  <c r="T66" i="38"/>
  <c r="T67" i="38"/>
  <c r="T73" i="38"/>
  <c r="F63" i="38"/>
  <c r="I63" i="38" s="1"/>
  <c r="F62" i="38"/>
  <c r="I62" i="38" s="1"/>
  <c r="I57" i="1"/>
  <c r="F57" i="38"/>
  <c r="I57" i="38" s="1"/>
  <c r="I53" i="1"/>
  <c r="I50" i="38" s="1"/>
  <c r="T63" i="38"/>
  <c r="T64" i="38"/>
  <c r="T65" i="38"/>
  <c r="T62" i="38"/>
  <c r="T47" i="38"/>
  <c r="I49" i="1"/>
  <c r="I46" i="38" s="1"/>
  <c r="F46" i="38"/>
  <c r="I48" i="1"/>
  <c r="I45" i="38" s="1"/>
  <c r="I45" i="1"/>
  <c r="I42" i="38" s="1"/>
  <c r="F42" i="38"/>
  <c r="I44" i="1"/>
  <c r="I41" i="38" s="1"/>
  <c r="F41" i="38"/>
  <c r="I41" i="1"/>
  <c r="I38" i="38" s="1"/>
  <c r="I37" i="1"/>
  <c r="F34" i="38"/>
  <c r="I34" i="38" s="1"/>
  <c r="I30" i="1"/>
  <c r="I35" i="1"/>
  <c r="JJ1" i="1"/>
  <c r="JS1" i="1" s="1"/>
  <c r="KB1" i="1" s="1"/>
  <c r="KK1" i="1" s="1"/>
  <c r="KT1" i="1" s="1"/>
  <c r="LC1" i="1" s="1"/>
  <c r="LL1" i="1" s="1"/>
  <c r="LU1" i="1" s="1"/>
  <c r="MD1" i="1" s="1"/>
  <c r="MM1" i="1" s="1"/>
  <c r="MV1" i="1" s="1"/>
  <c r="NE1" i="1" s="1"/>
  <c r="NN1" i="1" s="1"/>
  <c r="NW1" i="1" s="1"/>
  <c r="OF1" i="1" s="1"/>
  <c r="OO1" i="1" s="1"/>
  <c r="OX1" i="1" s="1"/>
  <c r="PG1" i="1" s="1"/>
  <c r="PP1" i="1" s="1"/>
  <c r="PY1" i="1" s="1"/>
  <c r="QH1" i="1" s="1"/>
  <c r="QQ1" i="1" s="1"/>
  <c r="QZ1" i="1" s="1"/>
  <c r="RI1" i="1" s="1"/>
  <c r="RR1" i="1" s="1"/>
  <c r="SA1" i="1" s="1"/>
  <c r="SJ1" i="1" s="1"/>
  <c r="SS1" i="1" s="1"/>
  <c r="TB1" i="1" s="1"/>
  <c r="TK1" i="1" s="1"/>
  <c r="TT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I39" i="1"/>
  <c r="I36" i="38" s="1"/>
  <c r="I43" i="1"/>
  <c r="I40" i="38" s="1"/>
  <c r="I47" i="1"/>
  <c r="I44" i="38" s="1"/>
  <c r="I51" i="1"/>
  <c r="I48" i="38" s="1"/>
  <c r="I55" i="1"/>
  <c r="I52" i="38" s="1"/>
  <c r="I59" i="1"/>
  <c r="I63" i="1"/>
  <c r="I67" i="1"/>
  <c r="I71" i="1"/>
  <c r="I75" i="1"/>
  <c r="I79" i="1"/>
  <c r="I83" i="1"/>
  <c r="I87" i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AU1" i="1"/>
  <c r="BD1" i="1" s="1"/>
  <c r="BM1" i="1" s="1"/>
  <c r="BV1" i="1" s="1"/>
  <c r="CE1" i="1" s="1"/>
  <c r="CN1" i="1" s="1"/>
  <c r="CW1" i="1" s="1"/>
  <c r="DF1" i="1" s="1"/>
  <c r="DO1" i="1" s="1"/>
  <c r="NU36" i="1"/>
  <c r="I38" i="1"/>
  <c r="I35" i="38" s="1"/>
  <c r="I42" i="1"/>
  <c r="I39" i="38" s="1"/>
  <c r="I46" i="1"/>
  <c r="I43" i="38" s="1"/>
  <c r="I54" i="1"/>
  <c r="I51" i="38" s="1"/>
  <c r="I58" i="1"/>
  <c r="I62" i="1"/>
  <c r="I66" i="1"/>
  <c r="I70" i="1"/>
  <c r="I74" i="1"/>
  <c r="I78" i="1"/>
  <c r="I82" i="1"/>
  <c r="I86" i="1"/>
  <c r="I90" i="1"/>
  <c r="CS36" i="1"/>
  <c r="CA36" i="1"/>
  <c r="BR36" i="1"/>
  <c r="BI36" i="1"/>
  <c r="I50" i="1"/>
  <c r="I47" i="38" s="1"/>
  <c r="F47" i="38"/>
  <c r="ZF36" i="1"/>
  <c r="I58" i="38"/>
  <c r="I60" i="38"/>
  <c r="I61" i="38"/>
  <c r="I64" i="38"/>
  <c r="I65" i="38"/>
  <c r="I67" i="38"/>
  <c r="I68" i="38"/>
  <c r="I69" i="38"/>
  <c r="I71" i="38"/>
  <c r="I72" i="38"/>
  <c r="I73" i="38"/>
  <c r="I74" i="38"/>
  <c r="I75" i="38"/>
  <c r="I76" i="38"/>
  <c r="I77" i="38"/>
  <c r="I78" i="38"/>
  <c r="I80" i="38"/>
  <c r="I81" i="38"/>
  <c r="I84" i="38"/>
  <c r="I85" i="38"/>
  <c r="I88" i="38"/>
  <c r="I89" i="38"/>
  <c r="I91" i="38"/>
  <c r="I92" i="38"/>
  <c r="I93" i="38"/>
  <c r="T46" i="38"/>
  <c r="T45" i="38"/>
  <c r="T44" i="38"/>
  <c r="T43" i="38"/>
  <c r="T42" i="38"/>
  <c r="I142" i="38"/>
  <c r="S142" i="38"/>
  <c r="H142" i="38" l="1"/>
  <c r="I55" i="38"/>
  <c r="E37" i="94"/>
  <c r="DX1" i="1"/>
  <c r="EG1" i="1" s="1"/>
  <c r="EP1" i="1" s="1"/>
  <c r="EY1" i="1" s="1"/>
  <c r="FH1" i="1" s="1"/>
  <c r="FQ1" i="1" s="1"/>
  <c r="FZ1" i="1" s="1"/>
  <c r="GI1" i="1" s="1"/>
  <c r="GR1" i="1" s="1"/>
  <c r="HA1" i="1" s="1"/>
  <c r="HJ1" i="1" s="1"/>
  <c r="HS1" i="1" s="1"/>
  <c r="IB1" i="1" s="1"/>
  <c r="IK1" i="1" s="1"/>
  <c r="IT1" i="1" s="1"/>
  <c r="JC1" i="1" s="1"/>
  <c r="JL1" i="1" s="1"/>
  <c r="JU1" i="1" s="1"/>
  <c r="KD1" i="1" s="1"/>
  <c r="KM1" i="1" s="1"/>
  <c r="KV1" i="1" s="1"/>
  <c r="LE1" i="1" s="1"/>
  <c r="LN1" i="1" s="1"/>
  <c r="LW1" i="1" s="1"/>
  <c r="MF1" i="1" s="1"/>
  <c r="MO1" i="1" s="1"/>
  <c r="MX1" i="1" s="1"/>
  <c r="NG1" i="1" s="1"/>
  <c r="NP1" i="1" s="1"/>
  <c r="NY1" i="1" s="1"/>
  <c r="OH1" i="1" s="1"/>
  <c r="OQ1" i="1" s="1"/>
  <c r="OZ1" i="1" s="1"/>
  <c r="PI1" i="1" s="1"/>
  <c r="PR1" i="1" s="1"/>
  <c r="QA1" i="1" s="1"/>
  <c r="QJ1" i="1" s="1"/>
  <c r="QS1" i="1" s="1"/>
  <c r="RB1" i="1" s="1"/>
  <c r="RK1" i="1" s="1"/>
  <c r="RT1" i="1" s="1"/>
  <c r="SC1" i="1" s="1"/>
  <c r="SL1" i="1" s="1"/>
  <c r="SU1" i="1" s="1"/>
  <c r="TD1" i="1" s="1"/>
  <c r="TM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</calcChain>
</file>

<file path=xl/sharedStrings.xml><?xml version="1.0" encoding="utf-8"?>
<sst xmlns="http://schemas.openxmlformats.org/spreadsheetml/2006/main" count="3313" uniqueCount="489">
  <si>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</si>
  <si>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</si>
  <si>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</si>
  <si>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</si>
  <si>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</si>
  <si>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</si>
  <si>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</si>
  <si>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</si>
  <si>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</si>
  <si>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</si>
  <si>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</si>
  <si>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</si>
  <si>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</si>
  <si>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</si>
  <si>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</si>
  <si>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</si>
  <si>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</si>
  <si>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</si>
  <si>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</si>
  <si>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</si>
  <si>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</si>
  <si>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</si>
  <si>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</si>
  <si>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</si>
  <si>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</si>
  <si>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</si>
  <si>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</si>
  <si>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</si>
  <si>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</si>
  <si>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</si>
  <si>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</si>
  <si>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</si>
  <si>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</si>
  <si>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</si>
  <si>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</si>
  <si>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</si>
  <si>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</si>
  <si>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</si>
  <si>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</si>
  <si>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</si>
  <si>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</si>
  <si>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</si>
  <si>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 xml:space="preserve">ESPALDILLA </t>
  </si>
  <si>
    <t xml:space="preserve">MENUDO </t>
  </si>
  <si>
    <t>EXCEL</t>
  </si>
  <si>
    <t xml:space="preserve">GPO. INT DE AVES </t>
  </si>
  <si>
    <t xml:space="preserve">PAVOS </t>
  </si>
  <si>
    <t>PARSON NATURAL</t>
  </si>
  <si>
    <t>0182 M</t>
  </si>
  <si>
    <t>0216 M</t>
  </si>
  <si>
    <t>0233 M</t>
  </si>
  <si>
    <t>0263 M</t>
  </si>
  <si>
    <t>TURKEY</t>
  </si>
  <si>
    <t>0282 M</t>
  </si>
  <si>
    <t>18 DICIEMBRE .,2015</t>
  </si>
  <si>
    <t>19 DICIEMBRE .,2015</t>
  </si>
  <si>
    <t>0369 M</t>
  </si>
  <si>
    <t>0380 M</t>
  </si>
  <si>
    <t>0392 M</t>
  </si>
  <si>
    <t>0408 M</t>
  </si>
  <si>
    <t>0433 M</t>
  </si>
  <si>
    <t>0452 M</t>
  </si>
  <si>
    <t>CUERO COMBO</t>
  </si>
  <si>
    <t>INVENTARIO  DE    MAYO      2016</t>
  </si>
  <si>
    <t>maquila</t>
  </si>
  <si>
    <t>EXISTENCIA CAJAS</t>
  </si>
  <si>
    <t xml:space="preserve">CUERO </t>
  </si>
  <si>
    <t xml:space="preserve">PANCETA </t>
  </si>
  <si>
    <t>D</t>
  </si>
  <si>
    <t>734 O</t>
  </si>
  <si>
    <t>740 O</t>
  </si>
  <si>
    <t>744 O</t>
  </si>
  <si>
    <t>749 O</t>
  </si>
  <si>
    <t>754 O</t>
  </si>
  <si>
    <t>762 O</t>
  </si>
  <si>
    <t>772 O</t>
  </si>
  <si>
    <t>784 O</t>
  </si>
  <si>
    <t>792 O</t>
  </si>
  <si>
    <t xml:space="preserve">EUROPLAST SA DE CV </t>
  </si>
  <si>
    <t>CAJAS GIGANTES MEDIA CALADA</t>
  </si>
  <si>
    <t>870 O</t>
  </si>
  <si>
    <t>INVENTARIO  DEL MES DE FEBRERO      2017</t>
  </si>
  <si>
    <t xml:space="preserve">MARIMEX BC S DE RL </t>
  </si>
  <si>
    <t>ATUN</t>
  </si>
  <si>
    <t>FILETE TILAPIA</t>
  </si>
  <si>
    <t>FILETE BASA</t>
  </si>
  <si>
    <t xml:space="preserve">                                                                                                     </t>
  </si>
  <si>
    <t xml:space="preserve">                      </t>
  </si>
  <si>
    <t>ADAMS INT MORELIA</t>
  </si>
  <si>
    <t>CORBATA SEABOARD</t>
  </si>
  <si>
    <t>SALIDAS KG</t>
  </si>
  <si>
    <t>&lt;</t>
  </si>
  <si>
    <t>}</t>
  </si>
  <si>
    <t xml:space="preserve">SESOS DE COPA </t>
  </si>
  <si>
    <t>PAPA Corte Ondulado</t>
  </si>
  <si>
    <t>MARIMEX BCS DE RL</t>
  </si>
  <si>
    <t>120 R</t>
  </si>
  <si>
    <t>151 R</t>
  </si>
  <si>
    <t xml:space="preserve">ABASTECEDORA DE CARNES </t>
  </si>
  <si>
    <t>FRESCAS ROEL</t>
  </si>
  <si>
    <t>262 R</t>
  </si>
  <si>
    <t xml:space="preserve">MARIMEX BC DE RL </t>
  </si>
  <si>
    <t>269 R</t>
  </si>
  <si>
    <t>324 R</t>
  </si>
  <si>
    <t xml:space="preserve">NORMA LEDO </t>
  </si>
  <si>
    <t xml:space="preserve">                                                                                                                             </t>
  </si>
  <si>
    <t>366 R</t>
  </si>
  <si>
    <t>369 R</t>
  </si>
  <si>
    <t>411 R</t>
  </si>
  <si>
    <t>443 R</t>
  </si>
  <si>
    <t>444 R</t>
  </si>
  <si>
    <t>ABASTECEDORA DE CRNES FRESCAS ROEL</t>
  </si>
  <si>
    <t>EXCELL</t>
  </si>
  <si>
    <t>SESOS MARQUETA</t>
  </si>
  <si>
    <t>RYC ALIMENTOS SA DE CV</t>
  </si>
  <si>
    <t>473 R</t>
  </si>
  <si>
    <t>474 R</t>
  </si>
  <si>
    <t>477 R</t>
  </si>
  <si>
    <t>478 R</t>
  </si>
  <si>
    <t>479 R</t>
  </si>
  <si>
    <t>481 R</t>
  </si>
  <si>
    <t>482 R</t>
  </si>
  <si>
    <t>484 R</t>
  </si>
  <si>
    <t>ABASTECEDORA DE CARNES FRESCAS ROEL</t>
  </si>
  <si>
    <t>487 R</t>
  </si>
  <si>
    <t>491 R</t>
  </si>
  <si>
    <t>492 R</t>
  </si>
  <si>
    <t>493 R</t>
  </si>
  <si>
    <t>496 R</t>
  </si>
  <si>
    <t>500 R</t>
  </si>
  <si>
    <t>SOBRANTE</t>
  </si>
  <si>
    <t>ENTRADA DEL MES DE AGOSTO 2018</t>
  </si>
  <si>
    <t>INVENTARIO     DEL MES DE JULIO 2018</t>
  </si>
  <si>
    <t>SMITHFIELD FARMLAND</t>
  </si>
  <si>
    <t>Smithfield</t>
  </si>
  <si>
    <t>SEABOARD FOODS</t>
  </si>
  <si>
    <t>Seaboard</t>
  </si>
  <si>
    <t>CONTRA EXCEL</t>
  </si>
  <si>
    <t xml:space="preserve">RYC ALIMENTOS SA DE CV </t>
  </si>
  <si>
    <t>CORDERO</t>
  </si>
  <si>
    <t xml:space="preserve">SEABOARD FOODS </t>
  </si>
  <si>
    <t>1140 KG</t>
  </si>
  <si>
    <t>BUCHE Seaboard</t>
  </si>
  <si>
    <t>509 R</t>
  </si>
  <si>
    <t>510 R</t>
  </si>
  <si>
    <t>515 R</t>
  </si>
  <si>
    <t>520 R</t>
  </si>
  <si>
    <t>521 R</t>
  </si>
  <si>
    <t>522 R</t>
  </si>
  <si>
    <t>524 R</t>
  </si>
  <si>
    <t>555 R</t>
  </si>
  <si>
    <t>557 R</t>
  </si>
  <si>
    <t>529 R</t>
  </si>
  <si>
    <t>534 R</t>
  </si>
  <si>
    <t>536 R</t>
  </si>
  <si>
    <t>540 R</t>
  </si>
  <si>
    <t>542 R</t>
  </si>
  <si>
    <t>549 R</t>
  </si>
  <si>
    <t>550 R</t>
  </si>
  <si>
    <t>551 R</t>
  </si>
  <si>
    <t>560 R</t>
  </si>
  <si>
    <t>561 R</t>
  </si>
  <si>
    <t>564 R</t>
  </si>
  <si>
    <t>566 R</t>
  </si>
  <si>
    <t>570 R</t>
  </si>
  <si>
    <t>573 R</t>
  </si>
  <si>
    <t>573. R</t>
  </si>
  <si>
    <t>576 R</t>
  </si>
  <si>
    <t>577 R</t>
  </si>
  <si>
    <t>578 R</t>
  </si>
  <si>
    <t>581 R</t>
  </si>
  <si>
    <t>583 R</t>
  </si>
  <si>
    <t>586 R</t>
  </si>
  <si>
    <t>590 R</t>
  </si>
  <si>
    <t>588 R</t>
  </si>
  <si>
    <t>589 R</t>
  </si>
  <si>
    <t>591 R</t>
  </si>
  <si>
    <t>LENGUA DE CERDO</t>
  </si>
  <si>
    <t>595 R</t>
  </si>
  <si>
    <t>596 R</t>
  </si>
  <si>
    <t>597 R</t>
  </si>
  <si>
    <t>601 R</t>
  </si>
  <si>
    <t>602 R</t>
  </si>
  <si>
    <t>604 R</t>
  </si>
  <si>
    <t>605 R</t>
  </si>
  <si>
    <t>608 R</t>
  </si>
  <si>
    <t>610 R</t>
  </si>
  <si>
    <t>612 R</t>
  </si>
  <si>
    <t>617 R</t>
  </si>
  <si>
    <t>PED. 27788300</t>
  </si>
  <si>
    <t>PED. 27934921</t>
  </si>
  <si>
    <t>PED. 27920087</t>
  </si>
  <si>
    <t>620 R</t>
  </si>
  <si>
    <t>625 R</t>
  </si>
  <si>
    <t>626 R</t>
  </si>
  <si>
    <t>623 R</t>
  </si>
  <si>
    <t>633 R</t>
  </si>
  <si>
    <t>634 R</t>
  </si>
  <si>
    <t>638 R</t>
  </si>
  <si>
    <t xml:space="preserve">638 R </t>
  </si>
  <si>
    <t>641 R</t>
  </si>
  <si>
    <t>648 R</t>
  </si>
  <si>
    <t>651 R</t>
  </si>
  <si>
    <t>INVENTARIO     DEL MES DE   A G O S T O      2018</t>
  </si>
  <si>
    <t>ENTRADA DEL MES DE SEPTIEMBRE  2018</t>
  </si>
  <si>
    <t>INVENTARIO    DEL MES DE AGOSTO 2018</t>
  </si>
  <si>
    <t>INVENTARIO   DEL MES DE AGOSTO 2018</t>
  </si>
  <si>
    <t>INVENTARIO    DEL MES DE   A G O S T O   2018</t>
  </si>
  <si>
    <t>INVENTARIO     DEL MES DE    A G  O S T O     2018</t>
  </si>
  <si>
    <t>INVENTARIO    DEL MES DE    A G O S T O     2018</t>
  </si>
  <si>
    <t>INVENTARIO     DEL MES DE AGOSTO 2018</t>
  </si>
  <si>
    <t>INVENTARIO      DEL MES DE AGOSTO 2018</t>
  </si>
  <si>
    <t>INVENTARIO    DEL MES DE    AGOSTO      2018</t>
  </si>
  <si>
    <t>PED. 28024463</t>
  </si>
  <si>
    <t>ENTRADA DEL MES DE SEPTIEMBRE 2018</t>
  </si>
  <si>
    <t>IDEAL TRADING FOODS</t>
  </si>
  <si>
    <t>SIOUX PREME</t>
  </si>
  <si>
    <t>PED. 28099374</t>
  </si>
  <si>
    <t>TYSON FRESH MEATS</t>
  </si>
  <si>
    <t xml:space="preserve">I B P </t>
  </si>
  <si>
    <t>PED. 8001494</t>
  </si>
  <si>
    <t>PED. 8001495</t>
  </si>
  <si>
    <t>PED. 28144982</t>
  </si>
  <si>
    <t>MARIMEX BC S. DE RL</t>
  </si>
  <si>
    <t>SALMON</t>
  </si>
  <si>
    <t>ABASTECEDORA DE CARNES FRECAS ROEL</t>
  </si>
  <si>
    <t xml:space="preserve">CONTRA </t>
  </si>
  <si>
    <t>SWIFT</t>
  </si>
  <si>
    <t>PED. 28325919</t>
  </si>
  <si>
    <t>PED.28325921</t>
  </si>
  <si>
    <t>PED. 28384102</t>
  </si>
  <si>
    <t>NLSE18-75</t>
  </si>
  <si>
    <t>RYC ALIMENTOS</t>
  </si>
  <si>
    <t>ESP DE CARNERO</t>
  </si>
  <si>
    <t>NLP-035</t>
  </si>
  <si>
    <t>V-8752</t>
  </si>
  <si>
    <t>V-8753</t>
  </si>
  <si>
    <t>NL18-70</t>
  </si>
  <si>
    <t>MARIMEX BC S DE RL</t>
  </si>
  <si>
    <t>PUI-5925</t>
  </si>
  <si>
    <t>CUERO PANCETA</t>
  </si>
  <si>
    <t>PU-63874</t>
  </si>
  <si>
    <t>PU-63942</t>
  </si>
  <si>
    <t>ABASTECEDORA DE CARNES</t>
  </si>
  <si>
    <t>CONTRA SWFT</t>
  </si>
  <si>
    <t>NLSE18-76</t>
  </si>
  <si>
    <t>NL18-71</t>
  </si>
  <si>
    <t>NLSE18-77</t>
  </si>
  <si>
    <t>PED. 28489133</t>
  </si>
  <si>
    <t>PED. 28489138</t>
  </si>
  <si>
    <t>PED. 28497680</t>
  </si>
  <si>
    <t>ENTRADA DE SEPTIEMBRE 2018</t>
  </si>
  <si>
    <t>ABASTECEDORA DE CARNES ROEL</t>
  </si>
  <si>
    <t>LOMO DE CAÑA</t>
  </si>
  <si>
    <t>NL18-72</t>
  </si>
  <si>
    <t>NLP-036</t>
  </si>
  <si>
    <t>,09829</t>
  </si>
  <si>
    <t>Transfer B 4-Sept</t>
  </si>
  <si>
    <t>Transfer B 5-Sept</t>
  </si>
  <si>
    <t>Transfer B 5 Sept</t>
  </si>
  <si>
    <t>Transfer B 7-Sept</t>
  </si>
  <si>
    <t>Tranfer B 11-Sept</t>
  </si>
  <si>
    <t>Transfer S 3 Sept</t>
  </si>
  <si>
    <t>Transfer B 3-Sept</t>
  </si>
  <si>
    <t>Transfer S 3-Sept</t>
  </si>
  <si>
    <t>6822-A</t>
  </si>
  <si>
    <t>Transfer S 4-Sept</t>
  </si>
  <si>
    <t>Transfer S 5-Sept</t>
  </si>
  <si>
    <t>Transfer S 6-Sept</t>
  </si>
  <si>
    <t>Transfer S 7-Sept</t>
  </si>
  <si>
    <t>Transfer S 10-Sept</t>
  </si>
  <si>
    <t>Transfer S 11-Sept</t>
  </si>
  <si>
    <t>PED. 28489140</t>
  </si>
  <si>
    <t>PED.28638051</t>
  </si>
  <si>
    <t>PED.8001539</t>
  </si>
  <si>
    <t>PED. 8001532</t>
  </si>
  <si>
    <t>,09823</t>
  </si>
  <si>
    <t>NLSE18-78</t>
  </si>
  <si>
    <t>NLSE18-79</t>
  </si>
  <si>
    <t>NL18-73</t>
  </si>
  <si>
    <t>Transfer B 11-Sept</t>
  </si>
  <si>
    <t>6823-A</t>
  </si>
  <si>
    <t>Tranfer S 7-Sept</t>
  </si>
  <si>
    <t>Transfer S 13-Sept</t>
  </si>
  <si>
    <t>Transfer S 14-Sept</t>
  </si>
  <si>
    <t>Trannsfer S 17-Sept</t>
  </si>
  <si>
    <t>Transfer B 14-Sept</t>
  </si>
  <si>
    <t>653 R</t>
  </si>
  <si>
    <t>654 R</t>
  </si>
  <si>
    <t>655 R</t>
  </si>
  <si>
    <t>656 R</t>
  </si>
  <si>
    <t>657 R</t>
  </si>
  <si>
    <t>658 R</t>
  </si>
  <si>
    <t>659 R</t>
  </si>
  <si>
    <t>660 R</t>
  </si>
  <si>
    <t>661 R</t>
  </si>
  <si>
    <t>662 R</t>
  </si>
  <si>
    <t>663 R</t>
  </si>
  <si>
    <t>665 R</t>
  </si>
  <si>
    <t>666 R</t>
  </si>
  <si>
    <t>668 R</t>
  </si>
  <si>
    <t>669 R</t>
  </si>
  <si>
    <t>670 R</t>
  </si>
  <si>
    <t>671 R</t>
  </si>
  <si>
    <t>672 R</t>
  </si>
  <si>
    <t>673 R</t>
  </si>
  <si>
    <t>678 R</t>
  </si>
  <si>
    <t>674 R</t>
  </si>
  <si>
    <t>676 R</t>
  </si>
  <si>
    <t>677 R</t>
  </si>
  <si>
    <t>679 R</t>
  </si>
  <si>
    <t>681 R</t>
  </si>
  <si>
    <t>682 R</t>
  </si>
  <si>
    <t>683 R</t>
  </si>
  <si>
    <t>PED. 28775761</t>
  </si>
  <si>
    <t>PED. 28829780</t>
  </si>
  <si>
    <t>PED. 28829535</t>
  </si>
  <si>
    <t>PED. 28829526</t>
  </si>
  <si>
    <t>NLP-037</t>
  </si>
  <si>
    <t>NL18-74</t>
  </si>
  <si>
    <t>,09830</t>
  </si>
  <si>
    <t>,09831</t>
  </si>
  <si>
    <t>PU-64303</t>
  </si>
  <si>
    <t>PU-64021</t>
  </si>
  <si>
    <t>684 R</t>
  </si>
  <si>
    <t>685 R</t>
  </si>
  <si>
    <t>686 R</t>
  </si>
  <si>
    <t>687 R</t>
  </si>
  <si>
    <t>689 R</t>
  </si>
  <si>
    <t>690 R</t>
  </si>
  <si>
    <t>691 R</t>
  </si>
  <si>
    <t>692 R</t>
  </si>
  <si>
    <t>694 R</t>
  </si>
  <si>
    <t>695 R</t>
  </si>
  <si>
    <t>696 R</t>
  </si>
  <si>
    <t>697 R</t>
  </si>
  <si>
    <t>698 R</t>
  </si>
  <si>
    <t>699 R</t>
  </si>
  <si>
    <t>701 R</t>
  </si>
  <si>
    <t>702 R</t>
  </si>
  <si>
    <t>703 R</t>
  </si>
  <si>
    <t>705 R</t>
  </si>
  <si>
    <t>706 R</t>
  </si>
  <si>
    <t>708 R</t>
  </si>
  <si>
    <t>709 R</t>
  </si>
  <si>
    <t>710 R</t>
  </si>
  <si>
    <t>711 R</t>
  </si>
  <si>
    <t>712 R</t>
  </si>
  <si>
    <t>713 R</t>
  </si>
  <si>
    <t>714 R</t>
  </si>
  <si>
    <t>715 R</t>
  </si>
  <si>
    <t>717 R</t>
  </si>
  <si>
    <t>718 R</t>
  </si>
  <si>
    <t>719 R</t>
  </si>
  <si>
    <t>720 R</t>
  </si>
  <si>
    <t>721 R</t>
  </si>
  <si>
    <t>722 R</t>
  </si>
  <si>
    <t>723 R</t>
  </si>
  <si>
    <t>733 R</t>
  </si>
  <si>
    <t>743 R</t>
  </si>
  <si>
    <t>724 R</t>
  </si>
  <si>
    <t>727 R</t>
  </si>
  <si>
    <t>728 R</t>
  </si>
  <si>
    <t>729 R</t>
  </si>
  <si>
    <t>731 R</t>
  </si>
  <si>
    <t>732 R</t>
  </si>
  <si>
    <t>735 R</t>
  </si>
  <si>
    <t>736 R</t>
  </si>
  <si>
    <t>738 R</t>
  </si>
  <si>
    <t>739 R</t>
  </si>
  <si>
    <t xml:space="preserve"> 732 R</t>
  </si>
  <si>
    <t>734 R</t>
  </si>
  <si>
    <t>740 R</t>
  </si>
  <si>
    <t>741 R</t>
  </si>
  <si>
    <t>742 R</t>
  </si>
  <si>
    <t>745 R</t>
  </si>
  <si>
    <t>Transfer S 18-Sept</t>
  </si>
  <si>
    <t>Transfer S 20-Sept</t>
  </si>
  <si>
    <t>Transfer S 17-Sept</t>
  </si>
  <si>
    <t>Transfer B 18-Sept</t>
  </si>
  <si>
    <t>Transfer B 19-Sept</t>
  </si>
  <si>
    <t>PED. 28794201</t>
  </si>
  <si>
    <t>PED.28949573</t>
  </si>
  <si>
    <t>PED. 29001072</t>
  </si>
  <si>
    <t>ENTRADA DEL  MES DE SEPTIEMBRE 2018</t>
  </si>
  <si>
    <t>XXXX</t>
  </si>
  <si>
    <t>NLSE18-80</t>
  </si>
  <si>
    <t>NLSE18-81</t>
  </si>
  <si>
    <t>PAPA CORTE RECTA 3/8</t>
  </si>
  <si>
    <t>PU-64398</t>
  </si>
  <si>
    <t>Transfer S 21-Sept</t>
  </si>
  <si>
    <t>Transfer S 24-Sept</t>
  </si>
  <si>
    <t>H-6407</t>
  </si>
  <si>
    <t>3831-A</t>
  </si>
  <si>
    <t>Transfer S 12-Sept</t>
  </si>
  <si>
    <t>3822-A</t>
  </si>
  <si>
    <t>746 R</t>
  </si>
  <si>
    <t>747 R</t>
  </si>
  <si>
    <t>748 R</t>
  </si>
  <si>
    <t>749 R</t>
  </si>
  <si>
    <t>751 R</t>
  </si>
  <si>
    <t>PED. 29078860</t>
  </si>
  <si>
    <t>SMITHFIEDL FARMLAND</t>
  </si>
  <si>
    <t>PED.29078865</t>
  </si>
  <si>
    <t>SMITHFIELD FARLAND</t>
  </si>
  <si>
    <t>PED.29130808</t>
  </si>
  <si>
    <t>PED. 29130811</t>
  </si>
  <si>
    <t>PU-64435</t>
  </si>
  <si>
    <t>NLP-038</t>
  </si>
  <si>
    <t>NL18-76</t>
  </si>
  <si>
    <t>NL18-75</t>
  </si>
  <si>
    <t>,09833</t>
  </si>
  <si>
    <t>PED. 29309687</t>
  </si>
  <si>
    <t>PAPA Corte RECTA</t>
  </si>
  <si>
    <t>PED. 29309691</t>
  </si>
  <si>
    <t>PED. 29343539</t>
  </si>
  <si>
    <t>NLSE18-82</t>
  </si>
  <si>
    <t>PU-64556</t>
  </si>
  <si>
    <t>PUI-6265</t>
  </si>
  <si>
    <t>NL18-77</t>
  </si>
  <si>
    <t>NLSE18-83</t>
  </si>
  <si>
    <t>Transfer B 21-Sept</t>
  </si>
  <si>
    <t>Transfer B 25-Sept</t>
  </si>
  <si>
    <t>Transfer B 26-Sept</t>
  </si>
  <si>
    <t>Transfer B 27-Sept</t>
  </si>
  <si>
    <t>Transfer B 27-Sept.</t>
  </si>
  <si>
    <t>Transfer B 28-Sept</t>
  </si>
  <si>
    <t>20823-A</t>
  </si>
  <si>
    <t>Transfer S 19-Sept</t>
  </si>
  <si>
    <t>Transfer S 25-Sept</t>
  </si>
  <si>
    <t>Transfer S 27-Sept</t>
  </si>
  <si>
    <t>HC-0021</t>
  </si>
  <si>
    <t>Trasnfer S 28-Sept</t>
  </si>
  <si>
    <t>HC-0020</t>
  </si>
  <si>
    <t>Transfer S 28-Sept</t>
  </si>
  <si>
    <t>202182/*CM-nlp037</t>
  </si>
  <si>
    <t>752 R</t>
  </si>
  <si>
    <t>753 R</t>
  </si>
  <si>
    <t>754 R</t>
  </si>
  <si>
    <t>756 R</t>
  </si>
  <si>
    <t>766 R</t>
  </si>
  <si>
    <t>786 R</t>
  </si>
  <si>
    <t>757 R</t>
  </si>
  <si>
    <t>758 R</t>
  </si>
  <si>
    <t xml:space="preserve"> 757 R</t>
  </si>
  <si>
    <t>757-758 R</t>
  </si>
  <si>
    <t>759 R</t>
  </si>
  <si>
    <t>760 R</t>
  </si>
  <si>
    <t>761 R</t>
  </si>
  <si>
    <t>762 R</t>
  </si>
  <si>
    <t>763 R</t>
  </si>
  <si>
    <t>764 R</t>
  </si>
  <si>
    <t>767 R</t>
  </si>
  <si>
    <t>768 R</t>
  </si>
  <si>
    <t>769 R</t>
  </si>
  <si>
    <t>770 R</t>
  </si>
  <si>
    <t>771 R</t>
  </si>
  <si>
    <t>772 R</t>
  </si>
  <si>
    <t>773 R</t>
  </si>
  <si>
    <t>777 R</t>
  </si>
  <si>
    <t>778 R</t>
  </si>
  <si>
    <t>779 R</t>
  </si>
  <si>
    <t>780 R</t>
  </si>
  <si>
    <t>781 R</t>
  </si>
  <si>
    <t>782 R</t>
  </si>
  <si>
    <t>785 R</t>
  </si>
  <si>
    <t>787 R</t>
  </si>
  <si>
    <t>789 R</t>
  </si>
  <si>
    <t>791 R</t>
  </si>
  <si>
    <t>784 R</t>
  </si>
  <si>
    <t>790 R</t>
  </si>
  <si>
    <t>792 R</t>
  </si>
  <si>
    <t xml:space="preserve">Transfer S 27-Ago </t>
  </si>
  <si>
    <t>1825-A</t>
  </si>
  <si>
    <t>Transfer S 29-Ago</t>
  </si>
  <si>
    <t>30821-A</t>
  </si>
  <si>
    <t>Transfer S 31-Ago</t>
  </si>
  <si>
    <t>TOTAL DE ENTRADAS DEL MES    SEPTIEMBRE  .       2 0 1 8</t>
  </si>
  <si>
    <t>Transfer S 1-Oct</t>
  </si>
  <si>
    <t>FLP-1066494</t>
  </si>
  <si>
    <t>Transfer S  1-Oct</t>
  </si>
  <si>
    <t>Transfer S 1-OcT</t>
  </si>
  <si>
    <t>H-CD110</t>
  </si>
  <si>
    <t>Transfer S 2-Oct</t>
  </si>
  <si>
    <t>Transfer S 5-Oct</t>
  </si>
  <si>
    <t>Transfer S 9-Oct</t>
  </si>
  <si>
    <t>Transfer S 10-Oct</t>
  </si>
  <si>
    <t>Transfer S 12-Oct</t>
  </si>
  <si>
    <t>Transfer B 10-Oct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</si>
</sst>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0.000"/>
    <numFmt numFmtId="170" formatCode="[$$-80A]#,##0.00;\-[$$-80A]#,##0.00"/>
    <numFmt numFmtId="171" formatCode="#,##0.0"/>
  </numFmts>
  <fonts count="68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24"/>
      <color rgb="FF0000FF"/>
      <name val="Times New Roman"/>
      <family val="2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i/>
      <sz val="11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22"/>
      <color rgb="FF0000FF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11"/>
      <name val="Times New Roman"/>
      <family val="2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10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sz val="11"/>
      <color theme="9" tint="-0.249977111117893"/>
      <name val="Times New Roman"/>
      <family val="1"/>
      <scheme val="minor"/>
    </font>
    <font>
      <sz val="12"/>
      <color rgb="FF0000FF"/>
      <name val="Times New Roman"/>
      <family val="2"/>
      <scheme val="minor"/>
    </font>
    <font>
      <b/>
      <sz val="11"/>
      <color rgb="FF00B050"/>
      <name val="Times New Roman"/>
      <family val="1"/>
      <scheme val="minor"/>
    </font>
    <font>
      <b/>
      <sz val="11"/>
      <color theme="5" tint="-0.249977111117893"/>
      <name val="Times New Roman"/>
      <family val="2"/>
      <scheme val="minor"/>
    </font>
    <font>
      <b/>
      <sz val="9"/>
      <color theme="5" tint="-0.249977111117893"/>
      <name val="Times New Roman"/>
      <family val="2"/>
      <scheme val="minor"/>
    </font>
    <font>
      <b/>
      <sz val="8"/>
      <color theme="5" tint="-0.249977111117893"/>
      <name val="Times New Roman"/>
      <family val="2"/>
      <scheme val="minor"/>
    </font>
    <font>
      <b/>
      <sz val="11"/>
      <color rgb="FF7030A0"/>
      <name val="Times New Roman"/>
      <family val="1"/>
      <scheme val="minor"/>
    </font>
    <font>
      <b/>
      <sz val="11"/>
      <color rgb="FF0000FF"/>
      <name val="Times New Roman"/>
      <family val="2"/>
      <scheme val="minor"/>
    </font>
    <font>
      <b/>
      <sz val="7"/>
      <color rgb="FF0000FF"/>
      <name val="Times New Roman"/>
      <family val="2"/>
      <scheme val="minor"/>
    </font>
    <font>
      <b/>
      <sz val="11"/>
      <color rgb="FF0070C0"/>
      <name val="Times New Roman"/>
      <family val="2"/>
      <scheme val="minor"/>
    </font>
    <font>
      <b/>
      <sz val="9"/>
      <color rgb="FF0000FF"/>
      <name val="Times New Roman"/>
      <family val="2"/>
      <scheme val="minor"/>
    </font>
    <font>
      <b/>
      <sz val="10"/>
      <color theme="5" tint="-0.249977111117893"/>
      <name val="Times New Roman"/>
      <family val="2"/>
      <scheme val="minor"/>
    </font>
    <font>
      <b/>
      <sz val="8"/>
      <color rgb="FF0000FF"/>
      <name val="Times New Roman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33" fillId="0" borderId="0" applyFont="0" applyFill="0" applyBorder="0" applyAlignment="0" applyProtection="0"/>
    <xf numFmtId="43" fontId="33" fillId="0" borderId="0" applyFont="0" applyFill="0" applyBorder="0" applyAlignment="0" applyProtection="0"/>
  </cellStyleXfs>
  <cellXfs count="848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0" fontId="0" fillId="0" borderId="13" xfId="0" applyBorder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" fontId="0" fillId="0" borderId="0" xfId="0" applyNumberFormat="1" applyFill="1"/>
    <xf numFmtId="2" fontId="0" fillId="0" borderId="0" xfId="0" applyNumberFormat="1" applyFill="1"/>
    <xf numFmtId="2" fontId="0" fillId="0" borderId="5" xfId="0" applyNumberForma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7" xfId="0" applyBorder="1"/>
    <xf numFmtId="0" fontId="0" fillId="0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0" fontId="5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3" borderId="20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0" xfId="0" applyNumberFormat="1" applyFill="1" applyBorder="1" applyAlignment="1">
      <alignment horizontal="right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6" fontId="0" fillId="0" borderId="0" xfId="0" applyNumberFormat="1" applyBorder="1"/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0" fontId="8" fillId="0" borderId="0" xfId="0" applyFont="1" applyFill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0" fillId="0" borderId="18" xfId="0" applyFont="1" applyFill="1" applyBorder="1" applyAlignment="1">
      <alignment horizontal="center"/>
    </xf>
    <xf numFmtId="16" fontId="0" fillId="0" borderId="4" xfId="0" applyNumberFormat="1" applyFill="1" applyBorder="1"/>
    <xf numFmtId="0" fontId="0" fillId="0" borderId="0" xfId="0" applyFill="1" applyBorder="1"/>
    <xf numFmtId="0" fontId="8" fillId="0" borderId="6" xfId="0" applyFont="1" applyFill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 applyFill="1"/>
    <xf numFmtId="4" fontId="8" fillId="0" borderId="0" xfId="0" applyNumberFormat="1" applyFont="1" applyFill="1"/>
    <xf numFmtId="0" fontId="0" fillId="0" borderId="0" xfId="0" applyAlignment="1">
      <alignment horizontal="center"/>
    </xf>
    <xf numFmtId="0" fontId="7" fillId="0" borderId="8" xfId="0" applyFont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4" fillId="0" borderId="12" xfId="0" applyFont="1" applyFill="1" applyBorder="1" applyAlignment="1"/>
    <xf numFmtId="16" fontId="0" fillId="0" borderId="0" xfId="0" applyNumberFormat="1" applyFill="1" applyBorder="1"/>
    <xf numFmtId="0" fontId="0" fillId="0" borderId="0" xfId="0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0" fontId="0" fillId="0" borderId="9" xfId="0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0" fontId="0" fillId="0" borderId="13" xfId="0" applyFill="1" applyBorder="1" applyAlignment="1">
      <alignment horizontal="right"/>
    </xf>
    <xf numFmtId="0" fontId="13" fillId="0" borderId="10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 applyBorder="1" applyAlignment="1"/>
    <xf numFmtId="2" fontId="4" fillId="0" borderId="0" xfId="0" applyNumberFormat="1" applyFont="1" applyFill="1" applyBorder="1" applyAlignment="1"/>
    <xf numFmtId="0" fontId="0" fillId="0" borderId="33" xfId="0" applyBorder="1" applyAlignment="1">
      <alignment horizontal="center"/>
    </xf>
    <xf numFmtId="2" fontId="0" fillId="0" borderId="33" xfId="0" applyNumberForma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0" fillId="0" borderId="33" xfId="0" applyBorder="1"/>
    <xf numFmtId="0" fontId="11" fillId="0" borderId="0" xfId="0" applyFont="1" applyFill="1" applyBorder="1" applyAlignment="1"/>
    <xf numFmtId="0" fontId="0" fillId="0" borderId="9" xfId="0" applyBorder="1"/>
    <xf numFmtId="0" fontId="15" fillId="0" borderId="0" xfId="0" applyFont="1"/>
    <xf numFmtId="1" fontId="7" fillId="0" borderId="31" xfId="0" applyNumberFormat="1" applyFont="1" applyBorder="1"/>
    <xf numFmtId="165" fontId="0" fillId="0" borderId="0" xfId="0" applyNumberFormat="1" applyFill="1"/>
    <xf numFmtId="4" fontId="10" fillId="0" borderId="31" xfId="0" applyNumberFormat="1" applyFont="1" applyBorder="1"/>
    <xf numFmtId="0" fontId="0" fillId="0" borderId="38" xfId="0" applyBorder="1" applyAlignment="1">
      <alignment horizontal="center"/>
    </xf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Fill="1" applyBorder="1" applyAlignment="1">
      <alignment horizontal="right"/>
    </xf>
    <xf numFmtId="164" fontId="10" fillId="0" borderId="0" xfId="0" applyNumberFormat="1" applyFont="1" applyFill="1"/>
    <xf numFmtId="0" fontId="6" fillId="0" borderId="18" xfId="0" applyFont="1" applyFill="1" applyBorder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0" xfId="0" applyNumberFormat="1" applyFont="1" applyFill="1"/>
    <xf numFmtId="0" fontId="0" fillId="0" borderId="40" xfId="0" applyBorder="1"/>
    <xf numFmtId="164" fontId="13" fillId="0" borderId="0" xfId="0" applyNumberFormat="1" applyFont="1" applyFill="1"/>
    <xf numFmtId="164" fontId="0" fillId="0" borderId="0" xfId="0" applyNumberFormat="1" applyFill="1" applyAlignment="1">
      <alignment horizontal="center"/>
    </xf>
    <xf numFmtId="16" fontId="13" fillId="0" borderId="0" xfId="0" applyNumberFormat="1" applyFont="1" applyFill="1"/>
    <xf numFmtId="0" fontId="10" fillId="0" borderId="10" xfId="0" applyFont="1" applyFill="1" applyBorder="1" applyAlignment="1">
      <alignment horizontal="right"/>
    </xf>
    <xf numFmtId="0" fontId="12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16" fontId="0" fillId="0" borderId="11" xfId="0" applyNumberFormat="1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4" fontId="20" fillId="0" borderId="17" xfId="0" applyNumberFormat="1" applyFont="1" applyFill="1" applyBorder="1" applyAlignment="1">
      <alignment horizontal="right"/>
    </xf>
    <xf numFmtId="0" fontId="7" fillId="0" borderId="18" xfId="0" applyFont="1" applyFill="1" applyBorder="1" applyAlignment="1">
      <alignment horizontal="center"/>
    </xf>
    <xf numFmtId="0" fontId="0" fillId="0" borderId="18" xfId="0" applyBorder="1" applyAlignment="1">
      <alignment horizontal="right"/>
    </xf>
    <xf numFmtId="16" fontId="0" fillId="0" borderId="12" xfId="0" applyNumberFormat="1" applyFill="1" applyBorder="1"/>
    <xf numFmtId="0" fontId="7" fillId="0" borderId="0" xfId="0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0" fillId="0" borderId="4" xfId="0" applyFill="1" applyBorder="1"/>
    <xf numFmtId="0" fontId="0" fillId="0" borderId="6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3" fillId="0" borderId="0" xfId="0" applyFont="1" applyFill="1" applyAlignment="1">
      <alignment horizontal="right"/>
    </xf>
    <xf numFmtId="0" fontId="0" fillId="0" borderId="0" xfId="0" applyFont="1" applyFill="1"/>
    <xf numFmtId="0" fontId="7" fillId="0" borderId="0" xfId="0" applyFont="1"/>
    <xf numFmtId="0" fontId="7" fillId="0" borderId="18" xfId="0" applyFont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Border="1"/>
    <xf numFmtId="0" fontId="0" fillId="0" borderId="42" xfId="0" applyFill="1" applyBorder="1"/>
    <xf numFmtId="0" fontId="0" fillId="0" borderId="12" xfId="0" applyFill="1" applyBorder="1"/>
    <xf numFmtId="0" fontId="0" fillId="0" borderId="12" xfId="0" applyFill="1" applyBorder="1" applyAlignment="1">
      <alignment horizontal="right"/>
    </xf>
    <xf numFmtId="0" fontId="0" fillId="0" borderId="15" xfId="0" applyFill="1" applyBorder="1"/>
    <xf numFmtId="4" fontId="0" fillId="0" borderId="7" xfId="0" applyNumberFormat="1" applyFill="1" applyBorder="1" applyAlignment="1">
      <alignment horizontal="right"/>
    </xf>
    <xf numFmtId="4" fontId="0" fillId="0" borderId="12" xfId="0" applyNumberFormat="1" applyFill="1" applyBorder="1" applyAlignment="1">
      <alignment horizontal="right"/>
    </xf>
    <xf numFmtId="2" fontId="0" fillId="0" borderId="12" xfId="0" applyNumberFormat="1" applyFill="1" applyBorder="1"/>
    <xf numFmtId="4" fontId="0" fillId="0" borderId="32" xfId="0" applyNumberFormat="1" applyFill="1" applyBorder="1" applyAlignment="1">
      <alignment horizontal="right"/>
    </xf>
    <xf numFmtId="0" fontId="0" fillId="0" borderId="41" xfId="0" applyFont="1" applyFill="1" applyBorder="1" applyAlignment="1">
      <alignment horizontal="center"/>
    </xf>
    <xf numFmtId="164" fontId="0" fillId="0" borderId="12" xfId="0" applyNumberFormat="1" applyFill="1" applyBorder="1"/>
    <xf numFmtId="0" fontId="0" fillId="0" borderId="16" xfId="0" applyFont="1" applyFill="1" applyBorder="1" applyAlignment="1">
      <alignment horizontal="center"/>
    </xf>
    <xf numFmtId="0" fontId="15" fillId="0" borderId="0" xfId="0" applyFont="1" applyFill="1" applyBorder="1"/>
    <xf numFmtId="4" fontId="0" fillId="0" borderId="12" xfId="0" applyNumberFormat="1" applyBorder="1" applyAlignment="1">
      <alignment horizontal="right"/>
    </xf>
    <xf numFmtId="0" fontId="0" fillId="3" borderId="11" xfId="0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14" fontId="0" fillId="0" borderId="0" xfId="0" applyNumberFormat="1" applyFill="1" applyBorder="1" applyAlignment="1">
      <alignment horizontal="center"/>
    </xf>
    <xf numFmtId="2" fontId="10" fillId="0" borderId="0" xfId="0" applyNumberFormat="1" applyFont="1" applyFill="1"/>
    <xf numFmtId="0" fontId="21" fillId="0" borderId="0" xfId="0" applyFont="1" applyFill="1" applyBorder="1" applyAlignment="1"/>
    <xf numFmtId="0" fontId="7" fillId="0" borderId="33" xfId="0" applyFont="1" applyBorder="1" applyAlignment="1">
      <alignment horizontal="center"/>
    </xf>
    <xf numFmtId="16" fontId="7" fillId="0" borderId="0" xfId="0" applyNumberFormat="1" applyFont="1" applyFill="1"/>
    <xf numFmtId="0" fontId="15" fillId="0" borderId="4" xfId="0" applyFont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5" fillId="0" borderId="4" xfId="0" applyFont="1" applyFill="1" applyBorder="1"/>
    <xf numFmtId="166" fontId="0" fillId="0" borderId="12" xfId="0" applyNumberFormat="1" applyFill="1" applyBorder="1"/>
    <xf numFmtId="167" fontId="0" fillId="0" borderId="0" xfId="0" applyNumberFormat="1" applyFill="1"/>
    <xf numFmtId="0" fontId="0" fillId="0" borderId="4" xfId="0" applyFill="1" applyBorder="1" applyAlignment="1">
      <alignment horizontal="center"/>
    </xf>
    <xf numFmtId="4" fontId="0" fillId="0" borderId="0" xfId="0" applyNumberFormat="1" applyFont="1" applyFill="1" applyAlignment="1">
      <alignment horizontal="right"/>
    </xf>
    <xf numFmtId="16" fontId="7" fillId="0" borderId="15" xfId="0" applyNumberFormat="1" applyFont="1" applyFill="1" applyBorder="1"/>
    <xf numFmtId="15" fontId="0" fillId="0" borderId="0" xfId="0" applyNumberFormat="1" applyFill="1"/>
    <xf numFmtId="4" fontId="0" fillId="0" borderId="0" xfId="0" applyNumberFormat="1"/>
    <xf numFmtId="4" fontId="7" fillId="0" borderId="0" xfId="0" applyNumberFormat="1" applyFont="1" applyFill="1" applyAlignment="1">
      <alignment horizontal="right"/>
    </xf>
    <xf numFmtId="0" fontId="0" fillId="0" borderId="12" xfId="0" applyFont="1" applyFill="1" applyBorder="1" applyAlignment="1">
      <alignment horizontal="center"/>
    </xf>
    <xf numFmtId="4" fontId="17" fillId="0" borderId="0" xfId="0" applyNumberFormat="1" applyFont="1" applyFill="1"/>
    <xf numFmtId="0" fontId="0" fillId="0" borderId="4" xfId="0" applyFill="1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Fill="1" applyBorder="1" applyAlignment="1">
      <alignment horizontal="right"/>
    </xf>
    <xf numFmtId="16" fontId="7" fillId="0" borderId="4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" fillId="0" borderId="4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4" fontId="0" fillId="0" borderId="0" xfId="0" applyNumberFormat="1" applyFill="1" applyBorder="1"/>
    <xf numFmtId="0" fontId="0" fillId="0" borderId="11" xfId="0" applyFont="1" applyFill="1" applyBorder="1" applyAlignment="1">
      <alignment horizontal="right"/>
    </xf>
    <xf numFmtId="0" fontId="10" fillId="2" borderId="0" xfId="0" applyFont="1" applyFill="1" applyBorder="1" applyAlignment="1">
      <alignment horizontal="center" vertical="center" wrapText="1"/>
    </xf>
    <xf numFmtId="0" fontId="24" fillId="2" borderId="45" xfId="0" applyFont="1" applyFill="1" applyBorder="1" applyAlignment="1">
      <alignment horizontal="center"/>
    </xf>
    <xf numFmtId="0" fontId="25" fillId="7" borderId="0" xfId="0" applyFont="1" applyFill="1" applyAlignment="1">
      <alignment horizontal="center"/>
    </xf>
    <xf numFmtId="0" fontId="0" fillId="0" borderId="7" xfId="0" applyFill="1" applyBorder="1"/>
    <xf numFmtId="2" fontId="0" fillId="0" borderId="39" xfId="0" applyNumberFormat="1" applyFill="1" applyBorder="1"/>
    <xf numFmtId="2" fontId="0" fillId="0" borderId="5" xfId="0" applyNumberFormat="1" applyFill="1" applyBorder="1"/>
    <xf numFmtId="164" fontId="9" fillId="0" borderId="0" xfId="0" applyNumberFormat="1" applyFont="1"/>
    <xf numFmtId="0" fontId="13" fillId="0" borderId="0" xfId="0" applyFont="1" applyFill="1" applyAlignment="1">
      <alignment horizontal="center"/>
    </xf>
    <xf numFmtId="0" fontId="4" fillId="0" borderId="12" xfId="0" applyFont="1" applyFill="1" applyBorder="1" applyAlignment="1">
      <alignment horizontal="center"/>
    </xf>
    <xf numFmtId="4" fontId="23" fillId="0" borderId="0" xfId="0" applyNumberFormat="1" applyFont="1" applyFill="1" applyAlignment="1">
      <alignment horizontal="center"/>
    </xf>
    <xf numFmtId="164" fontId="23" fillId="0" borderId="0" xfId="0" applyNumberFormat="1" applyFont="1" applyFill="1" applyAlignment="1">
      <alignment horizontal="center"/>
    </xf>
    <xf numFmtId="4" fontId="0" fillId="0" borderId="0" xfId="0" applyNumberFormat="1" applyFont="1" applyFill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0" fillId="0" borderId="46" xfId="0" applyNumberFormat="1" applyFill="1" applyBorder="1" applyAlignment="1">
      <alignment horizontal="right"/>
    </xf>
    <xf numFmtId="2" fontId="0" fillId="0" borderId="37" xfId="0" applyNumberFormat="1" applyFill="1" applyBorder="1" applyAlignment="1">
      <alignment horizontal="right"/>
    </xf>
    <xf numFmtId="4" fontId="0" fillId="0" borderId="47" xfId="0" applyNumberFormat="1" applyFill="1" applyBorder="1" applyAlignment="1">
      <alignment horizontal="right"/>
    </xf>
    <xf numFmtId="2" fontId="7" fillId="0" borderId="0" xfId="0" applyNumberFormat="1" applyFont="1" applyFill="1"/>
    <xf numFmtId="0" fontId="0" fillId="0" borderId="0" xfId="0" applyFont="1" applyFill="1" applyBorder="1" applyAlignment="1">
      <alignment horizontal="center"/>
    </xf>
    <xf numFmtId="0" fontId="7" fillId="0" borderId="4" xfId="0" applyFont="1" applyFill="1" applyBorder="1"/>
    <xf numFmtId="2" fontId="10" fillId="0" borderId="7" xfId="0" applyNumberFormat="1" applyFont="1" applyFill="1" applyBorder="1" applyAlignment="1">
      <alignment horizontal="right"/>
    </xf>
    <xf numFmtId="164" fontId="7" fillId="0" borderId="4" xfId="0" applyNumberFormat="1" applyFont="1" applyFill="1" applyBorder="1"/>
    <xf numFmtId="164" fontId="0" fillId="0" borderId="0" xfId="0" applyNumberFormat="1" applyBorder="1"/>
    <xf numFmtId="164" fontId="7" fillId="0" borderId="0" xfId="0" applyNumberFormat="1" applyFont="1" applyFill="1" applyBorder="1"/>
    <xf numFmtId="0" fontId="13" fillId="0" borderId="4" xfId="0" applyFont="1" applyFill="1" applyBorder="1"/>
    <xf numFmtId="0" fontId="26" fillId="0" borderId="0" xfId="0" applyFont="1"/>
    <xf numFmtId="16" fontId="27" fillId="0" borderId="0" xfId="0" applyNumberFormat="1" applyFont="1" applyFill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0" xfId="0" applyNumberFormat="1" applyFont="1"/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0" xfId="0" applyNumberFormat="1" applyFill="1" applyBorder="1"/>
    <xf numFmtId="2" fontId="28" fillId="0" borderId="5" xfId="0" applyNumberFormat="1" applyFont="1" applyFill="1" applyBorder="1" applyAlignment="1">
      <alignment horizontal="right"/>
    </xf>
    <xf numFmtId="164" fontId="18" fillId="0" borderId="0" xfId="0" applyNumberFormat="1" applyFont="1" applyFill="1" applyAlignment="1">
      <alignment horizontal="center"/>
    </xf>
    <xf numFmtId="166" fontId="7" fillId="0" borderId="0" xfId="0" applyNumberFormat="1" applyFont="1" applyFill="1" applyBorder="1" applyAlignment="1">
      <alignment horizontal="right"/>
    </xf>
    <xf numFmtId="0" fontId="7" fillId="0" borderId="18" xfId="0" applyFont="1" applyBorder="1" applyAlignment="1">
      <alignment horizontal="right"/>
    </xf>
    <xf numFmtId="0" fontId="7" fillId="0" borderId="0" xfId="0" applyFont="1" applyAlignment="1">
      <alignment horizontal="right"/>
    </xf>
    <xf numFmtId="164" fontId="29" fillId="0" borderId="0" xfId="0" applyNumberFormat="1" applyFont="1" applyFill="1"/>
    <xf numFmtId="16" fontId="7" fillId="0" borderId="0" xfId="0" applyNumberFormat="1" applyFont="1" applyFill="1" applyBorder="1"/>
    <xf numFmtId="168" fontId="0" fillId="0" borderId="0" xfId="0" applyNumberFormat="1" applyFill="1"/>
    <xf numFmtId="0" fontId="0" fillId="3" borderId="12" xfId="0" applyFont="1" applyFill="1" applyBorder="1" applyAlignment="1">
      <alignment horizontal="center"/>
    </xf>
    <xf numFmtId="16" fontId="28" fillId="0" borderId="11" xfId="0" applyNumberFormat="1" applyFont="1" applyFill="1" applyBorder="1"/>
    <xf numFmtId="4" fontId="0" fillId="0" borderId="12" xfId="0" applyNumberFormat="1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16" fontId="0" fillId="0" borderId="12" xfId="0" applyNumberFormat="1" applyFont="1" applyFill="1" applyBorder="1"/>
    <xf numFmtId="4" fontId="0" fillId="0" borderId="12" xfId="0" applyNumberFormat="1" applyBorder="1"/>
    <xf numFmtId="167" fontId="4" fillId="0" borderId="0" xfId="0" applyNumberFormat="1" applyFont="1" applyFill="1" applyBorder="1" applyAlignment="1"/>
    <xf numFmtId="167" fontId="0" fillId="0" borderId="33" xfId="0" applyNumberFormat="1" applyBorder="1" applyAlignment="1">
      <alignment horizontal="center"/>
    </xf>
    <xf numFmtId="167" fontId="0" fillId="0" borderId="0" xfId="0" applyNumberFormat="1" applyFont="1" applyFill="1" applyAlignment="1"/>
    <xf numFmtId="167" fontId="0" fillId="0" borderId="0" xfId="0" applyNumberFormat="1"/>
    <xf numFmtId="0" fontId="0" fillId="0" borderId="32" xfId="0" applyBorder="1"/>
    <xf numFmtId="4" fontId="0" fillId="0" borderId="32" xfId="0" applyNumberFormat="1" applyFill="1" applyBorder="1"/>
    <xf numFmtId="4" fontId="0" fillId="0" borderId="0" xfId="0" applyNumberFormat="1" applyAlignment="1">
      <alignment horizontal="right"/>
    </xf>
    <xf numFmtId="0" fontId="0" fillId="0" borderId="0" xfId="0" applyBorder="1" applyAlignment="1">
      <alignment horizontal="center"/>
    </xf>
    <xf numFmtId="0" fontId="13" fillId="0" borderId="13" xfId="0" applyFont="1" applyFill="1" applyBorder="1" applyAlignment="1">
      <alignment horizontal="right"/>
    </xf>
    <xf numFmtId="0" fontId="0" fillId="0" borderId="37" xfId="0" applyBorder="1"/>
    <xf numFmtId="0" fontId="7" fillId="0" borderId="37" xfId="0" applyFont="1" applyBorder="1"/>
    <xf numFmtId="2" fontId="27" fillId="0" borderId="0" xfId="0" applyNumberFormat="1" applyFont="1" applyFill="1" applyBorder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0" fillId="0" borderId="48" xfId="0" applyBorder="1"/>
    <xf numFmtId="0" fontId="8" fillId="0" borderId="0" xfId="0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0" fontId="0" fillId="0" borderId="47" xfId="0" applyFill="1" applyBorder="1"/>
    <xf numFmtId="164" fontId="7" fillId="0" borderId="0" xfId="0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0" fontId="23" fillId="0" borderId="0" xfId="0" applyFont="1" applyFill="1"/>
    <xf numFmtId="0" fontId="18" fillId="0" borderId="0" xfId="0" applyFont="1" applyFill="1"/>
    <xf numFmtId="4" fontId="7" fillId="0" borderId="0" xfId="0" applyNumberFormat="1" applyFont="1" applyFill="1"/>
    <xf numFmtId="0" fontId="7" fillId="0" borderId="10" xfId="0" applyFont="1" applyFill="1" applyBorder="1"/>
    <xf numFmtId="0" fontId="12" fillId="0" borderId="2" xfId="0" applyFont="1" applyBorder="1"/>
    <xf numFmtId="0" fontId="12" fillId="0" borderId="0" xfId="0" applyFont="1"/>
    <xf numFmtId="0" fontId="0" fillId="0" borderId="0" xfId="0" applyFont="1" applyBorder="1" applyAlignment="1">
      <alignment horizontal="center"/>
    </xf>
    <xf numFmtId="0" fontId="28" fillId="0" borderId="4" xfId="0" applyFont="1" applyFill="1" applyBorder="1"/>
    <xf numFmtId="4" fontId="28" fillId="0" borderId="12" xfId="0" applyNumberFormat="1" applyFont="1" applyFill="1" applyBorder="1" applyAlignment="1">
      <alignment horizontal="right"/>
    </xf>
    <xf numFmtId="0" fontId="28" fillId="0" borderId="12" xfId="0" applyFont="1" applyFill="1" applyBorder="1" applyAlignment="1">
      <alignment horizontal="right"/>
    </xf>
    <xf numFmtId="0" fontId="5" fillId="0" borderId="0" xfId="0" applyFont="1" applyFill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2" fontId="7" fillId="0" borderId="0" xfId="0" applyNumberFormat="1" applyFont="1"/>
    <xf numFmtId="4" fontId="7" fillId="0" borderId="0" xfId="0" applyNumberFormat="1" applyFont="1" applyBorder="1" applyAlignment="1">
      <alignment horizontal="right"/>
    </xf>
    <xf numFmtId="2" fontId="7" fillId="0" borderId="4" xfId="0" applyNumberFormat="1" applyFont="1" applyFill="1" applyBorder="1"/>
    <xf numFmtId="168" fontId="7" fillId="0" borderId="0" xfId="0" applyNumberFormat="1" applyFont="1" applyFill="1"/>
    <xf numFmtId="167" fontId="7" fillId="0" borderId="0" xfId="0" applyNumberFormat="1" applyFont="1" applyFill="1"/>
    <xf numFmtId="0" fontId="3" fillId="3" borderId="12" xfId="0" applyFont="1" applyFill="1" applyBorder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center"/>
    </xf>
    <xf numFmtId="0" fontId="30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Fill="1" applyBorder="1" applyAlignment="1">
      <alignment horizontal="right"/>
    </xf>
    <xf numFmtId="0" fontId="7" fillId="0" borderId="0" xfId="0" applyFont="1" applyFill="1" applyAlignment="1">
      <alignment horizontal="right"/>
    </xf>
    <xf numFmtId="0" fontId="7" fillId="3" borderId="0" xfId="0" applyFont="1" applyFill="1" applyBorder="1" applyAlignment="1">
      <alignment horizontal="center"/>
    </xf>
    <xf numFmtId="2" fontId="7" fillId="0" borderId="3" xfId="0" applyNumberFormat="1" applyFont="1" applyBorder="1"/>
    <xf numFmtId="2" fontId="7" fillId="0" borderId="3" xfId="0" applyNumberFormat="1" applyFont="1" applyFill="1" applyBorder="1"/>
    <xf numFmtId="164" fontId="19" fillId="0" borderId="0" xfId="0" applyNumberFormat="1" applyFont="1" applyFill="1"/>
    <xf numFmtId="164" fontId="23" fillId="0" borderId="0" xfId="0" applyNumberFormat="1" applyFont="1"/>
    <xf numFmtId="167" fontId="7" fillId="0" borderId="0" xfId="0" applyNumberFormat="1" applyFont="1"/>
    <xf numFmtId="0" fontId="7" fillId="0" borderId="0" xfId="0" applyFont="1" applyAlignment="1">
      <alignment horizontal="center"/>
    </xf>
    <xf numFmtId="4" fontId="7" fillId="0" borderId="0" xfId="0" applyNumberFormat="1" applyFont="1"/>
    <xf numFmtId="2" fontId="3" fillId="0" borderId="0" xfId="0" applyNumberFormat="1" applyFont="1" applyFill="1" applyBorder="1" applyAlignment="1">
      <alignment horizontal="center"/>
    </xf>
    <xf numFmtId="1" fontId="10" fillId="0" borderId="0" xfId="0" applyNumberFormat="1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2" fontId="16" fillId="0" borderId="0" xfId="0" applyNumberFormat="1" applyFont="1" applyFill="1" applyAlignment="1">
      <alignment horizontal="center"/>
    </xf>
    <xf numFmtId="165" fontId="7" fillId="0" borderId="31" xfId="0" applyNumberFormat="1" applyFont="1" applyBorder="1"/>
    <xf numFmtId="0" fontId="18" fillId="0" borderId="0" xfId="0" applyFont="1" applyFill="1" applyAlignment="1">
      <alignment horizontal="left"/>
    </xf>
    <xf numFmtId="0" fontId="23" fillId="0" borderId="4" xfId="0" applyFont="1" applyFill="1" applyBorder="1" applyAlignment="1">
      <alignment horizontal="right"/>
    </xf>
    <xf numFmtId="165" fontId="8" fillId="0" borderId="0" xfId="0" applyNumberFormat="1" applyFont="1" applyFill="1" applyAlignment="1">
      <alignment horizontal="right"/>
    </xf>
    <xf numFmtId="16" fontId="6" fillId="0" borderId="25" xfId="0" applyNumberFormat="1" applyFon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4" fontId="0" fillId="0" borderId="12" xfId="0" applyNumberFormat="1" applyFill="1" applyBorder="1"/>
    <xf numFmtId="0" fontId="7" fillId="0" borderId="8" xfId="0" applyFon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0" fontId="3" fillId="0" borderId="0" xfId="0" applyFont="1" applyAlignment="1">
      <alignment horizontal="center"/>
    </xf>
    <xf numFmtId="16" fontId="28" fillId="0" borderId="0" xfId="0" applyNumberFormat="1" applyFont="1" applyFill="1"/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16" fontId="28" fillId="0" borderId="7" xfId="0" applyNumberFormat="1" applyFont="1" applyFill="1" applyBorder="1"/>
    <xf numFmtId="2" fontId="28" fillId="0" borderId="8" xfId="0" applyNumberFormat="1" applyFont="1" applyFill="1" applyBorder="1" applyAlignment="1">
      <alignment horizontal="right"/>
    </xf>
    <xf numFmtId="0" fontId="28" fillId="0" borderId="7" xfId="0" applyFont="1" applyFill="1" applyBorder="1" applyAlignment="1">
      <alignment horizontal="right"/>
    </xf>
    <xf numFmtId="164" fontId="28" fillId="0" borderId="7" xfId="0" applyNumberFormat="1" applyFont="1" applyFill="1" applyBorder="1"/>
    <xf numFmtId="4" fontId="13" fillId="0" borderId="0" xfId="0" applyNumberFormat="1" applyFont="1" applyFill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Fill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Fill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4" fontId="7" fillId="0" borderId="5" xfId="0" applyNumberFormat="1" applyFont="1" applyFill="1" applyBorder="1" applyAlignment="1">
      <alignment horizontal="right"/>
    </xf>
    <xf numFmtId="0" fontId="13" fillId="0" borderId="0" xfId="0" applyFont="1" applyFill="1"/>
    <xf numFmtId="0" fontId="32" fillId="0" borderId="0" xfId="0" applyFont="1" applyFill="1"/>
    <xf numFmtId="0" fontId="0" fillId="0" borderId="51" xfId="0" applyFill="1" applyBorder="1" applyAlignment="1">
      <alignment horizontal="right"/>
    </xf>
    <xf numFmtId="2" fontId="13" fillId="0" borderId="37" xfId="0" applyNumberFormat="1" applyFont="1" applyFill="1" applyBorder="1" applyAlignment="1">
      <alignment horizontal="right"/>
    </xf>
    <xf numFmtId="168" fontId="7" fillId="0" borderId="0" xfId="0" applyNumberFormat="1" applyFont="1" applyFill="1" applyAlignment="1">
      <alignment horizontal="right"/>
    </xf>
    <xf numFmtId="4" fontId="7" fillId="0" borderId="0" xfId="0" applyNumberFormat="1" applyFont="1" applyFill="1" applyAlignment="1">
      <alignment horizontal="center"/>
    </xf>
    <xf numFmtId="43" fontId="0" fillId="0" borderId="0" xfId="2" applyFont="1" applyFill="1"/>
    <xf numFmtId="2" fontId="30" fillId="4" borderId="0" xfId="0" applyNumberFormat="1" applyFont="1" applyFill="1"/>
    <xf numFmtId="166" fontId="5" fillId="0" borderId="0" xfId="0" applyNumberFormat="1" applyFont="1" applyFill="1" applyAlignment="1">
      <alignment horizontal="center"/>
    </xf>
    <xf numFmtId="44" fontId="7" fillId="0" borderId="0" xfId="1" applyFont="1" applyFill="1"/>
    <xf numFmtId="0" fontId="6" fillId="0" borderId="0" xfId="0" applyFont="1" applyBorder="1" applyAlignment="1">
      <alignment horizontal="center"/>
    </xf>
    <xf numFmtId="166" fontId="7" fillId="0" borderId="0" xfId="0" applyNumberFormat="1" applyFont="1" applyFill="1" applyAlignment="1">
      <alignment horizontal="center"/>
    </xf>
    <xf numFmtId="16" fontId="7" fillId="0" borderId="16" xfId="0" applyNumberFormat="1" applyFont="1" applyFill="1" applyBorder="1"/>
    <xf numFmtId="0" fontId="0" fillId="0" borderId="4" xfId="0" applyFont="1" applyBorder="1" applyAlignment="1">
      <alignment horizontal="center"/>
    </xf>
    <xf numFmtId="168" fontId="0" fillId="0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34" fillId="0" borderId="0" xfId="0" applyFont="1" applyFill="1" applyBorder="1" applyAlignment="1"/>
    <xf numFmtId="2" fontId="10" fillId="0" borderId="5" xfId="0" applyNumberFormat="1" applyFont="1" applyFill="1" applyBorder="1" applyAlignment="1">
      <alignment horizontal="right"/>
    </xf>
    <xf numFmtId="16" fontId="10" fillId="0" borderId="4" xfId="0" applyNumberFormat="1" applyFont="1" applyFill="1" applyBorder="1"/>
    <xf numFmtId="0" fontId="35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16" fontId="31" fillId="0" borderId="0" xfId="0" applyNumberFormat="1" applyFont="1" applyFill="1"/>
    <xf numFmtId="2" fontId="13" fillId="0" borderId="0" xfId="0" applyNumberFormat="1" applyFont="1" applyFill="1"/>
    <xf numFmtId="167" fontId="7" fillId="0" borderId="5" xfId="0" applyNumberFormat="1" applyFont="1" applyFill="1" applyBorder="1"/>
    <xf numFmtId="0" fontId="7" fillId="0" borderId="0" xfId="0" applyFont="1" applyFill="1" applyAlignment="1">
      <alignment horizontal="left"/>
    </xf>
    <xf numFmtId="167" fontId="7" fillId="0" borderId="10" xfId="0" applyNumberFormat="1" applyFont="1" applyFill="1" applyBorder="1"/>
    <xf numFmtId="1" fontId="13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left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left"/>
    </xf>
    <xf numFmtId="4" fontId="13" fillId="0" borderId="0" xfId="0" applyNumberFormat="1" applyFont="1" applyFill="1" applyBorder="1" applyAlignment="1">
      <alignment horizontal="right"/>
    </xf>
    <xf numFmtId="0" fontId="13" fillId="0" borderId="0" xfId="0" applyFont="1" applyFill="1" applyBorder="1" applyAlignment="1">
      <alignment horizontal="center"/>
    </xf>
    <xf numFmtId="4" fontId="8" fillId="0" borderId="0" xfId="0" applyNumberFormat="1" applyFont="1" applyFill="1" applyBorder="1"/>
    <xf numFmtId="2" fontId="13" fillId="0" borderId="0" xfId="0" applyNumberFormat="1" applyFont="1" applyFill="1" applyBorder="1"/>
    <xf numFmtId="4" fontId="13" fillId="0" borderId="0" xfId="0" applyNumberFormat="1" applyFont="1" applyFill="1"/>
    <xf numFmtId="0" fontId="13" fillId="0" borderId="0" xfId="0" applyFont="1" applyFill="1" applyBorder="1" applyAlignment="1">
      <alignment horizontal="left" wrapText="1"/>
    </xf>
    <xf numFmtId="0" fontId="10" fillId="0" borderId="37" xfId="0" applyFont="1" applyFill="1" applyBorder="1" applyAlignment="1">
      <alignment horizontal="left"/>
    </xf>
    <xf numFmtId="164" fontId="13" fillId="0" borderId="4" xfId="0" applyNumberFormat="1" applyFont="1" applyFill="1" applyBorder="1"/>
    <xf numFmtId="0" fontId="13" fillId="0" borderId="5" xfId="0" applyFont="1" applyFill="1" applyBorder="1"/>
    <xf numFmtId="4" fontId="13" fillId="0" borderId="0" xfId="0" applyNumberFormat="1" applyFont="1" applyFill="1" applyAlignment="1">
      <alignment horizontal="center"/>
    </xf>
    <xf numFmtId="2" fontId="13" fillId="0" borderId="18" xfId="0" applyNumberFormat="1" applyFont="1" applyFill="1" applyBorder="1"/>
    <xf numFmtId="0" fontId="13" fillId="0" borderId="18" xfId="0" applyFont="1" applyBorder="1" applyAlignment="1">
      <alignment horizontal="center"/>
    </xf>
    <xf numFmtId="164" fontId="7" fillId="0" borderId="23" xfId="0" applyNumberFormat="1" applyFont="1" applyBorder="1"/>
    <xf numFmtId="0" fontId="13" fillId="0" borderId="43" xfId="0" applyFont="1" applyBorder="1"/>
    <xf numFmtId="0" fontId="13" fillId="0" borderId="14" xfId="0" applyFont="1" applyBorder="1"/>
    <xf numFmtId="164" fontId="7" fillId="0" borderId="17" xfId="0" applyNumberFormat="1" applyFont="1" applyBorder="1"/>
    <xf numFmtId="0" fontId="27" fillId="0" borderId="0" xfId="0" applyFont="1"/>
    <xf numFmtId="167" fontId="19" fillId="0" borderId="5" xfId="0" applyNumberFormat="1" applyFont="1" applyFill="1" applyBorder="1"/>
    <xf numFmtId="167" fontId="19" fillId="0" borderId="10" xfId="0" applyNumberFormat="1" applyFont="1" applyFill="1" applyBorder="1"/>
    <xf numFmtId="4" fontId="23" fillId="0" borderId="0" xfId="0" applyNumberFormat="1" applyFont="1" applyFill="1" applyBorder="1" applyAlignment="1">
      <alignment horizontal="center"/>
    </xf>
    <xf numFmtId="0" fontId="36" fillId="0" borderId="37" xfId="0" applyFont="1" applyFill="1" applyBorder="1" applyAlignment="1">
      <alignment horizontal="left"/>
    </xf>
    <xf numFmtId="0" fontId="37" fillId="0" borderId="37" xfId="0" applyFont="1" applyFill="1" applyBorder="1" applyAlignment="1">
      <alignment horizontal="left"/>
    </xf>
    <xf numFmtId="0" fontId="7" fillId="0" borderId="0" xfId="0" applyFont="1" applyBorder="1" applyAlignment="1">
      <alignment horizontal="center"/>
    </xf>
    <xf numFmtId="2" fontId="13" fillId="0" borderId="46" xfId="0" applyNumberFormat="1" applyFont="1" applyFill="1" applyBorder="1" applyAlignment="1">
      <alignment horizontal="right"/>
    </xf>
    <xf numFmtId="0" fontId="29" fillId="0" borderId="10" xfId="0" applyFont="1" applyFill="1" applyBorder="1" applyAlignment="1">
      <alignment horizontal="right"/>
    </xf>
    <xf numFmtId="0" fontId="18" fillId="0" borderId="0" xfId="0" applyFont="1" applyFill="1" applyAlignment="1">
      <alignment wrapText="1"/>
    </xf>
    <xf numFmtId="4" fontId="19" fillId="0" borderId="0" xfId="0" applyNumberFormat="1" applyFont="1" applyFill="1" applyAlignment="1">
      <alignment horizontal="center"/>
    </xf>
    <xf numFmtId="0" fontId="38" fillId="0" borderId="0" xfId="0" applyFont="1" applyFill="1" applyAlignment="1">
      <alignment horizontal="left"/>
    </xf>
    <xf numFmtId="0" fontId="38" fillId="0" borderId="37" xfId="0" applyFont="1" applyFill="1" applyBorder="1" applyAlignment="1">
      <alignment horizontal="left"/>
    </xf>
    <xf numFmtId="164" fontId="39" fillId="0" borderId="0" xfId="0" applyNumberFormat="1" applyFont="1" applyFill="1"/>
    <xf numFmtId="0" fontId="6" fillId="0" borderId="0" xfId="0" applyFont="1" applyFill="1" applyBorder="1" applyAlignment="1">
      <alignment horizontal="center"/>
    </xf>
    <xf numFmtId="165" fontId="10" fillId="0" borderId="0" xfId="0" applyNumberFormat="1" applyFont="1" applyFill="1"/>
    <xf numFmtId="1" fontId="16" fillId="0" borderId="0" xfId="0" applyNumberFormat="1" applyFont="1" applyFill="1" applyAlignment="1">
      <alignment horizontal="center"/>
    </xf>
    <xf numFmtId="164" fontId="16" fillId="0" borderId="0" xfId="0" applyNumberFormat="1" applyFont="1" applyFill="1" applyAlignment="1">
      <alignment horizontal="center"/>
    </xf>
    <xf numFmtId="4" fontId="18" fillId="0" borderId="0" xfId="0" applyNumberFormat="1" applyFont="1" applyFill="1" applyAlignment="1">
      <alignment horizontal="center"/>
    </xf>
    <xf numFmtId="164" fontId="18" fillId="0" borderId="14" xfId="0" applyNumberFormat="1" applyFont="1" applyFill="1" applyBorder="1"/>
    <xf numFmtId="2" fontId="27" fillId="0" borderId="5" xfId="0" applyNumberFormat="1" applyFont="1" applyFill="1" applyBorder="1" applyAlignment="1">
      <alignment horizontal="right"/>
    </xf>
    <xf numFmtId="168" fontId="10" fillId="0" borderId="0" xfId="1" applyNumberFormat="1" applyFont="1" applyFill="1"/>
    <xf numFmtId="0" fontId="37" fillId="0" borderId="0" xfId="0" applyFont="1" applyFill="1" applyAlignment="1">
      <alignment horizontal="left"/>
    </xf>
    <xf numFmtId="2" fontId="7" fillId="0" borderId="0" xfId="0" applyNumberFormat="1" applyFont="1" applyFill="1" applyAlignment="1">
      <alignment horizontal="center"/>
    </xf>
    <xf numFmtId="0" fontId="7" fillId="0" borderId="0" xfId="0" applyFont="1" applyFill="1" applyAlignment="1"/>
    <xf numFmtId="164" fontId="10" fillId="0" borderId="12" xfId="0" applyNumberFormat="1" applyFont="1" applyFill="1" applyBorder="1"/>
    <xf numFmtId="0" fontId="18" fillId="0" borderId="0" xfId="0" applyFont="1" applyFill="1" applyBorder="1"/>
    <xf numFmtId="0" fontId="27" fillId="0" borderId="0" xfId="0" applyFont="1" applyFill="1"/>
    <xf numFmtId="4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167" fontId="0" fillId="2" borderId="0" xfId="0" applyNumberFormat="1" applyFill="1"/>
    <xf numFmtId="2" fontId="0" fillId="2" borderId="0" xfId="0" applyNumberFormat="1" applyFill="1"/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23" fillId="0" borderId="0" xfId="0" applyFont="1" applyFill="1" applyBorder="1"/>
    <xf numFmtId="0" fontId="6" fillId="2" borderId="0" xfId="0" applyFont="1" applyFill="1"/>
    <xf numFmtId="4" fontId="0" fillId="2" borderId="0" xfId="0" applyNumberFormat="1" applyFill="1" applyAlignment="1">
      <alignment horizontal="center"/>
    </xf>
    <xf numFmtId="0" fontId="6" fillId="0" borderId="0" xfId="0" applyFont="1" applyFill="1"/>
    <xf numFmtId="44" fontId="13" fillId="0" borderId="0" xfId="1" applyFont="1" applyFill="1"/>
    <xf numFmtId="10" fontId="13" fillId="0" borderId="0" xfId="0" applyNumberFormat="1" applyFont="1"/>
    <xf numFmtId="44" fontId="13" fillId="0" borderId="0" xfId="1" applyFont="1"/>
    <xf numFmtId="0" fontId="41" fillId="0" borderId="0" xfId="0" applyFont="1" applyFill="1" applyBorder="1"/>
    <xf numFmtId="16" fontId="10" fillId="0" borderId="11" xfId="0" applyNumberFormat="1" applyFont="1" applyFill="1" applyBorder="1"/>
    <xf numFmtId="16" fontId="40" fillId="0" borderId="0" xfId="0" applyNumberFormat="1" applyFont="1" applyFill="1"/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164" fontId="40" fillId="0" borderId="0" xfId="0" applyNumberFormat="1" applyFont="1" applyFill="1"/>
    <xf numFmtId="0" fontId="0" fillId="0" borderId="4" xfId="0" applyBorder="1" applyAlignment="1">
      <alignment horizontal="right"/>
    </xf>
    <xf numFmtId="0" fontId="10" fillId="0" borderId="0" xfId="0" applyFont="1" applyFill="1" applyBorder="1"/>
    <xf numFmtId="0" fontId="10" fillId="0" borderId="0" xfId="0" applyFont="1" applyFill="1" applyAlignment="1">
      <alignment horizontal="left"/>
    </xf>
    <xf numFmtId="0" fontId="27" fillId="0" borderId="0" xfId="0" applyFont="1" applyFill="1" applyAlignment="1">
      <alignment horizontal="center"/>
    </xf>
    <xf numFmtId="164" fontId="7" fillId="0" borderId="0" xfId="0" applyNumberFormat="1" applyFont="1"/>
    <xf numFmtId="0" fontId="7" fillId="0" borderId="10" xfId="0" applyFont="1" applyBorder="1" applyAlignment="1">
      <alignment horizontal="right"/>
    </xf>
    <xf numFmtId="4" fontId="42" fillId="0" borderId="18" xfId="0" applyNumberFormat="1" applyFont="1" applyFill="1" applyBorder="1"/>
    <xf numFmtId="16" fontId="15" fillId="0" borderId="0" xfId="0" applyNumberFormat="1" applyFont="1" applyFill="1"/>
    <xf numFmtId="164" fontId="15" fillId="0" borderId="0" xfId="0" applyNumberFormat="1" applyFont="1" applyFill="1"/>
    <xf numFmtId="2" fontId="27" fillId="0" borderId="0" xfId="0" applyNumberFormat="1" applyFont="1" applyAlignment="1">
      <alignment horizontal="right"/>
    </xf>
    <xf numFmtId="164" fontId="13" fillId="0" borderId="0" xfId="0" applyNumberFormat="1" applyFont="1" applyFill="1" applyAlignment="1">
      <alignment horizontal="right"/>
    </xf>
    <xf numFmtId="0" fontId="30" fillId="0" borderId="0" xfId="0" applyFont="1" applyFill="1" applyAlignment="1">
      <alignment horizontal="center"/>
    </xf>
    <xf numFmtId="2" fontId="13" fillId="0" borderId="5" xfId="0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0" fontId="10" fillId="0" borderId="52" xfId="0" applyFont="1" applyFill="1" applyBorder="1" applyAlignment="1"/>
    <xf numFmtId="0" fontId="43" fillId="0" borderId="7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43" fillId="0" borderId="0" xfId="0" applyFont="1" applyFill="1" applyAlignment="1">
      <alignment horizontal="center"/>
    </xf>
    <xf numFmtId="16" fontId="44" fillId="0" borderId="0" xfId="0" applyNumberFormat="1" applyFont="1" applyFill="1"/>
    <xf numFmtId="2" fontId="44" fillId="0" borderId="5" xfId="0" applyNumberFormat="1" applyFont="1" applyFill="1" applyBorder="1" applyAlignment="1">
      <alignment horizontal="right"/>
    </xf>
    <xf numFmtId="164" fontId="44" fillId="0" borderId="0" xfId="0" applyNumberFormat="1" applyFont="1" applyFill="1"/>
    <xf numFmtId="0" fontId="44" fillId="0" borderId="0" xfId="0" applyFont="1" applyFill="1" applyAlignment="1">
      <alignment horizontal="right"/>
    </xf>
    <xf numFmtId="2" fontId="10" fillId="0" borderId="32" xfId="0" applyNumberFormat="1" applyFont="1" applyFill="1" applyBorder="1" applyAlignment="1">
      <alignment horizontal="right"/>
    </xf>
    <xf numFmtId="16" fontId="10" fillId="0" borderId="12" xfId="0" applyNumberFormat="1" applyFont="1" applyFill="1" applyBorder="1"/>
    <xf numFmtId="2" fontId="10" fillId="0" borderId="12" xfId="0" applyNumberFormat="1" applyFont="1" applyFill="1" applyBorder="1"/>
    <xf numFmtId="16" fontId="7" fillId="0" borderId="0" xfId="0" applyNumberFormat="1" applyFont="1" applyFill="1" applyAlignment="1"/>
    <xf numFmtId="1" fontId="45" fillId="0" borderId="0" xfId="0" applyNumberFormat="1" applyFont="1" applyFill="1" applyAlignment="1">
      <alignment horizontal="center"/>
    </xf>
    <xf numFmtId="0" fontId="45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12" xfId="0" applyFont="1" applyBorder="1" applyAlignment="1">
      <alignment horizontal="center"/>
    </xf>
    <xf numFmtId="0" fontId="18" fillId="0" borderId="0" xfId="0" applyFont="1" applyFill="1" applyAlignment="1">
      <alignment horizontal="center"/>
    </xf>
    <xf numFmtId="0" fontId="9" fillId="0" borderId="0" xfId="0" applyFont="1" applyFill="1"/>
    <xf numFmtId="2" fontId="10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45" fillId="0" borderId="0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16" fontId="7" fillId="0" borderId="16" xfId="0" applyNumberFormat="1" applyFont="1" applyBorder="1"/>
    <xf numFmtId="0" fontId="46" fillId="0" borderId="0" xfId="0" applyFont="1" applyFill="1" applyAlignment="1">
      <alignment horizontal="center"/>
    </xf>
    <xf numFmtId="0" fontId="43" fillId="0" borderId="0" xfId="0" applyFont="1" applyFill="1" applyAlignment="1">
      <alignment horizontal="right"/>
    </xf>
    <xf numFmtId="4" fontId="30" fillId="0" borderId="0" xfId="0" applyNumberFormat="1" applyFont="1" applyFill="1" applyAlignment="1">
      <alignment horizontal="right"/>
    </xf>
    <xf numFmtId="0" fontId="30" fillId="0" borderId="0" xfId="0" applyFont="1" applyFill="1"/>
    <xf numFmtId="164" fontId="46" fillId="0" borderId="4" xfId="0" applyNumberFormat="1" applyFont="1" applyFill="1" applyBorder="1"/>
    <xf numFmtId="167" fontId="48" fillId="0" borderId="5" xfId="0" applyNumberFormat="1" applyFont="1" applyFill="1" applyBorder="1"/>
    <xf numFmtId="0" fontId="7" fillId="0" borderId="40" xfId="0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7" xfId="0" applyNumberFormat="1" applyFont="1" applyFill="1" applyBorder="1" applyAlignment="1">
      <alignment horizontal="right"/>
    </xf>
    <xf numFmtId="164" fontId="46" fillId="0" borderId="0" xfId="0" applyNumberFormat="1" applyFont="1" applyFill="1"/>
    <xf numFmtId="167" fontId="48" fillId="0" borderId="10" xfId="0" applyNumberFormat="1" applyFont="1" applyFill="1" applyBorder="1" applyAlignment="1">
      <alignment horizontal="left"/>
    </xf>
    <xf numFmtId="0" fontId="46" fillId="0" borderId="0" xfId="0" applyFont="1" applyFill="1" applyBorder="1" applyAlignment="1">
      <alignment horizontal="center"/>
    </xf>
    <xf numFmtId="166" fontId="46" fillId="0" borderId="0" xfId="0" applyNumberFormat="1" applyFont="1" applyFill="1" applyBorder="1" applyAlignment="1">
      <alignment horizontal="right"/>
    </xf>
    <xf numFmtId="166" fontId="46" fillId="0" borderId="0" xfId="0" applyNumberFormat="1" applyFont="1" applyFill="1"/>
    <xf numFmtId="167" fontId="48" fillId="0" borderId="0" xfId="0" applyNumberFormat="1" applyFont="1" applyFill="1" applyBorder="1" applyAlignment="1">
      <alignment horizontal="left"/>
    </xf>
    <xf numFmtId="164" fontId="46" fillId="0" borderId="0" xfId="0" applyNumberFormat="1" applyFont="1" applyFill="1" applyBorder="1"/>
    <xf numFmtId="0" fontId="50" fillId="0" borderId="0" xfId="0" applyFont="1" applyFill="1" applyAlignment="1">
      <alignment horizontal="left"/>
    </xf>
    <xf numFmtId="0" fontId="46" fillId="0" borderId="0" xfId="0" applyFont="1" applyFill="1" applyBorder="1" applyAlignment="1">
      <alignment horizontal="center" wrapText="1"/>
    </xf>
    <xf numFmtId="167" fontId="48" fillId="0" borderId="10" xfId="0" applyNumberFormat="1" applyFont="1" applyFill="1" applyBorder="1"/>
    <xf numFmtId="1" fontId="46" fillId="0" borderId="0" xfId="0" applyNumberFormat="1" applyFont="1" applyFill="1" applyBorder="1" applyAlignment="1">
      <alignment horizontal="center"/>
    </xf>
    <xf numFmtId="166" fontId="46" fillId="0" borderId="0" xfId="0" applyNumberFormat="1" applyFont="1" applyFill="1" applyAlignment="1">
      <alignment horizontal="right"/>
    </xf>
    <xf numFmtId="0" fontId="48" fillId="0" borderId="10" xfId="0" applyFont="1" applyFill="1" applyBorder="1" applyAlignment="1">
      <alignment horizontal="left"/>
    </xf>
    <xf numFmtId="2" fontId="50" fillId="0" borderId="0" xfId="0" applyNumberFormat="1" applyFont="1" applyFill="1" applyBorder="1" applyAlignment="1">
      <alignment horizontal="left"/>
    </xf>
    <xf numFmtId="2" fontId="50" fillId="0" borderId="5" xfId="0" applyNumberFormat="1" applyFont="1" applyFill="1" applyBorder="1" applyAlignment="1">
      <alignment horizontal="left"/>
    </xf>
    <xf numFmtId="0" fontId="50" fillId="0" borderId="5" xfId="0" applyFont="1" applyFill="1" applyBorder="1" applyAlignment="1">
      <alignment horizontal="left"/>
    </xf>
    <xf numFmtId="166" fontId="48" fillId="0" borderId="0" xfId="0" applyNumberFormat="1" applyFont="1" applyFill="1" applyBorder="1" applyAlignment="1">
      <alignment horizontal="right"/>
    </xf>
    <xf numFmtId="167" fontId="48" fillId="0" borderId="10" xfId="0" applyNumberFormat="1" applyFont="1" applyFill="1" applyBorder="1" applyAlignment="1">
      <alignment horizontal="center"/>
    </xf>
    <xf numFmtId="164" fontId="0" fillId="0" borderId="0" xfId="0" applyNumberFormat="1" applyFill="1" applyAlignment="1"/>
    <xf numFmtId="4" fontId="8" fillId="0" borderId="0" xfId="0" applyNumberFormat="1" applyFont="1" applyFill="1" applyAlignment="1">
      <alignment horizontal="center"/>
    </xf>
    <xf numFmtId="4" fontId="7" fillId="0" borderId="49" xfId="0" applyNumberFormat="1" applyFont="1" applyBorder="1"/>
    <xf numFmtId="4" fontId="7" fillId="0" borderId="52" xfId="0" applyNumberFormat="1" applyFont="1" applyBorder="1"/>
    <xf numFmtId="4" fontId="7" fillId="10" borderId="52" xfId="0" applyNumberFormat="1" applyFont="1" applyFill="1" applyBorder="1"/>
    <xf numFmtId="4" fontId="7" fillId="10" borderId="52" xfId="0" applyNumberFormat="1" applyFont="1" applyFill="1" applyBorder="1" applyAlignment="1">
      <alignment horizontal="center"/>
    </xf>
    <xf numFmtId="2" fontId="31" fillId="0" borderId="0" xfId="0" applyNumberFormat="1" applyFont="1" applyFill="1" applyBorder="1" applyAlignment="1">
      <alignment horizontal="right"/>
    </xf>
    <xf numFmtId="164" fontId="31" fillId="0" borderId="0" xfId="0" applyNumberFormat="1" applyFont="1" applyFill="1"/>
    <xf numFmtId="2" fontId="31" fillId="0" borderId="5" xfId="0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7" fillId="0" borderId="8" xfId="0" applyNumberFormat="1" applyFont="1" applyBorder="1" applyAlignment="1">
      <alignment horizontal="center"/>
    </xf>
    <xf numFmtId="0" fontId="15" fillId="0" borderId="51" xfId="0" applyFont="1" applyFill="1" applyBorder="1" applyAlignment="1">
      <alignment horizontal="right"/>
    </xf>
    <xf numFmtId="167" fontId="49" fillId="0" borderId="5" xfId="0" applyNumberFormat="1" applyFont="1" applyFill="1" applyBorder="1"/>
    <xf numFmtId="2" fontId="48" fillId="0" borderId="5" xfId="0" applyNumberFormat="1" applyFont="1" applyFill="1" applyBorder="1" applyAlignment="1">
      <alignment horizontal="left"/>
    </xf>
    <xf numFmtId="0" fontId="43" fillId="0" borderId="0" xfId="0" applyFont="1" applyFill="1"/>
    <xf numFmtId="16" fontId="40" fillId="0" borderId="0" xfId="0" applyNumberFormat="1" applyFont="1" applyFill="1" applyAlignment="1">
      <alignment horizontal="right"/>
    </xf>
    <xf numFmtId="2" fontId="0" fillId="0" borderId="5" xfId="0" applyNumberFormat="1" applyFont="1" applyFill="1" applyBorder="1" applyAlignment="1">
      <alignment horizontal="right"/>
    </xf>
    <xf numFmtId="16" fontId="0" fillId="0" borderId="0" xfId="0" applyNumberFormat="1" applyFont="1" applyFill="1"/>
    <xf numFmtId="2" fontId="0" fillId="0" borderId="0" xfId="0" applyNumberFormat="1" applyFont="1" applyFill="1" applyBorder="1" applyAlignment="1">
      <alignment horizontal="right"/>
    </xf>
    <xf numFmtId="0" fontId="0" fillId="0" borderId="51" xfId="0" applyFont="1" applyFill="1" applyBorder="1" applyAlignment="1">
      <alignment horizontal="right"/>
    </xf>
    <xf numFmtId="169" fontId="10" fillId="0" borderId="12" xfId="0" applyNumberFormat="1" applyFont="1" applyFill="1" applyBorder="1" applyAlignment="1">
      <alignment horizontal="right"/>
    </xf>
    <xf numFmtId="169" fontId="7" fillId="0" borderId="0" xfId="0" applyNumberFormat="1" applyFont="1" applyFill="1" applyBorder="1" applyAlignment="1">
      <alignment horizontal="right"/>
    </xf>
    <xf numFmtId="0" fontId="10" fillId="0" borderId="0" xfId="0" applyFont="1"/>
    <xf numFmtId="0" fontId="0" fillId="0" borderId="4" xfId="0" applyBorder="1" applyAlignment="1">
      <alignment horizontal="center"/>
    </xf>
    <xf numFmtId="1" fontId="0" fillId="0" borderId="4" xfId="0" applyNumberFormat="1" applyBorder="1" applyAlignment="1">
      <alignment horizontal="center"/>
    </xf>
    <xf numFmtId="169" fontId="0" fillId="0" borderId="0" xfId="0" applyNumberFormat="1"/>
    <xf numFmtId="0" fontId="23" fillId="11" borderId="40" xfId="0" applyFont="1" applyFill="1" applyBorder="1"/>
    <xf numFmtId="15" fontId="7" fillId="0" borderId="10" xfId="0" applyNumberFormat="1" applyFont="1" applyFill="1" applyBorder="1" applyAlignment="1">
      <alignment horizontal="right"/>
    </xf>
    <xf numFmtId="0" fontId="7" fillId="12" borderId="0" xfId="0" applyFont="1" applyFill="1" applyAlignment="1">
      <alignment horizontal="center"/>
    </xf>
    <xf numFmtId="2" fontId="40" fillId="0" borderId="0" xfId="0" applyNumberFormat="1" applyFont="1" applyFill="1" applyBorder="1" applyAlignment="1">
      <alignment horizontal="right"/>
    </xf>
    <xf numFmtId="0" fontId="40" fillId="0" borderId="51" xfId="0" applyFont="1" applyFill="1" applyBorder="1" applyAlignment="1">
      <alignment horizontal="right"/>
    </xf>
    <xf numFmtId="15" fontId="7" fillId="0" borderId="4" xfId="0" applyNumberFormat="1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48" fillId="0" borderId="0" xfId="0" applyNumberFormat="1" applyFont="1" applyFill="1" applyBorder="1"/>
    <xf numFmtId="0" fontId="46" fillId="0" borderId="45" xfId="0" applyFont="1" applyFill="1" applyBorder="1" applyAlignment="1">
      <alignment horizontal="center"/>
    </xf>
    <xf numFmtId="169" fontId="29" fillId="0" borderId="0" xfId="0" applyNumberFormat="1" applyFont="1" applyFill="1" applyBorder="1" applyAlignment="1">
      <alignment horizontal="right"/>
    </xf>
    <xf numFmtId="16" fontId="29" fillId="0" borderId="4" xfId="0" applyNumberFormat="1" applyFont="1" applyFill="1" applyBorder="1"/>
    <xf numFmtId="0" fontId="46" fillId="0" borderId="45" xfId="0" applyFont="1" applyFill="1" applyBorder="1" applyAlignment="1">
      <alignment horizontal="center" wrapText="1"/>
    </xf>
    <xf numFmtId="166" fontId="46" fillId="0" borderId="4" xfId="0" applyNumberFormat="1" applyFont="1" applyFill="1" applyBorder="1"/>
    <xf numFmtId="166" fontId="46" fillId="0" borderId="0" xfId="0" applyNumberFormat="1" applyFont="1" applyFill="1" applyAlignment="1">
      <alignment wrapText="1"/>
    </xf>
    <xf numFmtId="4" fontId="23" fillId="0" borderId="0" xfId="0" applyNumberFormat="1" applyFont="1" applyFill="1" applyAlignment="1">
      <alignment horizontal="center" vertical="center"/>
    </xf>
    <xf numFmtId="1" fontId="13" fillId="0" borderId="0" xfId="0" applyNumberFormat="1" applyFont="1" applyFill="1" applyAlignment="1">
      <alignment horizontal="center" vertical="center"/>
    </xf>
    <xf numFmtId="4" fontId="8" fillId="0" borderId="0" xfId="0" applyNumberFormat="1" applyFont="1" applyFill="1" applyAlignment="1">
      <alignment horizontal="center" vertical="center"/>
    </xf>
    <xf numFmtId="168" fontId="7" fillId="0" borderId="4" xfId="0" applyNumberFormat="1" applyFont="1" applyFill="1" applyBorder="1"/>
    <xf numFmtId="168" fontId="7" fillId="0" borderId="0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6" fillId="0" borderId="0" xfId="0" applyFont="1" applyFill="1" applyAlignment="1">
      <alignment wrapText="1"/>
    </xf>
    <xf numFmtId="0" fontId="7" fillId="0" borderId="13" xfId="0" applyFont="1" applyBorder="1" applyAlignment="1">
      <alignment horizontal="right"/>
    </xf>
    <xf numFmtId="0" fontId="31" fillId="0" borderId="51" xfId="0" applyFont="1" applyFill="1" applyBorder="1" applyAlignment="1">
      <alignment horizontal="right"/>
    </xf>
    <xf numFmtId="0" fontId="7" fillId="13" borderId="0" xfId="0" applyFont="1" applyFill="1" applyAlignment="1">
      <alignment horizontal="center"/>
    </xf>
    <xf numFmtId="168" fontId="10" fillId="0" borderId="16" xfId="0" applyNumberFormat="1" applyFont="1" applyFill="1" applyBorder="1"/>
    <xf numFmtId="168" fontId="7" fillId="0" borderId="4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0" fontId="0" fillId="0" borderId="53" xfId="0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7" fillId="6" borderId="0" xfId="0" applyFont="1" applyFill="1" applyAlignment="1">
      <alignment horizontal="center"/>
    </xf>
    <xf numFmtId="0" fontId="7" fillId="0" borderId="7" xfId="0" applyFont="1" applyFill="1" applyBorder="1"/>
    <xf numFmtId="0" fontId="51" fillId="0" borderId="10" xfId="0" applyFont="1" applyFill="1" applyBorder="1" applyAlignment="1">
      <alignment horizontal="right"/>
    </xf>
    <xf numFmtId="164" fontId="51" fillId="0" borderId="0" xfId="0" applyNumberFormat="1" applyFont="1" applyFill="1"/>
    <xf numFmtId="170" fontId="7" fillId="0" borderId="0" xfId="1" applyNumberFormat="1" applyFont="1" applyFill="1" applyAlignment="1">
      <alignment horizontal="center"/>
    </xf>
    <xf numFmtId="0" fontId="30" fillId="0" borderId="4" xfId="0" applyFont="1" applyFill="1" applyBorder="1"/>
    <xf numFmtId="169" fontId="51" fillId="0" borderId="0" xfId="0" applyNumberFormat="1" applyFont="1" applyFill="1" applyBorder="1" applyAlignment="1">
      <alignment horizontal="right"/>
    </xf>
    <xf numFmtId="16" fontId="51" fillId="0" borderId="4" xfId="0" applyNumberFormat="1" applyFont="1" applyFill="1" applyBorder="1"/>
    <xf numFmtId="0" fontId="30" fillId="4" borderId="0" xfId="0" applyFont="1" applyFill="1" applyAlignment="1">
      <alignment horizontal="center"/>
    </xf>
    <xf numFmtId="170" fontId="7" fillId="0" borderId="0" xfId="1" applyNumberFormat="1" applyFont="1" applyAlignment="1">
      <alignment horizontal="center"/>
    </xf>
    <xf numFmtId="4" fontId="31" fillId="0" borderId="47" xfId="0" applyNumberFormat="1" applyFont="1" applyFill="1" applyBorder="1" applyAlignment="1">
      <alignment horizontal="right"/>
    </xf>
    <xf numFmtId="16" fontId="31" fillId="0" borderId="16" xfId="0" applyNumberFormat="1" applyFont="1" applyFill="1" applyBorder="1"/>
    <xf numFmtId="2" fontId="31" fillId="0" borderId="12" xfId="0" applyNumberFormat="1" applyFont="1" applyFill="1" applyBorder="1" applyAlignment="1">
      <alignment horizontal="right"/>
    </xf>
    <xf numFmtId="0" fontId="31" fillId="0" borderId="13" xfId="0" applyFont="1" applyFill="1" applyBorder="1" applyAlignment="1">
      <alignment horizontal="right"/>
    </xf>
    <xf numFmtId="0" fontId="7" fillId="14" borderId="0" xfId="0" applyFont="1" applyFill="1" applyAlignment="1">
      <alignment horizontal="center"/>
    </xf>
    <xf numFmtId="44" fontId="7" fillId="0" borderId="0" xfId="1" applyFont="1" applyBorder="1" applyAlignment="1">
      <alignment horizontal="center"/>
    </xf>
    <xf numFmtId="0" fontId="7" fillId="11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7" fillId="0" borderId="15" xfId="0" applyNumberFormat="1" applyFont="1" applyFill="1" applyBorder="1"/>
    <xf numFmtId="0" fontId="48" fillId="0" borderId="0" xfId="0" applyFont="1" applyFill="1" applyAlignment="1">
      <alignment horizontal="center"/>
    </xf>
    <xf numFmtId="16" fontId="6" fillId="0" borderId="31" xfId="0" applyNumberFormat="1" applyFont="1" applyBorder="1" applyAlignment="1">
      <alignment horizontal="center"/>
    </xf>
    <xf numFmtId="166" fontId="30" fillId="0" borderId="0" xfId="0" applyNumberFormat="1" applyFont="1" applyFill="1" applyAlignment="1">
      <alignment horizontal="center"/>
    </xf>
    <xf numFmtId="2" fontId="7" fillId="0" borderId="32" xfId="0" applyNumberFormat="1" applyFont="1" applyFill="1" applyBorder="1" applyAlignment="1">
      <alignment horizontal="right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53" fillId="0" borderId="0" xfId="0" applyNumberFormat="1" applyFont="1" applyFill="1" applyBorder="1" applyAlignment="1">
      <alignment horizontal="right"/>
    </xf>
    <xf numFmtId="16" fontId="53" fillId="0" borderId="15" xfId="0" applyNumberFormat="1" applyFont="1" applyFill="1" applyBorder="1"/>
    <xf numFmtId="0" fontId="53" fillId="0" borderId="10" xfId="0" applyFont="1" applyFill="1" applyBorder="1" applyAlignment="1">
      <alignment horizontal="right"/>
    </xf>
    <xf numFmtId="164" fontId="53" fillId="0" borderId="0" xfId="0" applyNumberFormat="1" applyFont="1" applyFill="1"/>
    <xf numFmtId="171" fontId="10" fillId="0" borderId="0" xfId="0" applyNumberFormat="1" applyFont="1"/>
    <xf numFmtId="2" fontId="10" fillId="0" borderId="0" xfId="0" applyNumberFormat="1" applyFont="1"/>
    <xf numFmtId="169" fontId="7" fillId="0" borderId="5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right"/>
    </xf>
    <xf numFmtId="0" fontId="39" fillId="0" borderId="10" xfId="0" applyFont="1" applyFill="1" applyBorder="1" applyAlignment="1">
      <alignment horizontal="right"/>
    </xf>
    <xf numFmtId="4" fontId="39" fillId="0" borderId="37" xfId="0" applyNumberFormat="1" applyFont="1" applyFill="1" applyBorder="1" applyAlignment="1">
      <alignment horizontal="right"/>
    </xf>
    <xf numFmtId="16" fontId="39" fillId="0" borderId="15" xfId="0" applyNumberFormat="1" applyFont="1" applyFill="1" applyBorder="1"/>
    <xf numFmtId="0" fontId="46" fillId="0" borderId="5" xfId="0" applyFont="1" applyFill="1" applyBorder="1"/>
    <xf numFmtId="0" fontId="0" fillId="0" borderId="10" xfId="0" applyFont="1" applyFill="1" applyBorder="1"/>
    <xf numFmtId="0" fontId="46" fillId="0" borderId="37" xfId="0" applyFont="1" applyFill="1" applyBorder="1" applyAlignment="1">
      <alignment horizontal="left"/>
    </xf>
    <xf numFmtId="0" fontId="7" fillId="0" borderId="13" xfId="0" applyFont="1" applyBorder="1"/>
    <xf numFmtId="0" fontId="18" fillId="0" borderId="0" xfId="0" applyFont="1" applyFill="1" applyBorder="1" applyAlignment="1">
      <alignment wrapText="1"/>
    </xf>
    <xf numFmtId="16" fontId="0" fillId="0" borderId="0" xfId="0" applyNumberFormat="1" applyFill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166" fontId="7" fillId="0" borderId="0" xfId="0" applyNumberFormat="1" applyFont="1" applyFill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 applyFill="1"/>
    <xf numFmtId="0" fontId="46" fillId="0" borderId="0" xfId="0" applyNumberFormat="1" applyFont="1" applyFill="1" applyAlignment="1">
      <alignment horizontal="center"/>
    </xf>
    <xf numFmtId="171" fontId="10" fillId="0" borderId="0" xfId="0" applyNumberFormat="1" applyFont="1" applyFill="1"/>
    <xf numFmtId="168" fontId="7" fillId="0" borderId="0" xfId="0" applyNumberFormat="1" applyFont="1" applyFill="1" applyAlignment="1">
      <alignment horizontal="center" vertical="center"/>
    </xf>
    <xf numFmtId="0" fontId="18" fillId="0" borderId="0" xfId="0" applyFont="1" applyFill="1" applyAlignment="1">
      <alignment horizontal="left" vertical="center"/>
    </xf>
    <xf numFmtId="167" fontId="49" fillId="0" borderId="0" xfId="0" applyNumberFormat="1" applyFont="1" applyFill="1" applyBorder="1"/>
    <xf numFmtId="166" fontId="46" fillId="0" borderId="0" xfId="0" applyNumberFormat="1" applyFont="1" applyFill="1" applyBorder="1"/>
    <xf numFmtId="0" fontId="52" fillId="0" borderId="0" xfId="0" applyFont="1" applyFill="1" applyAlignment="1">
      <alignment horizontal="center"/>
    </xf>
    <xf numFmtId="0" fontId="7" fillId="0" borderId="0" xfId="0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" fontId="10" fillId="0" borderId="0" xfId="0" applyNumberFormat="1" applyFont="1" applyFill="1"/>
    <xf numFmtId="44" fontId="0" fillId="0" borderId="0" xfId="1" applyFont="1" applyFill="1"/>
    <xf numFmtId="0" fontId="46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6" fillId="0" borderId="52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5" fillId="0" borderId="0" xfId="0" applyFont="1"/>
    <xf numFmtId="2" fontId="27" fillId="0" borderId="0" xfId="0" applyNumberFormat="1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7" fillId="0" borderId="0" xfId="0" applyFont="1" applyFill="1" applyAlignment="1">
      <alignment horizontal="center"/>
    </xf>
    <xf numFmtId="164" fontId="54" fillId="0" borderId="0" xfId="0" applyNumberFormat="1" applyFont="1" applyFill="1"/>
    <xf numFmtId="167" fontId="54" fillId="0" borderId="10" xfId="0" applyNumberFormat="1" applyFont="1" applyFill="1" applyBorder="1" applyAlignment="1">
      <alignment horizontal="right"/>
    </xf>
    <xf numFmtId="167" fontId="52" fillId="0" borderId="10" xfId="0" applyNumberFormat="1" applyFont="1" applyFill="1" applyBorder="1" applyAlignment="1">
      <alignment horizontal="right"/>
    </xf>
    <xf numFmtId="168" fontId="10" fillId="0" borderId="15" xfId="0" applyNumberFormat="1" applyFont="1" applyFill="1" applyBorder="1"/>
    <xf numFmtId="16" fontId="7" fillId="0" borderId="15" xfId="0" applyNumberFormat="1" applyFont="1" applyBorder="1"/>
    <xf numFmtId="16" fontId="13" fillId="0" borderId="4" xfId="0" applyNumberFormat="1" applyFont="1" applyFill="1" applyBorder="1"/>
    <xf numFmtId="0" fontId="7" fillId="0" borderId="0" xfId="0" applyFont="1" applyFill="1" applyAlignment="1">
      <alignment horizontal="center" wrapText="1"/>
    </xf>
    <xf numFmtId="4" fontId="56" fillId="0" borderId="0" xfId="0" applyNumberFormat="1" applyFont="1"/>
    <xf numFmtId="4" fontId="10" fillId="0" borderId="0" xfId="0" applyNumberFormat="1" applyFont="1"/>
    <xf numFmtId="0" fontId="7" fillId="0" borderId="0" xfId="0" applyFont="1" applyFill="1" applyBorder="1" applyAlignment="1">
      <alignment horizontal="left" wrapText="1"/>
    </xf>
    <xf numFmtId="0" fontId="7" fillId="0" borderId="0" xfId="0" applyFont="1" applyFill="1" applyBorder="1" applyAlignment="1">
      <alignment horizontal="left" vertical="center" wrapText="1"/>
    </xf>
    <xf numFmtId="166" fontId="45" fillId="0" borderId="0" xfId="0" applyNumberFormat="1" applyFont="1" applyFill="1" applyBorder="1" applyAlignment="1">
      <alignment horizontal="right"/>
    </xf>
    <xf numFmtId="164" fontId="48" fillId="0" borderId="0" xfId="0" applyNumberFormat="1" applyFont="1" applyFill="1"/>
    <xf numFmtId="164" fontId="48" fillId="0" borderId="0" xfId="0" applyNumberFormat="1" applyFont="1" applyFill="1" applyBorder="1"/>
    <xf numFmtId="164" fontId="48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16" fontId="29" fillId="0" borderId="0" xfId="0" applyNumberFormat="1" applyFont="1" applyFill="1"/>
    <xf numFmtId="2" fontId="29" fillId="0" borderId="0" xfId="0" applyNumberFormat="1" applyFont="1" applyFill="1"/>
    <xf numFmtId="0" fontId="10" fillId="0" borderId="4" xfId="0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23" fillId="0" borderId="0" xfId="1" applyFont="1" applyFill="1" applyAlignment="1">
      <alignment horizontal="center"/>
    </xf>
    <xf numFmtId="0" fontId="45" fillId="0" borderId="0" xfId="0" applyFont="1" applyFill="1" applyAlignment="1">
      <alignment horizontal="left"/>
    </xf>
    <xf numFmtId="0" fontId="30" fillId="0" borderId="0" xfId="0" applyFont="1" applyFill="1" applyBorder="1" applyAlignment="1">
      <alignment wrapText="1"/>
    </xf>
    <xf numFmtId="0" fontId="7" fillId="0" borderId="0" xfId="0" applyFont="1" applyFill="1" applyAlignment="1">
      <alignment horizontal="center" wrapText="1"/>
    </xf>
    <xf numFmtId="0" fontId="45" fillId="0" borderId="0" xfId="0" applyFont="1" applyFill="1"/>
    <xf numFmtId="0" fontId="13" fillId="6" borderId="0" xfId="0" applyFont="1" applyFill="1"/>
    <xf numFmtId="2" fontId="0" fillId="0" borderId="0" xfId="0" applyNumberFormat="1" applyFill="1" applyAlignment="1">
      <alignment horizontal="center"/>
    </xf>
    <xf numFmtId="169" fontId="7" fillId="0" borderId="0" xfId="0" applyNumberFormat="1" applyFont="1" applyFill="1"/>
    <xf numFmtId="2" fontId="57" fillId="0" borderId="0" xfId="0" applyNumberFormat="1" applyFont="1" applyFill="1" applyBorder="1" applyAlignment="1">
      <alignment horizontal="right"/>
    </xf>
    <xf numFmtId="0" fontId="57" fillId="0" borderId="10" xfId="0" applyFont="1" applyFill="1" applyBorder="1" applyAlignment="1">
      <alignment horizontal="right"/>
    </xf>
    <xf numFmtId="164" fontId="57" fillId="0" borderId="0" xfId="0" applyNumberFormat="1" applyFont="1" applyFill="1"/>
    <xf numFmtId="16" fontId="57" fillId="0" borderId="0" xfId="0" applyNumberFormat="1" applyFont="1" applyFill="1"/>
    <xf numFmtId="2" fontId="57" fillId="0" borderId="0" xfId="0" applyNumberFormat="1" applyFont="1" applyFill="1"/>
    <xf numFmtId="16" fontId="57" fillId="0" borderId="15" xfId="0" applyNumberFormat="1" applyFont="1" applyFill="1" applyBorder="1"/>
    <xf numFmtId="0" fontId="43" fillId="0" borderId="4" xfId="0" applyFont="1" applyBorder="1" applyAlignment="1">
      <alignment horizontal="center"/>
    </xf>
    <xf numFmtId="4" fontId="43" fillId="0" borderId="0" xfId="0" applyNumberFormat="1" applyFont="1"/>
    <xf numFmtId="44" fontId="46" fillId="0" borderId="4" xfId="1" applyFont="1" applyFill="1" applyBorder="1"/>
    <xf numFmtId="166" fontId="58" fillId="0" borderId="0" xfId="0" applyNumberFormat="1" applyFont="1" applyFill="1" applyBorder="1" applyAlignment="1">
      <alignment horizontal="right"/>
    </xf>
    <xf numFmtId="0" fontId="59" fillId="0" borderId="0" xfId="0" applyFont="1" applyFill="1"/>
    <xf numFmtId="164" fontId="58" fillId="0" borderId="4" xfId="0" applyNumberFormat="1" applyFont="1" applyFill="1" applyBorder="1"/>
    <xf numFmtId="167" fontId="60" fillId="0" borderId="5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5" fillId="0" borderId="0" xfId="0" applyFont="1" applyFill="1"/>
    <xf numFmtId="0" fontId="0" fillId="6" borderId="0" xfId="0" applyFill="1"/>
    <xf numFmtId="164" fontId="9" fillId="6" borderId="0" xfId="0" applyNumberFormat="1" applyFont="1" applyFill="1" applyAlignment="1">
      <alignment horizontal="center"/>
    </xf>
    <xf numFmtId="4" fontId="56" fillId="0" borderId="0" xfId="0" applyNumberFormat="1" applyFont="1" applyFill="1"/>
    <xf numFmtId="2" fontId="61" fillId="0" borderId="0" xfId="0" applyNumberFormat="1" applyFont="1" applyFill="1" applyBorder="1" applyAlignment="1">
      <alignment horizontal="right"/>
    </xf>
    <xf numFmtId="0" fontId="61" fillId="0" borderId="10" xfId="0" applyFont="1" applyFill="1" applyBorder="1" applyAlignment="1">
      <alignment horizontal="right"/>
    </xf>
    <xf numFmtId="164" fontId="61" fillId="0" borderId="0" xfId="0" applyNumberFormat="1" applyFont="1" applyFill="1"/>
    <xf numFmtId="168" fontId="61" fillId="0" borderId="15" xfId="0" applyNumberFormat="1" applyFont="1" applyFill="1" applyBorder="1"/>
    <xf numFmtId="16" fontId="61" fillId="0" borderId="0" xfId="0" applyNumberFormat="1" applyFont="1" applyFill="1"/>
    <xf numFmtId="2" fontId="61" fillId="0" borderId="0" xfId="0" applyNumberFormat="1" applyFont="1" applyFill="1"/>
    <xf numFmtId="2" fontId="61" fillId="0" borderId="5" xfId="0" applyNumberFormat="1" applyFont="1" applyFill="1" applyBorder="1" applyAlignment="1">
      <alignment horizontal="right"/>
    </xf>
    <xf numFmtId="0" fontId="61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/>
    <xf numFmtId="0" fontId="7" fillId="16" borderId="0" xfId="0" applyFont="1" applyFill="1" applyAlignment="1">
      <alignment horizontal="center"/>
    </xf>
    <xf numFmtId="0" fontId="7" fillId="9" borderId="0" xfId="0" applyFont="1" applyFill="1" applyAlignment="1">
      <alignment horizontal="center"/>
    </xf>
    <xf numFmtId="0" fontId="30" fillId="0" borderId="0" xfId="0" applyFont="1" applyFill="1" applyAlignment="1">
      <alignment horizontal="center" wrapText="1"/>
    </xf>
    <xf numFmtId="170" fontId="7" fillId="13" borderId="0" xfId="1" applyNumberFormat="1" applyFont="1" applyFill="1" applyAlignment="1">
      <alignment horizontal="center"/>
    </xf>
    <xf numFmtId="168" fontId="7" fillId="13" borderId="0" xfId="0" applyNumberFormat="1" applyFont="1" applyFill="1" applyAlignment="1">
      <alignment horizontal="center"/>
    </xf>
    <xf numFmtId="2" fontId="7" fillId="13" borderId="0" xfId="0" applyNumberFormat="1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30" fillId="0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/>
    </xf>
    <xf numFmtId="0" fontId="30" fillId="16" borderId="0" xfId="0" applyFont="1" applyFill="1" applyAlignment="1">
      <alignment horizontal="center"/>
    </xf>
    <xf numFmtId="4" fontId="7" fillId="2" borderId="0" xfId="0" applyNumberFormat="1" applyFont="1" applyFill="1"/>
    <xf numFmtId="0" fontId="7" fillId="10" borderId="0" xfId="0" applyFont="1" applyFill="1" applyAlignment="1">
      <alignment wrapText="1"/>
    </xf>
    <xf numFmtId="0" fontId="7" fillId="18" borderId="0" xfId="0" applyFont="1" applyFill="1" applyAlignment="1">
      <alignment horizontal="center"/>
    </xf>
    <xf numFmtId="167" fontId="45" fillId="0" borderId="5" xfId="0" applyNumberFormat="1" applyFont="1" applyFill="1" applyBorder="1" applyAlignment="1">
      <alignment horizontal="center"/>
    </xf>
    <xf numFmtId="0" fontId="58" fillId="0" borderId="0" xfId="0" applyFont="1" applyFill="1" applyBorder="1" applyAlignment="1">
      <alignment horizontal="center"/>
    </xf>
    <xf numFmtId="16" fontId="53" fillId="0" borderId="0" xfId="0" applyNumberFormat="1" applyFont="1" applyFill="1" applyBorder="1"/>
    <xf numFmtId="164" fontId="53" fillId="7" borderId="0" xfId="0" applyNumberFormat="1" applyFont="1" applyFill="1"/>
    <xf numFmtId="2" fontId="53" fillId="0" borderId="5" xfId="0" applyNumberFormat="1" applyFont="1" applyFill="1" applyBorder="1" applyAlignment="1">
      <alignment horizontal="right"/>
    </xf>
    <xf numFmtId="168" fontId="53" fillId="0" borderId="4" xfId="0" applyNumberFormat="1" applyFont="1" applyFill="1" applyBorder="1"/>
    <xf numFmtId="168" fontId="53" fillId="0" borderId="15" xfId="0" applyNumberFormat="1" applyFont="1" applyFill="1" applyBorder="1"/>
    <xf numFmtId="16" fontId="53" fillId="0" borderId="0" xfId="0" applyNumberFormat="1" applyFont="1" applyFill="1"/>
    <xf numFmtId="2" fontId="53" fillId="0" borderId="0" xfId="0" applyNumberFormat="1" applyFont="1" applyFill="1"/>
    <xf numFmtId="2" fontId="53" fillId="0" borderId="37" xfId="0" applyNumberFormat="1" applyFont="1" applyFill="1" applyBorder="1" applyAlignment="1">
      <alignment horizontal="right"/>
    </xf>
    <xf numFmtId="16" fontId="53" fillId="0" borderId="0" xfId="0" applyNumberFormat="1" applyFont="1"/>
    <xf numFmtId="0" fontId="53" fillId="0" borderId="0" xfId="0" applyFont="1" applyAlignment="1">
      <alignment horizontal="right"/>
    </xf>
    <xf numFmtId="164" fontId="53" fillId="0" borderId="0" xfId="0" applyNumberFormat="1" applyFont="1"/>
    <xf numFmtId="2" fontId="7" fillId="7" borderId="0" xfId="0" applyNumberFormat="1" applyFont="1" applyFill="1"/>
    <xf numFmtId="2" fontId="0" fillId="7" borderId="0" xfId="0" applyNumberFormat="1" applyFill="1"/>
    <xf numFmtId="0" fontId="0" fillId="7" borderId="0" xfId="0" applyFill="1"/>
    <xf numFmtId="164" fontId="53" fillId="0" borderId="0" xfId="0" applyNumberFormat="1" applyFont="1" applyFill="1" applyBorder="1"/>
    <xf numFmtId="164" fontId="7" fillId="7" borderId="0" xfId="0" applyNumberFormat="1" applyFont="1" applyFill="1"/>
    <xf numFmtId="0" fontId="46" fillId="0" borderId="4" xfId="0" applyFont="1" applyBorder="1" applyAlignment="1">
      <alignment horizontal="center"/>
    </xf>
    <xf numFmtId="4" fontId="0" fillId="7" borderId="0" xfId="0" applyNumberFormat="1" applyFill="1"/>
    <xf numFmtId="164" fontId="53" fillId="2" borderId="0" xfId="0" applyNumberFormat="1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4" fontId="10" fillId="2" borderId="0" xfId="0" applyNumberFormat="1" applyFont="1" applyFill="1"/>
    <xf numFmtId="0" fontId="62" fillId="0" borderId="0" xfId="0" applyFont="1" applyFill="1" applyBorder="1" applyAlignment="1">
      <alignment horizontal="center"/>
    </xf>
    <xf numFmtId="164" fontId="62" fillId="0" borderId="0" xfId="0" applyNumberFormat="1" applyFont="1" applyFill="1" applyBorder="1"/>
    <xf numFmtId="166" fontId="63" fillId="0" borderId="5" xfId="0" applyNumberFormat="1" applyFont="1" applyFill="1" applyBorder="1" applyAlignment="1">
      <alignment horizontal="lef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7" fillId="19" borderId="0" xfId="0" applyFont="1" applyFill="1" applyAlignment="1">
      <alignment horizontal="center"/>
    </xf>
    <xf numFmtId="0" fontId="27" fillId="13" borderId="0" xfId="0" applyFont="1" applyFill="1" applyAlignment="1">
      <alignment horizontal="center"/>
    </xf>
    <xf numFmtId="0" fontId="27" fillId="18" borderId="0" xfId="0" applyFont="1" applyFill="1" applyAlignment="1">
      <alignment horizontal="center"/>
    </xf>
    <xf numFmtId="0" fontId="27" fillId="17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 wrapText="1"/>
    </xf>
    <xf numFmtId="166" fontId="49" fillId="0" borderId="0" xfId="0" applyNumberFormat="1" applyFont="1" applyFill="1" applyBorder="1" applyAlignment="1">
      <alignment horizontal="right"/>
    </xf>
    <xf numFmtId="44" fontId="7" fillId="0" borderId="0" xfId="1" applyFont="1"/>
    <xf numFmtId="166" fontId="46" fillId="2" borderId="0" xfId="0" applyNumberFormat="1" applyFont="1" applyFill="1" applyBorder="1" applyAlignment="1">
      <alignment horizontal="right"/>
    </xf>
    <xf numFmtId="166" fontId="64" fillId="2" borderId="0" xfId="0" applyNumberFormat="1" applyFont="1" applyFill="1" applyBorder="1" applyAlignment="1">
      <alignment horizontal="right"/>
    </xf>
    <xf numFmtId="166" fontId="46" fillId="2" borderId="0" xfId="0" applyNumberFormat="1" applyFont="1" applyFill="1" applyAlignment="1">
      <alignment horizontal="right"/>
    </xf>
    <xf numFmtId="0" fontId="62" fillId="2" borderId="0" xfId="0" applyFont="1" applyFill="1" applyBorder="1" applyAlignment="1">
      <alignment horizontal="right"/>
    </xf>
    <xf numFmtId="166" fontId="49" fillId="0" borderId="0" xfId="0" applyNumberFormat="1" applyFont="1" applyFill="1" applyBorder="1" applyAlignment="1">
      <alignment horizontal="left"/>
    </xf>
    <xf numFmtId="168" fontId="29" fillId="0" borderId="15" xfId="0" applyNumberFormat="1" applyFont="1" applyFill="1" applyBorder="1"/>
    <xf numFmtId="2" fontId="29" fillId="0" borderId="5" xfId="0" applyNumberFormat="1" applyFont="1" applyFill="1" applyBorder="1" applyAlignment="1">
      <alignment horizontal="right"/>
    </xf>
    <xf numFmtId="168" fontId="29" fillId="0" borderId="4" xfId="0" applyNumberFormat="1" applyFont="1" applyFill="1" applyBorder="1"/>
    <xf numFmtId="168" fontId="29" fillId="0" borderId="0" xfId="0" applyNumberFormat="1" applyFont="1" applyFill="1" applyBorder="1"/>
    <xf numFmtId="164" fontId="29" fillId="0" borderId="0" xfId="0" applyNumberFormat="1" applyFont="1" applyFill="1" applyBorder="1"/>
    <xf numFmtId="168" fontId="29" fillId="0" borderId="4" xfId="0" applyNumberFormat="1" applyFont="1" applyBorder="1"/>
    <xf numFmtId="0" fontId="29" fillId="0" borderId="10" xfId="0" applyFont="1" applyBorder="1" applyAlignment="1">
      <alignment horizontal="right"/>
    </xf>
    <xf numFmtId="164" fontId="29" fillId="0" borderId="0" xfId="0" applyNumberFormat="1" applyFont="1"/>
    <xf numFmtId="16" fontId="29" fillId="0" borderId="15" xfId="0" applyNumberFormat="1" applyFont="1" applyFill="1" applyBorder="1"/>
    <xf numFmtId="4" fontId="8" fillId="7" borderId="0" xfId="0" applyNumberFormat="1" applyFont="1" applyFill="1"/>
    <xf numFmtId="4" fontId="29" fillId="0" borderId="37" xfId="0" applyNumberFormat="1" applyFont="1" applyFill="1" applyBorder="1" applyAlignment="1">
      <alignment horizontal="right"/>
    </xf>
    <xf numFmtId="15" fontId="29" fillId="0" borderId="10" xfId="0" applyNumberFormat="1" applyFont="1" applyFill="1" applyBorder="1" applyAlignment="1">
      <alignment horizontal="right"/>
    </xf>
    <xf numFmtId="16" fontId="29" fillId="0" borderId="0" xfId="0" applyNumberFormat="1" applyFont="1" applyFill="1" applyBorder="1"/>
    <xf numFmtId="4" fontId="29" fillId="0" borderId="5" xfId="0" applyNumberFormat="1" applyFont="1" applyFill="1" applyBorder="1" applyAlignment="1">
      <alignment horizontal="right"/>
    </xf>
    <xf numFmtId="2" fontId="7" fillId="20" borderId="0" xfId="0" applyNumberFormat="1" applyFont="1" applyFill="1"/>
    <xf numFmtId="2" fontId="13" fillId="20" borderId="0" xfId="0" applyNumberFormat="1" applyFont="1" applyFill="1"/>
    <xf numFmtId="0" fontId="29" fillId="7" borderId="10" xfId="0" applyFont="1" applyFill="1" applyBorder="1" applyAlignment="1">
      <alignment horizontal="right"/>
    </xf>
    <xf numFmtId="164" fontId="29" fillId="7" borderId="0" xfId="0" applyNumberFormat="1" applyFont="1" applyFill="1"/>
    <xf numFmtId="4" fontId="10" fillId="7" borderId="0" xfId="0" applyNumberFormat="1" applyFont="1" applyFill="1"/>
    <xf numFmtId="4" fontId="0" fillId="7" borderId="0" xfId="0" applyNumberFormat="1" applyFont="1" applyFill="1"/>
    <xf numFmtId="4" fontId="7" fillId="7" borderId="0" xfId="0" applyNumberFormat="1" applyFont="1" applyFill="1"/>
    <xf numFmtId="16" fontId="13" fillId="0" borderId="10" xfId="0" applyNumberFormat="1" applyFont="1" applyFill="1" applyBorder="1" applyAlignment="1">
      <alignment horizontal="right"/>
    </xf>
    <xf numFmtId="2" fontId="0" fillId="2" borderId="0" xfId="0" applyNumberFormat="1" applyFill="1" applyBorder="1" applyAlignment="1">
      <alignment horizontal="right"/>
    </xf>
    <xf numFmtId="2" fontId="0" fillId="4" borderId="0" xfId="0" applyNumberFormat="1" applyFill="1" applyBorder="1" applyAlignment="1">
      <alignment horizontal="right"/>
    </xf>
    <xf numFmtId="2" fontId="0" fillId="8" borderId="0" xfId="0" applyNumberFormat="1" applyFill="1" applyBorder="1" applyAlignment="1">
      <alignment horizontal="right"/>
    </xf>
    <xf numFmtId="2" fontId="0" fillId="12" borderId="0" xfId="0" applyNumberFormat="1" applyFill="1" applyBorder="1" applyAlignment="1">
      <alignment horizontal="right"/>
    </xf>
    <xf numFmtId="2" fontId="7" fillId="7" borderId="5" xfId="0" applyNumberFormat="1" applyFont="1" applyFill="1" applyBorder="1" applyAlignment="1">
      <alignment horizontal="right"/>
    </xf>
    <xf numFmtId="4" fontId="0" fillId="7" borderId="0" xfId="0" applyNumberFormat="1" applyFill="1" applyBorder="1"/>
    <xf numFmtId="0" fontId="7" fillId="21" borderId="0" xfId="0" applyFont="1" applyFill="1" applyAlignment="1">
      <alignment horizontal="center"/>
    </xf>
    <xf numFmtId="4" fontId="13" fillId="0" borderId="0" xfId="0" applyNumberFormat="1" applyFont="1" applyFill="1" applyAlignment="1">
      <alignment horizontal="right" vertical="center"/>
    </xf>
    <xf numFmtId="0" fontId="7" fillId="22" borderId="0" xfId="0" applyFont="1" applyFill="1" applyAlignment="1">
      <alignment horizontal="center"/>
    </xf>
    <xf numFmtId="166" fontId="7" fillId="2" borderId="0" xfId="0" applyNumberFormat="1" applyFont="1" applyFill="1"/>
    <xf numFmtId="0" fontId="46" fillId="10" borderId="0" xfId="0" applyFont="1" applyFill="1" applyBorder="1" applyAlignment="1">
      <alignment horizontal="center" wrapText="1"/>
    </xf>
    <xf numFmtId="165" fontId="8" fillId="7" borderId="0" xfId="0" applyNumberFormat="1" applyFont="1" applyFill="1" applyAlignment="1">
      <alignment horizontal="right"/>
    </xf>
    <xf numFmtId="0" fontId="7" fillId="7" borderId="0" xfId="0" applyFont="1" applyFill="1" applyAlignment="1">
      <alignment horizontal="center"/>
    </xf>
    <xf numFmtId="4" fontId="57" fillId="0" borderId="37" xfId="0" applyNumberFormat="1" applyFont="1" applyFill="1" applyBorder="1" applyAlignment="1">
      <alignment horizontal="right"/>
    </xf>
    <xf numFmtId="0" fontId="53" fillId="7" borderId="10" xfId="0" applyFont="1" applyFill="1" applyBorder="1" applyAlignment="1">
      <alignment horizontal="right"/>
    </xf>
    <xf numFmtId="0" fontId="7" fillId="7" borderId="10" xfId="0" applyFont="1" applyFill="1" applyBorder="1" applyAlignment="1">
      <alignment horizontal="right"/>
    </xf>
    <xf numFmtId="0" fontId="13" fillId="7" borderId="0" xfId="0" applyFont="1" applyFill="1" applyBorder="1"/>
    <xf numFmtId="0" fontId="62" fillId="18" borderId="0" xfId="0" applyFont="1" applyFill="1" applyBorder="1" applyAlignment="1">
      <alignment horizontal="center"/>
    </xf>
    <xf numFmtId="166" fontId="62" fillId="18" borderId="0" xfId="0" applyNumberFormat="1" applyFont="1" applyFill="1" applyBorder="1" applyAlignment="1">
      <alignment horizontal="right"/>
    </xf>
    <xf numFmtId="0" fontId="63" fillId="18" borderId="0" xfId="0" applyFont="1" applyFill="1" applyAlignment="1">
      <alignment horizontal="left"/>
    </xf>
    <xf numFmtId="0" fontId="62" fillId="18" borderId="52" xfId="0" applyFont="1" applyFill="1" applyBorder="1" applyAlignment="1">
      <alignment horizontal="center"/>
    </xf>
    <xf numFmtId="164" fontId="62" fillId="18" borderId="0" xfId="0" applyNumberFormat="1" applyFont="1" applyFill="1"/>
    <xf numFmtId="0" fontId="62" fillId="18" borderId="0" xfId="0" applyFont="1" applyFill="1" applyAlignment="1">
      <alignment horizontal="center"/>
    </xf>
    <xf numFmtId="0" fontId="65" fillId="18" borderId="0" xfId="0" applyFont="1" applyFill="1" applyAlignment="1">
      <alignment horizontal="left"/>
    </xf>
    <xf numFmtId="44" fontId="58" fillId="0" borderId="0" xfId="1" applyFont="1" applyFill="1"/>
    <xf numFmtId="167" fontId="66" fillId="0" borderId="5" xfId="0" applyNumberFormat="1" applyFont="1" applyFill="1" applyBorder="1" applyAlignment="1">
      <alignment horizontal="center"/>
    </xf>
    <xf numFmtId="164" fontId="62" fillId="2" borderId="0" xfId="0" applyNumberFormat="1" applyFont="1" applyFill="1"/>
    <xf numFmtId="0" fontId="63" fillId="2" borderId="0" xfId="0" applyFont="1" applyFill="1" applyAlignment="1">
      <alignment horizontal="left"/>
    </xf>
    <xf numFmtId="0" fontId="67" fillId="2" borderId="10" xfId="0" applyFont="1" applyFill="1" applyBorder="1" applyAlignment="1">
      <alignment horizontal="left"/>
    </xf>
    <xf numFmtId="166" fontId="10" fillId="8" borderId="0" xfId="0" applyNumberFormat="1" applyFont="1" applyFill="1"/>
    <xf numFmtId="166" fontId="10" fillId="8" borderId="0" xfId="0" applyNumberFormat="1" applyFont="1" applyFill="1" applyBorder="1" applyAlignment="1">
      <alignment horizontal="right"/>
    </xf>
    <xf numFmtId="0" fontId="14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9" borderId="0" xfId="0" applyFont="1" applyFill="1" applyAlignment="1">
      <alignment horizontal="center" wrapText="1"/>
    </xf>
    <xf numFmtId="0" fontId="30" fillId="0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10" borderId="49" xfId="0" applyFont="1" applyFill="1" applyBorder="1" applyAlignment="1">
      <alignment horizontal="center" vertical="center" wrapText="1"/>
    </xf>
    <xf numFmtId="0" fontId="7" fillId="10" borderId="50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22" fillId="2" borderId="0" xfId="0" applyFont="1" applyFill="1" applyAlignment="1">
      <alignment horizontal="center"/>
    </xf>
    <xf numFmtId="0" fontId="7" fillId="12" borderId="49" xfId="0" applyFont="1" applyFill="1" applyBorder="1" applyAlignment="1">
      <alignment horizontal="center" vertical="center" wrapText="1"/>
    </xf>
    <xf numFmtId="0" fontId="7" fillId="12" borderId="50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22" fillId="6" borderId="0" xfId="0" applyFont="1" applyFill="1" applyAlignment="1">
      <alignment horizontal="center"/>
    </xf>
    <xf numFmtId="0" fontId="7" fillId="15" borderId="49" xfId="0" applyFont="1" applyFill="1" applyBorder="1" applyAlignment="1">
      <alignment horizontal="center" vertical="center" wrapText="1"/>
    </xf>
    <xf numFmtId="0" fontId="7" fillId="15" borderId="50" xfId="0" applyFont="1" applyFill="1" applyBorder="1" applyAlignment="1">
      <alignment horizontal="center" vertical="center" wrapText="1"/>
    </xf>
    <xf numFmtId="0" fontId="23" fillId="0" borderId="0" xfId="0" applyFont="1" applyFill="1" applyAlignment="1">
      <alignment horizontal="center" vertical="center" wrapText="1"/>
    </xf>
    <xf numFmtId="169" fontId="7" fillId="11" borderId="0" xfId="0" applyNumberFormat="1" applyFont="1" applyFill="1" applyAlignment="1">
      <alignment horizontal="center" wrapText="1"/>
    </xf>
    <xf numFmtId="0" fontId="18" fillId="0" borderId="0" xfId="0" applyFont="1" applyFill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7" fillId="0" borderId="50" xfId="0" applyFont="1" applyFill="1" applyBorder="1" applyAlignment="1">
      <alignment horizontal="center" vertical="center" wrapText="1"/>
    </xf>
    <xf numFmtId="0" fontId="7" fillId="10" borderId="0" xfId="0" applyFont="1" applyFill="1" applyAlignment="1">
      <alignment horizontal="center" wrapText="1"/>
    </xf>
    <xf numFmtId="0" fontId="7" fillId="10" borderId="7" xfId="0" applyFont="1" applyFill="1" applyBorder="1" applyAlignment="1">
      <alignment horizontal="center" wrapText="1"/>
    </xf>
    <xf numFmtId="166" fontId="10" fillId="2" borderId="0" xfId="0" applyNumberFormat="1" applyFont="1" applyFill="1" applyBorder="1" applyAlignment="1">
      <alignment horizontal="right"/>
    </xf>
    <xf numFmtId="166" fontId="10" fillId="2" borderId="0" xfId="0" applyNumberFormat="1" applyFont="1" applyFill="1" applyAlignment="1">
      <alignment horizontal="right"/>
    </xf>
    <xf numFmtId="44" fontId="10" fillId="2" borderId="0" xfId="1" applyFont="1" applyFill="1" applyBorder="1" applyAlignment="1">
      <alignment horizontal="right"/>
    </xf>
    <xf numFmtId="166" fontId="62" fillId="2" borderId="0" xfId="0" applyNumberFormat="1" applyFont="1" applyFill="1" applyBorder="1" applyAlignment="1">
      <alignment horizontal="right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0000FF"/>
      <color rgb="FFFFCCFF"/>
      <color rgb="FFFF3399"/>
      <color rgb="FF00FF00"/>
      <color rgb="FF66FF99"/>
      <color rgb="FFFF9900"/>
      <color rgb="FF00CC00"/>
      <color rgb="FF00FF99"/>
      <color rgb="FFFF99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calcChain" Target="calcChain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SEPTIEMBRE  .       2 0 1 8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SEPTIEMBRE  .       2 0 1 8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SEPTIEMBRE  .       2 0 1 8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SEPTIEMBRE  .       2 0 1 8</c:v>
                </c:pt>
                <c:pt idx="1">
                  <c:v>FECHA </c:v>
                </c:pt>
                <c:pt idx="2">
                  <c:v>00-ene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'!$E$4:$E$95</c:f>
              <c:numCache>
                <c:formatCode>d\-mmm</c:formatCode>
                <c:ptCount val="68"/>
                <c:pt idx="0">
                  <c:v>43340</c:v>
                </c:pt>
                <c:pt idx="1">
                  <c:v>43343</c:v>
                </c:pt>
                <c:pt idx="2">
                  <c:v>43343</c:v>
                </c:pt>
                <c:pt idx="3">
                  <c:v>43344</c:v>
                </c:pt>
                <c:pt idx="4">
                  <c:v>43347</c:v>
                </c:pt>
                <c:pt idx="5">
                  <c:v>43348</c:v>
                </c:pt>
                <c:pt idx="6">
                  <c:v>43348</c:v>
                </c:pt>
                <c:pt idx="7">
                  <c:v>43348</c:v>
                </c:pt>
                <c:pt idx="8">
                  <c:v>43350</c:v>
                </c:pt>
                <c:pt idx="9">
                  <c:v>43350</c:v>
                </c:pt>
                <c:pt idx="10">
                  <c:v>43351</c:v>
                </c:pt>
                <c:pt idx="11">
                  <c:v>43354</c:v>
                </c:pt>
                <c:pt idx="12">
                  <c:v>43354</c:v>
                </c:pt>
                <c:pt idx="13">
                  <c:v>43354</c:v>
                </c:pt>
                <c:pt idx="14">
                  <c:v>43354</c:v>
                </c:pt>
                <c:pt idx="15">
                  <c:v>43357</c:v>
                </c:pt>
                <c:pt idx="16">
                  <c:v>43358</c:v>
                </c:pt>
                <c:pt idx="17">
                  <c:v>43358</c:v>
                </c:pt>
                <c:pt idx="18">
                  <c:v>43361</c:v>
                </c:pt>
                <c:pt idx="19">
                  <c:v>43362</c:v>
                </c:pt>
                <c:pt idx="20">
                  <c:v>43362</c:v>
                </c:pt>
                <c:pt idx="21">
                  <c:v>43362</c:v>
                </c:pt>
                <c:pt idx="22">
                  <c:v>43363</c:v>
                </c:pt>
                <c:pt idx="23">
                  <c:v>43364</c:v>
                </c:pt>
                <c:pt idx="24">
                  <c:v>43365</c:v>
                </c:pt>
                <c:pt idx="25">
                  <c:v>43368</c:v>
                </c:pt>
                <c:pt idx="26">
                  <c:v>43368</c:v>
                </c:pt>
                <c:pt idx="27">
                  <c:v>43369</c:v>
                </c:pt>
                <c:pt idx="28">
                  <c:v>43370</c:v>
                </c:pt>
                <c:pt idx="29">
                  <c:v>43371</c:v>
                </c:pt>
                <c:pt idx="30">
                  <c:v>43372</c:v>
                </c:pt>
                <c:pt idx="31">
                  <c:v>43372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SEPTIEMBRE  .       2 0 1 8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'!$F$4:$F$95</c:f>
              <c:numCache>
                <c:formatCode>#,##0.00</c:formatCode>
                <c:ptCount val="68"/>
                <c:pt idx="0">
                  <c:v>18985.939999999999</c:v>
                </c:pt>
                <c:pt idx="1">
                  <c:v>19099.8</c:v>
                </c:pt>
                <c:pt idx="2">
                  <c:v>19301.91</c:v>
                </c:pt>
                <c:pt idx="3">
                  <c:v>19173.580000000002</c:v>
                </c:pt>
                <c:pt idx="4">
                  <c:v>18705.41</c:v>
                </c:pt>
                <c:pt idx="5">
                  <c:v>18319.62</c:v>
                </c:pt>
                <c:pt idx="6">
                  <c:v>18996.86</c:v>
                </c:pt>
                <c:pt idx="7">
                  <c:v>19195.86</c:v>
                </c:pt>
                <c:pt idx="8">
                  <c:v>19204.47</c:v>
                </c:pt>
                <c:pt idx="9">
                  <c:v>19165.38</c:v>
                </c:pt>
                <c:pt idx="10">
                  <c:v>18525.939999999999</c:v>
                </c:pt>
                <c:pt idx="11">
                  <c:v>17191.150000000001</c:v>
                </c:pt>
                <c:pt idx="12">
                  <c:v>18799.810000000001</c:v>
                </c:pt>
                <c:pt idx="13">
                  <c:v>18642.09</c:v>
                </c:pt>
                <c:pt idx="14">
                  <c:v>18622.080000000002</c:v>
                </c:pt>
                <c:pt idx="15">
                  <c:v>19148.009999999998</c:v>
                </c:pt>
                <c:pt idx="16">
                  <c:v>19107.16</c:v>
                </c:pt>
                <c:pt idx="17">
                  <c:v>19066.52</c:v>
                </c:pt>
                <c:pt idx="18">
                  <c:v>18152.009999999998</c:v>
                </c:pt>
                <c:pt idx="19">
                  <c:v>19058.88</c:v>
                </c:pt>
                <c:pt idx="20">
                  <c:v>18352</c:v>
                </c:pt>
                <c:pt idx="21">
                  <c:v>18654</c:v>
                </c:pt>
                <c:pt idx="22">
                  <c:v>18864.64</c:v>
                </c:pt>
                <c:pt idx="23">
                  <c:v>17373.71</c:v>
                </c:pt>
                <c:pt idx="24">
                  <c:v>19160.16</c:v>
                </c:pt>
                <c:pt idx="25">
                  <c:v>18807.810000000001</c:v>
                </c:pt>
                <c:pt idx="26">
                  <c:v>18251.02</c:v>
                </c:pt>
                <c:pt idx="27">
                  <c:v>17917.64</c:v>
                </c:pt>
                <c:pt idx="28">
                  <c:v>18546.400000000001</c:v>
                </c:pt>
                <c:pt idx="29">
                  <c:v>19105.34</c:v>
                </c:pt>
                <c:pt idx="30">
                  <c:v>19194.59</c:v>
                </c:pt>
                <c:pt idx="31">
                  <c:v>19540.89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SEPTIEMBRE  .       2 0 1 8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21</c:v>
                </c:pt>
                <c:pt idx="13">
                  <c:v>20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21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19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19</c:v>
                </c:pt>
                <c:pt idx="27" formatCode="0">
                  <c:v>20</c:v>
                </c:pt>
                <c:pt idx="28" formatCode="0">
                  <c:v>20</c:v>
                </c:pt>
                <c:pt idx="29" formatCode="0">
                  <c:v>21</c:v>
                </c:pt>
                <c:pt idx="30" formatCode="0">
                  <c:v>20</c:v>
                </c:pt>
                <c:pt idx="31">
                  <c:v>21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SEPTIEMBRE  .       2 0 1 8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'!$H$4:$H$95</c:f>
              <c:numCache>
                <c:formatCode>#,##0.00</c:formatCode>
                <c:ptCount val="68"/>
                <c:pt idx="0">
                  <c:v>19032.21</c:v>
                </c:pt>
                <c:pt idx="1">
                  <c:v>19135.400000000001</c:v>
                </c:pt>
                <c:pt idx="2">
                  <c:v>19373.689999999999</c:v>
                </c:pt>
                <c:pt idx="3">
                  <c:v>19240.8</c:v>
                </c:pt>
                <c:pt idx="4">
                  <c:v>18869</c:v>
                </c:pt>
                <c:pt idx="5">
                  <c:v>18341.349999999999</c:v>
                </c:pt>
                <c:pt idx="6">
                  <c:v>19067.099999999999</c:v>
                </c:pt>
                <c:pt idx="7">
                  <c:v>19041.740000000002</c:v>
                </c:pt>
                <c:pt idx="8">
                  <c:v>19292.900000000001</c:v>
                </c:pt>
                <c:pt idx="9">
                  <c:v>19228.14</c:v>
                </c:pt>
                <c:pt idx="10">
                  <c:v>18580.7</c:v>
                </c:pt>
                <c:pt idx="11">
                  <c:v>17236.29</c:v>
                </c:pt>
                <c:pt idx="12">
                  <c:v>18962</c:v>
                </c:pt>
                <c:pt idx="13">
                  <c:v>18638.03</c:v>
                </c:pt>
                <c:pt idx="14">
                  <c:v>18637.12</c:v>
                </c:pt>
                <c:pt idx="15">
                  <c:v>19210.3</c:v>
                </c:pt>
                <c:pt idx="16">
                  <c:v>19162.8</c:v>
                </c:pt>
                <c:pt idx="17">
                  <c:v>19199.310000000001</c:v>
                </c:pt>
                <c:pt idx="18">
                  <c:v>18904.5</c:v>
                </c:pt>
                <c:pt idx="19">
                  <c:v>19123.810000000001</c:v>
                </c:pt>
                <c:pt idx="20">
                  <c:v>18409.86</c:v>
                </c:pt>
                <c:pt idx="21">
                  <c:v>18708.78</c:v>
                </c:pt>
                <c:pt idx="22">
                  <c:v>18952.810000000001</c:v>
                </c:pt>
                <c:pt idx="23">
                  <c:v>17493.7</c:v>
                </c:pt>
                <c:pt idx="24">
                  <c:v>19197.2</c:v>
                </c:pt>
                <c:pt idx="25">
                  <c:v>18906</c:v>
                </c:pt>
                <c:pt idx="26">
                  <c:v>18328.79</c:v>
                </c:pt>
                <c:pt idx="27">
                  <c:v>18057.84</c:v>
                </c:pt>
                <c:pt idx="28">
                  <c:v>18622.14</c:v>
                </c:pt>
                <c:pt idx="29">
                  <c:v>19199.5</c:v>
                </c:pt>
                <c:pt idx="30">
                  <c:v>19232.2</c:v>
                </c:pt>
                <c:pt idx="31">
                  <c:v>19555.2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SEPTIEMBRE  .       2 0 1 8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-46.270000000000437</c:v>
                </c:pt>
                <c:pt idx="1">
                  <c:v>-35.600000000002183</c:v>
                </c:pt>
                <c:pt idx="2">
                  <c:v>-71.779999999998836</c:v>
                </c:pt>
                <c:pt idx="3">
                  <c:v>-67.219999999997526</c:v>
                </c:pt>
                <c:pt idx="4">
                  <c:v>-163.59000000000015</c:v>
                </c:pt>
                <c:pt idx="5">
                  <c:v>-21.729999999999563</c:v>
                </c:pt>
                <c:pt idx="6">
                  <c:v>-70.239999999997963</c:v>
                </c:pt>
                <c:pt idx="7">
                  <c:v>154.11999999999898</c:v>
                </c:pt>
                <c:pt idx="8">
                  <c:v>-88.430000000000291</c:v>
                </c:pt>
                <c:pt idx="9">
                  <c:v>-62.759999999998399</c:v>
                </c:pt>
                <c:pt idx="10">
                  <c:v>-54.760000000002037</c:v>
                </c:pt>
                <c:pt idx="11">
                  <c:v>-45.139999999999418</c:v>
                </c:pt>
                <c:pt idx="12">
                  <c:v>-162.18999999999869</c:v>
                </c:pt>
                <c:pt idx="13">
                  <c:v>4.0600000000013097</c:v>
                </c:pt>
                <c:pt idx="14">
                  <c:v>-15.039999999997235</c:v>
                </c:pt>
                <c:pt idx="15">
                  <c:v>-62.290000000000873</c:v>
                </c:pt>
                <c:pt idx="16">
                  <c:v>-55.639999999999418</c:v>
                </c:pt>
                <c:pt idx="17">
                  <c:v>-132.79000000000087</c:v>
                </c:pt>
                <c:pt idx="18">
                  <c:v>-752.4900000000016</c:v>
                </c:pt>
                <c:pt idx="19">
                  <c:v>-64.930000000000291</c:v>
                </c:pt>
                <c:pt idx="20">
                  <c:v>-57.860000000000582</c:v>
                </c:pt>
                <c:pt idx="21">
                  <c:v>-54.779999999998836</c:v>
                </c:pt>
                <c:pt idx="22">
                  <c:v>-88.170000000001892</c:v>
                </c:pt>
                <c:pt idx="23">
                  <c:v>-119.9900000000016</c:v>
                </c:pt>
                <c:pt idx="24">
                  <c:v>-37.040000000000873</c:v>
                </c:pt>
                <c:pt idx="25">
                  <c:v>-98.18999999999869</c:v>
                </c:pt>
                <c:pt idx="26">
                  <c:v>-77.770000000000437</c:v>
                </c:pt>
                <c:pt idx="27">
                  <c:v>-140.20000000000073</c:v>
                </c:pt>
                <c:pt idx="28">
                  <c:v>-75.739999999997963</c:v>
                </c:pt>
                <c:pt idx="29">
                  <c:v>-94.159999999999854</c:v>
                </c:pt>
                <c:pt idx="30">
                  <c:v>-37.610000000000582</c:v>
                </c:pt>
                <c:pt idx="31">
                  <c:v>-14.31000000000131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SEPTIEMBRE  .       2 0 1 8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3" formatCode="_(&quot;$&quot;* #,##0.00_);_(&quot;$&quot;* \(#,##0.00\);_(&quot;$&quot;* &quot;-&quot;??_);_(@_)">
                  <c:v>100062</c:v>
                </c:pt>
                <c:pt idx="4">
                  <c:v>95063</c:v>
                </c:pt>
                <c:pt idx="5">
                  <c:v>92909</c:v>
                </c:pt>
                <c:pt idx="6">
                  <c:v>96201</c:v>
                </c:pt>
                <c:pt idx="7">
                  <c:v>95859</c:v>
                </c:pt>
                <c:pt idx="8">
                  <c:v>101582</c:v>
                </c:pt>
                <c:pt idx="9">
                  <c:v>99646</c:v>
                </c:pt>
                <c:pt idx="10">
                  <c:v>98891</c:v>
                </c:pt>
                <c:pt idx="11">
                  <c:v>87555</c:v>
                </c:pt>
                <c:pt idx="12">
                  <c:v>95332</c:v>
                </c:pt>
                <c:pt idx="13">
                  <c:v>95094</c:v>
                </c:pt>
                <c:pt idx="14" formatCode="_(&quot;$&quot;* #,##0.00_);_(&quot;$&quot;* \(#,##0.00\);_(&quot;$&quot;* &quot;-&quot;??_);_(@_)">
                  <c:v>95090</c:v>
                </c:pt>
                <c:pt idx="15">
                  <c:v>96252</c:v>
                </c:pt>
                <c:pt idx="16">
                  <c:v>95183</c:v>
                </c:pt>
                <c:pt idx="17">
                  <c:v>95923</c:v>
                </c:pt>
                <c:pt idx="18">
                  <c:v>97936</c:v>
                </c:pt>
                <c:pt idx="19">
                  <c:v>98175</c:v>
                </c:pt>
                <c:pt idx="20">
                  <c:v>94820</c:v>
                </c:pt>
                <c:pt idx="21">
                  <c:v>96202</c:v>
                </c:pt>
                <c:pt idx="23">
                  <c:v>95571</c:v>
                </c:pt>
                <c:pt idx="24">
                  <c:v>106050</c:v>
                </c:pt>
                <c:pt idx="25">
                  <c:v>112984</c:v>
                </c:pt>
                <c:pt idx="26">
                  <c:v>106091</c:v>
                </c:pt>
                <c:pt idx="27">
                  <c:v>106953</c:v>
                </c:pt>
                <c:pt idx="28">
                  <c:v>110796</c:v>
                </c:pt>
                <c:pt idx="29">
                  <c:v>117014</c:v>
                </c:pt>
                <c:pt idx="30">
                  <c:v>114010</c:v>
                </c:pt>
                <c:pt idx="31">
                  <c:v>118377</c:v>
                </c:pt>
              </c:numCache>
            </c:numRef>
          </c:val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  <c:pt idx="21">
                  <c:v>30160</c:v>
                </c:pt>
                <c:pt idx="23">
                  <c:v>30160</c:v>
                </c:pt>
                <c:pt idx="24">
                  <c:v>30160</c:v>
                </c:pt>
                <c:pt idx="25">
                  <c:v>30160</c:v>
                </c:pt>
                <c:pt idx="26">
                  <c:v>30160</c:v>
                </c:pt>
                <c:pt idx="27">
                  <c:v>30160</c:v>
                </c:pt>
                <c:pt idx="28">
                  <c:v>30160</c:v>
                </c:pt>
                <c:pt idx="29">
                  <c:v>30160</c:v>
                </c:pt>
                <c:pt idx="30">
                  <c:v>30160</c:v>
                </c:pt>
                <c:pt idx="31">
                  <c:v>30160</c:v>
                </c:pt>
              </c:numCache>
            </c:numRef>
          </c:val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'!$O$4:$O$95</c:f>
              <c:numCache>
                <c:formatCode>General</c:formatCode>
                <c:ptCount val="68"/>
                <c:pt idx="3">
                  <c:v>1520966</c:v>
                </c:pt>
                <c:pt idx="4">
                  <c:v>202173</c:v>
                </c:pt>
                <c:pt idx="5">
                  <c:v>0</c:v>
                </c:pt>
                <c:pt idx="6">
                  <c:v>0</c:v>
                </c:pt>
                <c:pt idx="7">
                  <c:v>9000356229</c:v>
                </c:pt>
                <c:pt idx="8">
                  <c:v>1522593</c:v>
                </c:pt>
                <c:pt idx="9">
                  <c:v>9000360638</c:v>
                </c:pt>
                <c:pt idx="10">
                  <c:v>1523172</c:v>
                </c:pt>
                <c:pt idx="11">
                  <c:v>9000369680</c:v>
                </c:pt>
                <c:pt idx="12">
                  <c:v>202176</c:v>
                </c:pt>
                <c:pt idx="13">
                  <c:v>0</c:v>
                </c:pt>
                <c:pt idx="14">
                  <c:v>0</c:v>
                </c:pt>
                <c:pt idx="15">
                  <c:v>1524976</c:v>
                </c:pt>
                <c:pt idx="16">
                  <c:v>1525661</c:v>
                </c:pt>
                <c:pt idx="17" formatCode="0">
                  <c:v>9000377399</c:v>
                </c:pt>
                <c:pt idx="18">
                  <c:v>0</c:v>
                </c:pt>
                <c:pt idx="19">
                  <c:v>9000386198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1527373</c:v>
                </c:pt>
                <c:pt idx="24">
                  <c:v>1527945</c:v>
                </c:pt>
                <c:pt idx="25">
                  <c:v>202187</c:v>
                </c:pt>
                <c:pt idx="26">
                  <c:v>9000399476</c:v>
                </c:pt>
                <c:pt idx="27">
                  <c:v>9000400811</c:v>
                </c:pt>
                <c:pt idx="28">
                  <c:v>0</c:v>
                </c:pt>
                <c:pt idx="29">
                  <c:v>153000</c:v>
                </c:pt>
                <c:pt idx="30">
                  <c:v>9000405057</c:v>
                </c:pt>
                <c:pt idx="31">
                  <c:v>1530001</c:v>
                </c:pt>
              </c:numCache>
            </c:numRef>
          </c:val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3">
                  <c:v>3723</c:v>
                </c:pt>
                <c:pt idx="4">
                  <c:v>3654</c:v>
                </c:pt>
                <c:pt idx="5">
                  <c:v>3422</c:v>
                </c:pt>
                <c:pt idx="6">
                  <c:v>3538</c:v>
                </c:pt>
                <c:pt idx="7">
                  <c:v>3712</c:v>
                </c:pt>
                <c:pt idx="8">
                  <c:v>3857</c:v>
                </c:pt>
                <c:pt idx="9">
                  <c:v>3799</c:v>
                </c:pt>
                <c:pt idx="10">
                  <c:v>3683</c:v>
                </c:pt>
                <c:pt idx="11">
                  <c:v>3306</c:v>
                </c:pt>
                <c:pt idx="12">
                  <c:v>3607.6</c:v>
                </c:pt>
                <c:pt idx="13">
                  <c:v>3555.4</c:v>
                </c:pt>
                <c:pt idx="14">
                  <c:v>3555.4</c:v>
                </c:pt>
                <c:pt idx="15">
                  <c:v>3857</c:v>
                </c:pt>
                <c:pt idx="16">
                  <c:v>3596</c:v>
                </c:pt>
                <c:pt idx="17">
                  <c:v>3654</c:v>
                </c:pt>
                <c:pt idx="18">
                  <c:v>3944</c:v>
                </c:pt>
                <c:pt idx="19">
                  <c:v>3781.6</c:v>
                </c:pt>
                <c:pt idx="20">
                  <c:v>3625</c:v>
                </c:pt>
                <c:pt idx="21">
                  <c:v>3683</c:v>
                </c:pt>
                <c:pt idx="22" formatCode="_(&quot;$&quot;* #,##0.00_);_(&quot;$&quot;* \(#,##0.00\);_(&quot;$&quot;* &quot;-&quot;??_);_(@_)">
                  <c:v>0</c:v>
                </c:pt>
                <c:pt idx="23">
                  <c:v>3683</c:v>
                </c:pt>
                <c:pt idx="24">
                  <c:v>4019.4</c:v>
                </c:pt>
                <c:pt idx="25">
                  <c:v>4292</c:v>
                </c:pt>
                <c:pt idx="26">
                  <c:v>4147</c:v>
                </c:pt>
                <c:pt idx="27">
                  <c:v>4060</c:v>
                </c:pt>
                <c:pt idx="28">
                  <c:v>4118</c:v>
                </c:pt>
                <c:pt idx="29">
                  <c:v>4321</c:v>
                </c:pt>
                <c:pt idx="30">
                  <c:v>4292</c:v>
                </c:pt>
                <c:pt idx="31">
                  <c:v>4379</c:v>
                </c:pt>
              </c:numCache>
            </c:numRef>
          </c:val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3">
                  <c:v>503133.93647999997</c:v>
                </c:pt>
                <c:pt idx="4">
                  <c:v>493280.85905999999</c:v>
                </c:pt>
                <c:pt idx="5">
                  <c:v>459411.88264999999</c:v>
                </c:pt>
                <c:pt idx="6">
                  <c:v>477590.02437999996</c:v>
                </c:pt>
                <c:pt idx="7">
                  <c:v>482277.56040000002</c:v>
                </c:pt>
                <c:pt idx="8">
                  <c:v>512025.36724000005</c:v>
                </c:pt>
                <c:pt idx="9" formatCode="_(&quot;$&quot;* #,##0.00_);_(&quot;$&quot;* \(#,##0.00\);_(&quot;$&quot;* &quot;-&quot;??_);_(@_)">
                  <c:v>493667.17400000006</c:v>
                </c:pt>
                <c:pt idx="10" formatCode="_(&quot;$&quot;* #,##0.00_);_(&quot;$&quot;* \(#,##0.00\);_(&quot;$&quot;* &quot;-&quot;??_);_(@_)">
                  <c:v>496878.33960000001</c:v>
                </c:pt>
                <c:pt idx="11">
                  <c:v>429495.80959999998</c:v>
                </c:pt>
                <c:pt idx="12">
                  <c:v>488150.90345999994</c:v>
                </c:pt>
                <c:pt idx="13">
                  <c:v>479639.73199999996</c:v>
                </c:pt>
                <c:pt idx="14">
                  <c:v>479616.45159999997</c:v>
                </c:pt>
                <c:pt idx="15">
                  <c:v>491666.00504999998</c:v>
                </c:pt>
                <c:pt idx="16">
                  <c:v>486745.96925000002</c:v>
                </c:pt>
                <c:pt idx="17">
                  <c:v>481563.54467999999</c:v>
                </c:pt>
                <c:pt idx="18">
                  <c:v>476341.01374999998</c:v>
                </c:pt>
                <c:pt idx="19">
                  <c:v>496741.23729999998</c:v>
                </c:pt>
                <c:pt idx="20">
                  <c:v>490990.21450999996</c:v>
                </c:pt>
                <c:pt idx="21">
                  <c:v>498962.2795</c:v>
                </c:pt>
                <c:pt idx="22">
                  <c:v>657676.81999999995</c:v>
                </c:pt>
                <c:pt idx="23">
                  <c:v>492553.36895999999</c:v>
                </c:pt>
                <c:pt idx="24">
                  <c:v>547009.87516000005</c:v>
                </c:pt>
                <c:pt idx="25">
                  <c:v>578093.25769999996</c:v>
                </c:pt>
                <c:pt idx="26">
                  <c:v>549845.12</c:v>
                </c:pt>
                <c:pt idx="27">
                  <c:v>540830.50112000003</c:v>
                </c:pt>
                <c:pt idx="28">
                  <c:v>560896.99534000002</c:v>
                </c:pt>
                <c:pt idx="29">
                  <c:v>588438.56500000006</c:v>
                </c:pt>
                <c:pt idx="30" formatCode="&quot;$&quot;#,##0.00">
                  <c:v>580324.31890000007</c:v>
                </c:pt>
                <c:pt idx="31" formatCode="&quot;$&quot;#,##0.00">
                  <c:v>597184.59519999998</c:v>
                </c:pt>
              </c:numCache>
            </c:numRef>
          </c:val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637078.93647999992</c:v>
                </c:pt>
                <c:pt idx="4">
                  <c:v>622157.85905999993</c:v>
                </c:pt>
                <c:pt idx="5">
                  <c:v>585902.88265000004</c:v>
                </c:pt>
                <c:pt idx="6">
                  <c:v>607489.02437999996</c:v>
                </c:pt>
                <c:pt idx="7">
                  <c:v>612008.56040000007</c:v>
                </c:pt>
                <c:pt idx="8">
                  <c:v>647624.36724000005</c:v>
                </c:pt>
                <c:pt idx="9">
                  <c:v>627272.17400000012</c:v>
                </c:pt>
                <c:pt idx="10">
                  <c:v>629612.33960000006</c:v>
                </c:pt>
                <c:pt idx="11">
                  <c:v>550516.80960000004</c:v>
                </c:pt>
                <c:pt idx="12">
                  <c:v>617250.50345999992</c:v>
                </c:pt>
                <c:pt idx="13">
                  <c:v>608449.13199999998</c:v>
                </c:pt>
                <c:pt idx="14">
                  <c:v>608421.85160000005</c:v>
                </c:pt>
                <c:pt idx="15">
                  <c:v>621935.00505000004</c:v>
                </c:pt>
                <c:pt idx="16">
                  <c:v>615684.96925000008</c:v>
                </c:pt>
                <c:pt idx="17">
                  <c:v>611300.54468000005</c:v>
                </c:pt>
                <c:pt idx="18">
                  <c:v>608381.01374999993</c:v>
                </c:pt>
                <c:pt idx="19">
                  <c:v>628857.8372999999</c:v>
                </c:pt>
                <c:pt idx="20">
                  <c:v>619595.21450999996</c:v>
                </c:pt>
                <c:pt idx="21">
                  <c:v>629007.27949999995</c:v>
                </c:pt>
                <c:pt idx="22">
                  <c:v>657676.81999999995</c:v>
                </c:pt>
                <c:pt idx="23">
                  <c:v>621967.36895999999</c:v>
                </c:pt>
                <c:pt idx="24">
                  <c:v>687239.27516000008</c:v>
                </c:pt>
                <c:pt idx="25">
                  <c:v>725529.25769999996</c:v>
                </c:pt>
                <c:pt idx="26">
                  <c:v>690243.12</c:v>
                </c:pt>
                <c:pt idx="27">
                  <c:v>682003.50112000003</c:v>
                </c:pt>
                <c:pt idx="28">
                  <c:v>705970.99534000002</c:v>
                </c:pt>
                <c:pt idx="29">
                  <c:v>739933.56500000006</c:v>
                </c:pt>
                <c:pt idx="30">
                  <c:v>728786.31890000007</c:v>
                </c:pt>
                <c:pt idx="31">
                  <c:v>745721.59519999998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33.210834085900792</c:v>
                </c:pt>
                <c:pt idx="4">
                  <c:v>33.072487098415387</c:v>
                </c:pt>
                <c:pt idx="5">
                  <c:v>32.044370651560548</c:v>
                </c:pt>
                <c:pt idx="6">
                  <c:v>31.960588363201538</c:v>
                </c:pt>
                <c:pt idx="7">
                  <c:v>32.240369546060393</c:v>
                </c:pt>
                <c:pt idx="8">
                  <c:v>33.668015551835133</c:v>
                </c:pt>
                <c:pt idx="9">
                  <c:v>32.722613211678308</c:v>
                </c:pt>
                <c:pt idx="10">
                  <c:v>33.985286323981342</c:v>
                </c:pt>
                <c:pt idx="11">
                  <c:v>32.03940282972728</c:v>
                </c:pt>
                <c:pt idx="12">
                  <c:v>32.651972548254399</c:v>
                </c:pt>
                <c:pt idx="13">
                  <c:v>32.745571017967031</c:v>
                </c:pt>
                <c:pt idx="14">
                  <c:v>32.745701245686035</c:v>
                </c:pt>
                <c:pt idx="15">
                  <c:v>32.475080298069273</c:v>
                </c:pt>
                <c:pt idx="16">
                  <c:v>32.229175759805464</c:v>
                </c:pt>
                <c:pt idx="17">
                  <c:v>31.939714275148432</c:v>
                </c:pt>
                <c:pt idx="18">
                  <c:v>32.281809291438542</c:v>
                </c:pt>
                <c:pt idx="19">
                  <c:v>32.983501629643875</c:v>
                </c:pt>
                <c:pt idx="20">
                  <c:v>33.755617941146753</c:v>
                </c:pt>
                <c:pt idx="21">
                  <c:v>33.720967241049394</c:v>
                </c:pt>
                <c:pt idx="22">
                  <c:v>34.800755191446541</c:v>
                </c:pt>
                <c:pt idx="23">
                  <c:v>35.653791877075747</c:v>
                </c:pt>
                <c:pt idx="24">
                  <c:v>35.898932925634995</c:v>
                </c:pt>
                <c:pt idx="25">
                  <c:v>38.475608679784195</c:v>
                </c:pt>
                <c:pt idx="26">
                  <c:v>37.758957301600375</c:v>
                </c:pt>
                <c:pt idx="27">
                  <c:v>37.867723111955804</c:v>
                </c:pt>
                <c:pt idx="28">
                  <c:v>38.010304365663671</c:v>
                </c:pt>
                <c:pt idx="29">
                  <c:v>38.639210135680621</c:v>
                </c:pt>
                <c:pt idx="30">
                  <c:v>37.994069264046757</c:v>
                </c:pt>
                <c:pt idx="31">
                  <c:v>38.234184012436586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784720"/>
        <c:axId val="277783544"/>
      </c:barChart>
      <c:catAx>
        <c:axId val="27778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77783544"/>
        <c:crosses val="autoZero"/>
        <c:auto val="1"/>
        <c:lblAlgn val="ctr"/>
        <c:lblOffset val="100"/>
        <c:noMultiLvlLbl val="0"/>
      </c:catAx>
      <c:valAx>
        <c:axId val="27778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7778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3"/>
  <sheetViews>
    <sheetView tabSelected="1" topLeftCell="A13" zoomScaleNormal="100" workbookViewId="0">
      <pane xSplit="10" topLeftCell="O1" activePane="topRight" state="frozen"/>
      <selection pane="topRight" activeCell="T21" sqref="T21"/>
    </sheetView>
  </sheetViews>
  <sheetFormatPr baseColWidth="10" defaultRowHeight="15" x14ac:dyDescent="0.25"/>
  <cols>
    <col min="1" max="1" width="4.7109375" customWidth="1"/>
    <col min="2" max="2" width="27.42578125" customWidth="1"/>
    <col min="3" max="3" width="15.5703125" customWidth="1"/>
    <col min="4" max="4" width="15.42578125" style="65" bestFit="1" customWidth="1"/>
    <col min="5" max="5" width="11.85546875" style="126" customWidth="1"/>
    <col min="6" max="6" width="10.85546875" customWidth="1"/>
    <col min="7" max="7" width="7.28515625" customWidth="1"/>
    <col min="8" max="8" width="11.85546875" bestFit="1" customWidth="1"/>
    <col min="9" max="9" width="10.7109375" bestFit="1" customWidth="1"/>
    <col min="10" max="10" width="12.140625" style="243" customWidth="1"/>
    <col min="11" max="11" width="14.140625" bestFit="1" customWidth="1"/>
    <col min="12" max="12" width="14.140625" style="249" customWidth="1"/>
    <col min="13" max="13" width="12.42578125" bestFit="1" customWidth="1"/>
    <col min="14" max="14" width="13.140625" customWidth="1"/>
    <col min="15" max="15" width="12.140625" style="65" customWidth="1"/>
    <col min="16" max="16" width="12.140625" style="213" customWidth="1"/>
    <col min="17" max="17" width="16.5703125" style="126" bestFit="1" customWidth="1"/>
    <col min="18" max="18" width="13.42578125" style="306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25"/>
      <c r="B1" s="327" t="s">
        <v>477</v>
      </c>
      <c r="C1" s="68"/>
      <c r="D1" s="183"/>
      <c r="E1" s="148"/>
      <c r="F1" s="82"/>
      <c r="G1" s="81"/>
      <c r="H1" s="81"/>
      <c r="I1" s="81"/>
      <c r="K1" s="806" t="s">
        <v>26</v>
      </c>
      <c r="L1" s="248"/>
      <c r="M1" s="808" t="s">
        <v>27</v>
      </c>
      <c r="N1" s="88"/>
      <c r="O1" s="230"/>
      <c r="P1" s="175" t="s">
        <v>38</v>
      </c>
      <c r="Q1" s="810" t="s">
        <v>28</v>
      </c>
      <c r="R1" s="302"/>
    </row>
    <row r="2" spans="1:29" ht="17.25" thickTop="1" thickBot="1" x14ac:dyDescent="0.3">
      <c r="A2" s="44"/>
      <c r="B2" s="86" t="s">
        <v>0</v>
      </c>
      <c r="C2" s="45" t="s">
        <v>10</v>
      </c>
      <c r="D2" s="33"/>
      <c r="E2" s="149" t="s">
        <v>25</v>
      </c>
      <c r="F2" s="84" t="s">
        <v>3</v>
      </c>
      <c r="G2" s="107" t="s">
        <v>8</v>
      </c>
      <c r="H2" s="85" t="s">
        <v>5</v>
      </c>
      <c r="I2" s="86" t="s">
        <v>6</v>
      </c>
      <c r="K2" s="807"/>
      <c r="L2" s="250" t="s">
        <v>29</v>
      </c>
      <c r="M2" s="809"/>
      <c r="N2" s="5" t="s">
        <v>29</v>
      </c>
      <c r="O2" s="93" t="s">
        <v>30</v>
      </c>
      <c r="P2" s="176" t="s">
        <v>39</v>
      </c>
      <c r="Q2" s="811"/>
      <c r="R2" s="303" t="s">
        <v>29</v>
      </c>
    </row>
    <row r="3" spans="1:29" s="331" customFormat="1" ht="15.75" thickTop="1" x14ac:dyDescent="0.25">
      <c r="A3" s="332"/>
      <c r="B3" s="310">
        <f>PIERNA!B3</f>
        <v>0</v>
      </c>
      <c r="C3" s="310">
        <f>PIERNA!C3</f>
        <v>0</v>
      </c>
      <c r="D3" s="242">
        <f>PIERNA!D3</f>
        <v>0</v>
      </c>
      <c r="E3" s="333">
        <f>PIERNA!E3</f>
        <v>0</v>
      </c>
      <c r="F3" s="301">
        <f>PIERNA!F3</f>
        <v>0</v>
      </c>
      <c r="G3" s="182">
        <f>PIERNA!G3</f>
        <v>0</v>
      </c>
      <c r="H3" s="64">
        <f>PIERNA!H3</f>
        <v>0</v>
      </c>
      <c r="I3" s="334">
        <f>PIERNA!I3</f>
        <v>0</v>
      </c>
      <c r="J3" s="443"/>
      <c r="K3" s="460"/>
      <c r="L3" s="595"/>
      <c r="M3" s="101"/>
      <c r="N3" s="596"/>
      <c r="O3" s="469"/>
      <c r="P3" s="748"/>
      <c r="Q3" s="467"/>
      <c r="R3" s="597"/>
      <c r="S3" s="103">
        <f t="shared" ref="S3:S31" si="0">Q3+M3+K3+P3</f>
        <v>0</v>
      </c>
      <c r="T3" s="103" t="e">
        <f>S3/H3</f>
        <v>#DIV/0!</v>
      </c>
    </row>
    <row r="4" spans="1:29" s="331" customFormat="1" x14ac:dyDescent="0.25">
      <c r="A4" s="332">
        <v>1</v>
      </c>
      <c r="B4" s="660" t="str">
        <f>PIERNA!B4</f>
        <v>SMITHFIELD FARMLAND</v>
      </c>
      <c r="C4" s="310" t="str">
        <f>PIERNA!C4</f>
        <v>Smithfield</v>
      </c>
      <c r="D4" s="185" t="str">
        <f>PIERNA!D4</f>
        <v>PED. 27788300</v>
      </c>
      <c r="E4" s="150">
        <f>PIERNA!E4</f>
        <v>43340</v>
      </c>
      <c r="F4" s="301">
        <f>PIERNA!F4</f>
        <v>18985.939999999999</v>
      </c>
      <c r="G4" s="182">
        <f>PIERNA!G4</f>
        <v>20</v>
      </c>
      <c r="H4" s="64">
        <f>PIERNA!H4</f>
        <v>19032.21</v>
      </c>
      <c r="I4" s="334">
        <f>PIERNA!I4</f>
        <v>-46.270000000000437</v>
      </c>
      <c r="J4" s="456"/>
      <c r="K4" s="460"/>
      <c r="L4" s="461"/>
      <c r="M4" s="467"/>
      <c r="N4" s="468"/>
      <c r="O4" s="469"/>
      <c r="P4" s="748"/>
      <c r="Q4" s="470"/>
      <c r="R4" s="659"/>
      <c r="S4" s="103">
        <f t="shared" si="0"/>
        <v>0</v>
      </c>
      <c r="T4" s="103">
        <f t="shared" ref="T4:T5" si="1">S4/H4</f>
        <v>0</v>
      </c>
      <c r="U4" s="646"/>
    </row>
    <row r="5" spans="1:29" s="331" customFormat="1" x14ac:dyDescent="0.25">
      <c r="A5" s="332">
        <v>2</v>
      </c>
      <c r="B5" s="660" t="str">
        <f>PIERNA!B5</f>
        <v>SEABOARD FOODS</v>
      </c>
      <c r="C5" s="310" t="str">
        <f>PIERNA!C5</f>
        <v>Seaboard</v>
      </c>
      <c r="D5" s="185" t="str">
        <f>PIERNA!D5</f>
        <v>PED. 27934921</v>
      </c>
      <c r="E5" s="150">
        <f>PIERNA!E5</f>
        <v>43343</v>
      </c>
      <c r="F5" s="301">
        <f>PIERNA!F5</f>
        <v>19099.8</v>
      </c>
      <c r="G5" s="182">
        <f>PIERNA!G5</f>
        <v>21</v>
      </c>
      <c r="H5" s="64">
        <f>PIERNA!H5</f>
        <v>19135.400000000001</v>
      </c>
      <c r="I5" s="334">
        <f>PIERNA!I5</f>
        <v>-35.600000000002183</v>
      </c>
      <c r="J5" s="456"/>
      <c r="K5" s="674"/>
      <c r="L5" s="675"/>
      <c r="M5" s="467"/>
      <c r="N5" s="468"/>
      <c r="O5" s="709"/>
      <c r="P5" s="749"/>
      <c r="Q5" s="672"/>
      <c r="R5" s="673"/>
      <c r="S5" s="103">
        <f t="shared" si="0"/>
        <v>0</v>
      </c>
      <c r="T5" s="103">
        <f t="shared" si="1"/>
        <v>0</v>
      </c>
      <c r="U5" s="483"/>
    </row>
    <row r="6" spans="1:29" s="331" customFormat="1" x14ac:dyDescent="0.25">
      <c r="A6" s="332">
        <v>3</v>
      </c>
      <c r="B6" s="660" t="str">
        <f>PIERNA!B6</f>
        <v>SMITHFIELD FARMLAND</v>
      </c>
      <c r="C6" s="310" t="str">
        <f>PIERNA!C6</f>
        <v>Smithfield</v>
      </c>
      <c r="D6" s="185" t="str">
        <f>PIERNA!D6</f>
        <v>PED. 27920087</v>
      </c>
      <c r="E6" s="442">
        <f>PIERNA!E6</f>
        <v>43343</v>
      </c>
      <c r="F6" s="301">
        <f>PIERNA!F6</f>
        <v>19301.91</v>
      </c>
      <c r="G6" s="182">
        <f>PIERNA!G6</f>
        <v>20</v>
      </c>
      <c r="H6" s="64">
        <f>PIERNA!H6</f>
        <v>19373.689999999999</v>
      </c>
      <c r="I6" s="334">
        <f>PIERNA!I6</f>
        <v>-71.779999999998836</v>
      </c>
      <c r="J6" s="456"/>
      <c r="K6" s="674"/>
      <c r="L6" s="675"/>
      <c r="M6" s="467"/>
      <c r="N6" s="468"/>
      <c r="O6" s="709"/>
      <c r="P6" s="749"/>
      <c r="Q6" s="672"/>
      <c r="R6" s="673"/>
      <c r="S6" s="103">
        <f t="shared" si="0"/>
        <v>0</v>
      </c>
      <c r="T6" s="103">
        <f>S6/H6+0.1</f>
        <v>0.1</v>
      </c>
      <c r="U6" s="646"/>
      <c r="V6" s="310"/>
      <c r="W6" s="310"/>
    </row>
    <row r="7" spans="1:29" s="331" customFormat="1" ht="15.75" customHeight="1" x14ac:dyDescent="0.25">
      <c r="A7" s="332">
        <v>4</v>
      </c>
      <c r="B7" s="310" t="str">
        <f>PIERNA!B7</f>
        <v>SEABOARD FOODS</v>
      </c>
      <c r="C7" s="310" t="str">
        <f>PIERNA!C7</f>
        <v>Seaboard</v>
      </c>
      <c r="D7" s="185" t="str">
        <f>PIERNA!D7</f>
        <v>PED. 28024463</v>
      </c>
      <c r="E7" s="150">
        <f>PIERNA!E7</f>
        <v>43344</v>
      </c>
      <c r="F7" s="301">
        <f>PIERNA!F7</f>
        <v>19173.580000000002</v>
      </c>
      <c r="G7" s="182">
        <f>PIERNA!G7</f>
        <v>21</v>
      </c>
      <c r="H7" s="64">
        <f>PIERNA!H7</f>
        <v>19240.8</v>
      </c>
      <c r="I7" s="334">
        <f>PIERNA!I7</f>
        <v>-67.219999999997526</v>
      </c>
      <c r="J7" s="456" t="s">
        <v>231</v>
      </c>
      <c r="K7" s="799">
        <v>100062</v>
      </c>
      <c r="L7" s="800" t="s">
        <v>476</v>
      </c>
      <c r="M7" s="467">
        <v>30160</v>
      </c>
      <c r="N7" s="472" t="s">
        <v>263</v>
      </c>
      <c r="O7" s="469">
        <v>1520966</v>
      </c>
      <c r="P7" s="784">
        <v>3723</v>
      </c>
      <c r="Q7" s="672">
        <f>26660.34*18.872</f>
        <v>503133.93647999997</v>
      </c>
      <c r="R7" s="673" t="s">
        <v>472</v>
      </c>
      <c r="S7" s="103">
        <f t="shared" si="0"/>
        <v>637078.93647999992</v>
      </c>
      <c r="T7" s="103">
        <f>S7/H7+0.1</f>
        <v>33.210834085900792</v>
      </c>
      <c r="U7" s="483"/>
      <c r="W7" s="277"/>
      <c r="X7" s="119"/>
      <c r="Y7" s="397"/>
      <c r="Z7" s="398"/>
      <c r="AA7" s="399"/>
      <c r="AB7" s="399"/>
      <c r="AC7" s="399"/>
    </row>
    <row r="8" spans="1:29" s="331" customFormat="1" x14ac:dyDescent="0.25">
      <c r="A8" s="332">
        <v>5</v>
      </c>
      <c r="B8" s="310" t="str">
        <f>PIERNA!B8</f>
        <v>IDEAL TRADING FOODS</v>
      </c>
      <c r="C8" s="310" t="str">
        <f>PIERNA!C8</f>
        <v>SIOUX PREME</v>
      </c>
      <c r="D8" s="185" t="str">
        <f>PIERNA!D8</f>
        <v>PED. 28099374</v>
      </c>
      <c r="E8" s="150">
        <f>PIERNA!E8</f>
        <v>43347</v>
      </c>
      <c r="F8" s="301">
        <f>PIERNA!F8</f>
        <v>18705.41</v>
      </c>
      <c r="G8" s="182">
        <f>PIERNA!G8</f>
        <v>21</v>
      </c>
      <c r="H8" s="64">
        <f>PIERNA!H8</f>
        <v>18869</v>
      </c>
      <c r="I8" s="334">
        <f>PIERNA!I8</f>
        <v>-163.59000000000015</v>
      </c>
      <c r="J8" s="456" t="s">
        <v>234</v>
      </c>
      <c r="K8" s="460">
        <v>95063</v>
      </c>
      <c r="L8" s="461" t="s">
        <v>264</v>
      </c>
      <c r="M8" s="467">
        <v>30160</v>
      </c>
      <c r="N8" s="468" t="s">
        <v>257</v>
      </c>
      <c r="O8" s="475">
        <v>202173</v>
      </c>
      <c r="P8" s="804">
        <v>3654</v>
      </c>
      <c r="Q8" s="470">
        <f>25429.47*19.398</f>
        <v>493280.85905999999</v>
      </c>
      <c r="R8" s="659" t="s">
        <v>268</v>
      </c>
      <c r="S8" s="103">
        <f t="shared" si="0"/>
        <v>622157.85905999993</v>
      </c>
      <c r="T8" s="103">
        <f t="shared" ref="T8:T41" si="2">S8/H8+0.1</f>
        <v>33.072487098415387</v>
      </c>
      <c r="U8" s="647"/>
      <c r="W8" s="277"/>
      <c r="X8" s="119"/>
      <c r="Y8" s="397"/>
      <c r="Z8" s="398"/>
      <c r="AA8" s="399"/>
      <c r="AB8" s="399"/>
      <c r="AC8" s="399"/>
    </row>
    <row r="9" spans="1:29" s="331" customFormat="1" x14ac:dyDescent="0.25">
      <c r="A9" s="332">
        <v>6</v>
      </c>
      <c r="B9" s="310" t="str">
        <f>PIERNA!B9</f>
        <v>TYSON FRESH MEATS</v>
      </c>
      <c r="C9" s="310" t="str">
        <f>PIERNA!C9</f>
        <v xml:space="preserve">I B P </v>
      </c>
      <c r="D9" s="185" t="str">
        <f>PIERNA!D9</f>
        <v>PED. 8001494</v>
      </c>
      <c r="E9" s="150">
        <f>PIERNA!E9</f>
        <v>43348</v>
      </c>
      <c r="F9" s="301">
        <f>PIERNA!F9</f>
        <v>18319.62</v>
      </c>
      <c r="G9" s="182">
        <f>PIERNA!G9</f>
        <v>20</v>
      </c>
      <c r="H9" s="64">
        <f>PIERNA!H9</f>
        <v>18341.349999999999</v>
      </c>
      <c r="I9" s="334">
        <f>PIERNA!I9</f>
        <v>-21.729999999999563</v>
      </c>
      <c r="J9" s="456" t="s">
        <v>235</v>
      </c>
      <c r="K9" s="460">
        <v>92909</v>
      </c>
      <c r="L9" s="476" t="s">
        <v>264</v>
      </c>
      <c r="M9" s="467">
        <v>30160</v>
      </c>
      <c r="N9" s="468" t="s">
        <v>258</v>
      </c>
      <c r="O9" s="709" t="s">
        <v>473</v>
      </c>
      <c r="P9" s="804">
        <v>3422</v>
      </c>
      <c r="Q9" s="672">
        <f>24516.35*18.739</f>
        <v>459411.88264999999</v>
      </c>
      <c r="R9" s="673" t="s">
        <v>474</v>
      </c>
      <c r="S9" s="103">
        <f t="shared" si="0"/>
        <v>585902.88265000004</v>
      </c>
      <c r="T9" s="103">
        <f t="shared" si="2"/>
        <v>32.044370651560548</v>
      </c>
      <c r="U9" s="646"/>
      <c r="W9" s="277"/>
      <c r="X9" s="119"/>
      <c r="Y9" s="397"/>
      <c r="Z9" s="398"/>
      <c r="AA9" s="399"/>
      <c r="AB9" s="399"/>
      <c r="AC9" s="399"/>
    </row>
    <row r="10" spans="1:29" s="331" customFormat="1" x14ac:dyDescent="0.25">
      <c r="A10" s="332">
        <v>7</v>
      </c>
      <c r="B10" s="310" t="str">
        <f>PIERNA!B10</f>
        <v>TYSON FRESH MEATS</v>
      </c>
      <c r="C10" s="310" t="str">
        <f>PIERNA!C10</f>
        <v xml:space="preserve">I B P </v>
      </c>
      <c r="D10" s="185" t="str">
        <f>PIERNA!D10</f>
        <v>PED. 8001495</v>
      </c>
      <c r="E10" s="150">
        <f>PIERNA!E10</f>
        <v>43348</v>
      </c>
      <c r="F10" s="301">
        <f>PIERNA!F10</f>
        <v>18996.86</v>
      </c>
      <c r="G10" s="182">
        <f>PIERNA!G10</f>
        <v>20</v>
      </c>
      <c r="H10" s="64">
        <f>PIERNA!H10</f>
        <v>19067.099999999999</v>
      </c>
      <c r="I10" s="334">
        <f>PIERNA!I10</f>
        <v>-70.239999999997963</v>
      </c>
      <c r="J10" s="456" t="s">
        <v>236</v>
      </c>
      <c r="K10" s="460">
        <v>96201</v>
      </c>
      <c r="L10" s="461" t="s">
        <v>266</v>
      </c>
      <c r="M10" s="467">
        <v>30160</v>
      </c>
      <c r="N10" s="468" t="s">
        <v>258</v>
      </c>
      <c r="O10" s="709" t="s">
        <v>475</v>
      </c>
      <c r="P10" s="805">
        <v>3538</v>
      </c>
      <c r="Q10" s="672">
        <f>25486.42*18.739</f>
        <v>477590.02437999996</v>
      </c>
      <c r="R10" s="673" t="s">
        <v>474</v>
      </c>
      <c r="S10" s="103">
        <f t="shared" si="0"/>
        <v>607489.02437999996</v>
      </c>
      <c r="T10" s="103">
        <f t="shared" si="2"/>
        <v>31.960588363201538</v>
      </c>
      <c r="U10" s="646"/>
      <c r="W10" s="277"/>
      <c r="X10" s="119"/>
      <c r="Y10" s="397"/>
      <c r="Z10" s="398"/>
      <c r="AA10" s="399"/>
      <c r="AB10" s="399"/>
      <c r="AC10" s="399"/>
    </row>
    <row r="11" spans="1:29" s="331" customFormat="1" x14ac:dyDescent="0.25">
      <c r="A11" s="332">
        <v>8</v>
      </c>
      <c r="B11" s="310" t="str">
        <f>PIERNA!B11</f>
        <v>SMITHFIELD FARMLAND</v>
      </c>
      <c r="C11" s="310" t="str">
        <f>PIERNA!C11</f>
        <v>Smithfield</v>
      </c>
      <c r="D11" s="185" t="str">
        <f>PIERNA!D11</f>
        <v>PED. 28144982</v>
      </c>
      <c r="E11" s="150">
        <f>PIERNA!E11</f>
        <v>43348</v>
      </c>
      <c r="F11" s="301">
        <f>PIERNA!F11</f>
        <v>19195.86</v>
      </c>
      <c r="G11" s="182">
        <f>PIERNA!G11</f>
        <v>20</v>
      </c>
      <c r="H11" s="64">
        <f>PIERNA!H11</f>
        <v>19041.740000000002</v>
      </c>
      <c r="I11" s="334">
        <f>PIERNA!I11</f>
        <v>154.11999999999898</v>
      </c>
      <c r="J11" s="456" t="s">
        <v>237</v>
      </c>
      <c r="K11" s="460">
        <v>95859</v>
      </c>
      <c r="L11" s="461" t="s">
        <v>264</v>
      </c>
      <c r="M11" s="467">
        <v>30160</v>
      </c>
      <c r="N11" s="468" t="s">
        <v>259</v>
      </c>
      <c r="O11" s="469">
        <v>9000356229</v>
      </c>
      <c r="P11" s="804">
        <v>3712</v>
      </c>
      <c r="Q11" s="470">
        <f>25456.72*18.945</f>
        <v>482277.56040000002</v>
      </c>
      <c r="R11" s="659" t="s">
        <v>285</v>
      </c>
      <c r="S11" s="103">
        <f t="shared" si="0"/>
        <v>612008.56040000007</v>
      </c>
      <c r="T11" s="103">
        <f t="shared" si="2"/>
        <v>32.240369546060393</v>
      </c>
      <c r="U11" s="646"/>
      <c r="W11" s="277"/>
      <c r="X11" s="119"/>
      <c r="Y11" s="397"/>
      <c r="Z11" s="398"/>
      <c r="AA11" s="399"/>
      <c r="AB11" s="399"/>
      <c r="AC11" s="399"/>
    </row>
    <row r="12" spans="1:29" s="331" customFormat="1" x14ac:dyDescent="0.25">
      <c r="A12" s="332">
        <v>9</v>
      </c>
      <c r="B12" s="310" t="str">
        <f>PIERNA!B12</f>
        <v>SEABOARD FOODS</v>
      </c>
      <c r="C12" s="310" t="str">
        <f>PIERNA!C12</f>
        <v>Seaboard</v>
      </c>
      <c r="D12" s="185" t="str">
        <f>PIERNA!D12</f>
        <v>PED. 28325919</v>
      </c>
      <c r="E12" s="150">
        <f>PIERNA!E12</f>
        <v>43350</v>
      </c>
      <c r="F12" s="301">
        <f>PIERNA!F12</f>
        <v>19204.47</v>
      </c>
      <c r="G12" s="182">
        <f>PIERNA!G12</f>
        <v>21</v>
      </c>
      <c r="H12" s="64">
        <f>PIERNA!H12</f>
        <v>19292.900000000001</v>
      </c>
      <c r="I12" s="334">
        <f>PIERNA!I12</f>
        <v>-88.430000000000291</v>
      </c>
      <c r="J12" s="456" t="s">
        <v>245</v>
      </c>
      <c r="K12" s="460">
        <v>101582</v>
      </c>
      <c r="L12" s="461" t="s">
        <v>267</v>
      </c>
      <c r="M12" s="467">
        <v>30160</v>
      </c>
      <c r="N12" s="468" t="s">
        <v>260</v>
      </c>
      <c r="O12" s="469">
        <v>1522593</v>
      </c>
      <c r="P12" s="804">
        <v>3857</v>
      </c>
      <c r="Q12" s="672">
        <f>26698.58*19.178</f>
        <v>512025.36724000005</v>
      </c>
      <c r="R12" s="673" t="s">
        <v>476</v>
      </c>
      <c r="S12" s="103">
        <f t="shared" si="0"/>
        <v>647624.36724000005</v>
      </c>
      <c r="T12" s="103">
        <f t="shared" si="2"/>
        <v>33.668015551835133</v>
      </c>
      <c r="U12" s="648"/>
      <c r="W12" s="277"/>
      <c r="X12" s="119"/>
      <c r="Y12" s="397"/>
      <c r="Z12" s="398"/>
      <c r="AA12" s="399"/>
      <c r="AB12" s="399"/>
      <c r="AC12" s="399"/>
    </row>
    <row r="13" spans="1:29" s="331" customFormat="1" x14ac:dyDescent="0.25">
      <c r="A13" s="332">
        <v>10</v>
      </c>
      <c r="B13" s="310" t="str">
        <f>PIERNA!B13</f>
        <v>SMITHFIELD FARMLAND</v>
      </c>
      <c r="C13" s="310" t="str">
        <f>PIERNA!C13</f>
        <v>Smithfield</v>
      </c>
      <c r="D13" s="185" t="str">
        <f>PIERNA!D13</f>
        <v>PED.28325921</v>
      </c>
      <c r="E13" s="150">
        <f>PIERNA!E13</f>
        <v>43350</v>
      </c>
      <c r="F13" s="301">
        <f>PIERNA!F13</f>
        <v>19165.38</v>
      </c>
      <c r="G13" s="182">
        <f>PIERNA!G13</f>
        <v>20</v>
      </c>
      <c r="H13" s="64">
        <f>PIERNA!H13</f>
        <v>19228.14</v>
      </c>
      <c r="I13" s="334">
        <f>PIERNA!I13</f>
        <v>-62.759999999998399</v>
      </c>
      <c r="J13" s="456" t="s">
        <v>246</v>
      </c>
      <c r="K13" s="460">
        <v>99646</v>
      </c>
      <c r="L13" s="461" t="s">
        <v>268</v>
      </c>
      <c r="M13" s="467">
        <v>30160</v>
      </c>
      <c r="N13" s="468" t="s">
        <v>260</v>
      </c>
      <c r="O13" s="475">
        <v>9000360638</v>
      </c>
      <c r="P13" s="804">
        <v>3799</v>
      </c>
      <c r="Q13" s="319">
        <f>26189.24*18.85</f>
        <v>493667.17400000006</v>
      </c>
      <c r="R13" s="659" t="s">
        <v>377</v>
      </c>
      <c r="S13" s="103">
        <f t="shared" si="0"/>
        <v>627272.17400000012</v>
      </c>
      <c r="T13" s="103">
        <f t="shared" si="2"/>
        <v>32.722613211678308</v>
      </c>
      <c r="U13" s="483"/>
      <c r="W13" s="277"/>
      <c r="X13" s="119"/>
      <c r="Y13" s="397"/>
      <c r="Z13" s="398"/>
      <c r="AA13" s="399"/>
      <c r="AB13" s="399"/>
      <c r="AC13" s="399"/>
    </row>
    <row r="14" spans="1:29" s="331" customFormat="1" x14ac:dyDescent="0.25">
      <c r="A14" s="332">
        <v>11</v>
      </c>
      <c r="B14" s="310" t="str">
        <f>PIERNA!B14</f>
        <v>SEABOARD FOODS</v>
      </c>
      <c r="C14" s="310" t="str">
        <f>PIERNA!C14</f>
        <v>Seaboard</v>
      </c>
      <c r="D14" s="185" t="str">
        <f>PIERNA!D14</f>
        <v>PED. 28384102</v>
      </c>
      <c r="E14" s="150">
        <f>PIERNA!E14</f>
        <v>43351</v>
      </c>
      <c r="F14" s="301">
        <f>PIERNA!F14</f>
        <v>18525.939999999999</v>
      </c>
      <c r="G14" s="182">
        <f>PIERNA!G14</f>
        <v>20</v>
      </c>
      <c r="H14" s="64">
        <f>PIERNA!H14</f>
        <v>18580.7</v>
      </c>
      <c r="I14" s="334">
        <f>PIERNA!I14</f>
        <v>-54.760000000002037</v>
      </c>
      <c r="J14" s="456" t="s">
        <v>247</v>
      </c>
      <c r="K14" s="460">
        <v>98891</v>
      </c>
      <c r="L14" s="461" t="s">
        <v>269</v>
      </c>
      <c r="M14" s="467">
        <v>30160</v>
      </c>
      <c r="N14" s="468" t="s">
        <v>270</v>
      </c>
      <c r="O14" s="469">
        <v>1523172</v>
      </c>
      <c r="P14" s="804">
        <v>3683</v>
      </c>
      <c r="Q14" s="747">
        <f>25798.46*19.26</f>
        <v>496878.33960000001</v>
      </c>
      <c r="R14" s="746" t="s">
        <v>262</v>
      </c>
      <c r="S14" s="103">
        <f t="shared" si="0"/>
        <v>629612.33960000006</v>
      </c>
      <c r="T14" s="103">
        <f t="shared" si="2"/>
        <v>33.985286323981342</v>
      </c>
      <c r="U14" s="483"/>
      <c r="W14" s="277"/>
      <c r="X14" s="119"/>
      <c r="Y14" s="397"/>
      <c r="Z14" s="398"/>
      <c r="AA14" s="399"/>
      <c r="AB14" s="399"/>
      <c r="AC14" s="399"/>
    </row>
    <row r="15" spans="1:29" s="331" customFormat="1" x14ac:dyDescent="0.25">
      <c r="A15" s="332">
        <v>12</v>
      </c>
      <c r="B15" s="310" t="str">
        <f>PIERNA!B15</f>
        <v>SMITHFIELD FARMLAND</v>
      </c>
      <c r="C15" s="310" t="str">
        <f>PIERNA!C15</f>
        <v>Smithfield</v>
      </c>
      <c r="D15" s="185" t="str">
        <f>PIERNA!D15</f>
        <v>PED. 28489133</v>
      </c>
      <c r="E15" s="150">
        <f>PIERNA!E15</f>
        <v>43354</v>
      </c>
      <c r="F15" s="301">
        <f>PIERNA!F15</f>
        <v>17191.150000000001</v>
      </c>
      <c r="G15" s="182">
        <f>PIERNA!G15</f>
        <v>20</v>
      </c>
      <c r="H15" s="64">
        <f>PIERNA!H15</f>
        <v>17236.29</v>
      </c>
      <c r="I15" s="334">
        <f>PIERNA!I15</f>
        <v>-45.139999999999418</v>
      </c>
      <c r="J15" s="623" t="s">
        <v>254</v>
      </c>
      <c r="K15" s="460">
        <v>87555</v>
      </c>
      <c r="L15" s="461" t="s">
        <v>270</v>
      </c>
      <c r="M15" s="467">
        <v>30160</v>
      </c>
      <c r="N15" s="461" t="s">
        <v>261</v>
      </c>
      <c r="O15" s="469">
        <v>9000369680</v>
      </c>
      <c r="P15" s="804">
        <v>3306</v>
      </c>
      <c r="Q15" s="470">
        <f>22765.6*18.866</f>
        <v>429495.80959999998</v>
      </c>
      <c r="R15" s="659" t="s">
        <v>391</v>
      </c>
      <c r="S15" s="103">
        <f t="shared" si="0"/>
        <v>550516.80960000004</v>
      </c>
      <c r="T15" s="103">
        <f t="shared" si="2"/>
        <v>32.03940282972728</v>
      </c>
      <c r="U15" s="483"/>
      <c r="W15" s="277"/>
      <c r="X15" s="119"/>
      <c r="Y15" s="397"/>
      <c r="Z15" s="398"/>
      <c r="AA15" s="399"/>
      <c r="AB15" s="399"/>
      <c r="AC15" s="399"/>
    </row>
    <row r="16" spans="1:29" s="331" customFormat="1" x14ac:dyDescent="0.25">
      <c r="A16" s="332">
        <v>13</v>
      </c>
      <c r="B16" s="310" t="str">
        <f>PIERNA!B16</f>
        <v>IDEAL TRADING FOODS</v>
      </c>
      <c r="C16" s="310" t="str">
        <f>PIERNA!C16</f>
        <v>SIOUX PREME</v>
      </c>
      <c r="D16" s="185" t="str">
        <f>PIERNA!D16</f>
        <v>PED. 28489138</v>
      </c>
      <c r="E16" s="150">
        <f>PIERNA!E16</f>
        <v>43354</v>
      </c>
      <c r="F16" s="301">
        <f>PIERNA!F16</f>
        <v>18799.810000000001</v>
      </c>
      <c r="G16" s="182">
        <f>PIERNA!G16</f>
        <v>21</v>
      </c>
      <c r="H16" s="64">
        <f>PIERNA!H16</f>
        <v>18962</v>
      </c>
      <c r="I16" s="334">
        <f>PIERNA!I16</f>
        <v>-162.18999999999869</v>
      </c>
      <c r="J16" s="456" t="s">
        <v>255</v>
      </c>
      <c r="K16" s="460">
        <v>95332</v>
      </c>
      <c r="L16" s="461" t="s">
        <v>270</v>
      </c>
      <c r="M16" s="467">
        <v>30160</v>
      </c>
      <c r="N16" s="461" t="s">
        <v>261</v>
      </c>
      <c r="O16" s="469">
        <v>202176</v>
      </c>
      <c r="P16" s="804">
        <v>3607.6</v>
      </c>
      <c r="Q16" s="470">
        <f>25249.62*19.333</f>
        <v>488150.90345999994</v>
      </c>
      <c r="R16" s="659" t="s">
        <v>271</v>
      </c>
      <c r="S16" s="103">
        <f t="shared" si="0"/>
        <v>617250.50345999992</v>
      </c>
      <c r="T16" s="103">
        <f t="shared" si="2"/>
        <v>32.651972548254399</v>
      </c>
      <c r="U16" s="483"/>
      <c r="W16" s="277"/>
      <c r="X16" s="119"/>
      <c r="Y16" s="397"/>
      <c r="Z16" s="398"/>
      <c r="AA16" s="399"/>
      <c r="AB16" s="399"/>
      <c r="AC16" s="399"/>
    </row>
    <row r="17" spans="1:29" s="331" customFormat="1" x14ac:dyDescent="0.25">
      <c r="A17" s="332">
        <v>14</v>
      </c>
      <c r="B17" s="310" t="str">
        <f>PIERNA!B17</f>
        <v>TYSON FRESH MEATS</v>
      </c>
      <c r="C17" s="310" t="str">
        <f>PIERNA!C17</f>
        <v xml:space="preserve">I B P </v>
      </c>
      <c r="D17" s="185" t="str">
        <f>PIERNA!D17</f>
        <v>PED. 28497680</v>
      </c>
      <c r="E17" s="150">
        <f>PIERNA!E17</f>
        <v>43354</v>
      </c>
      <c r="F17" s="301">
        <f>PIERNA!F17</f>
        <v>18642.09</v>
      </c>
      <c r="G17" s="182">
        <f>PIERNA!G17</f>
        <v>20</v>
      </c>
      <c r="H17" s="64">
        <f>PIERNA!H17</f>
        <v>18638.03</v>
      </c>
      <c r="I17" s="334">
        <f>PIERNA!I17</f>
        <v>4.0600000000013097</v>
      </c>
      <c r="J17" s="456" t="s">
        <v>256</v>
      </c>
      <c r="K17" s="460">
        <v>95094</v>
      </c>
      <c r="L17" s="461" t="s">
        <v>270</v>
      </c>
      <c r="M17" s="467">
        <v>30160</v>
      </c>
      <c r="N17" s="461" t="s">
        <v>261</v>
      </c>
      <c r="O17" s="469" t="s">
        <v>265</v>
      </c>
      <c r="P17" s="804">
        <v>3555.4</v>
      </c>
      <c r="Q17" s="470">
        <f>24929.3*19.24</f>
        <v>479639.73199999996</v>
      </c>
      <c r="R17" s="752" t="s">
        <v>266</v>
      </c>
      <c r="S17" s="103">
        <f t="shared" si="0"/>
        <v>608449.13199999998</v>
      </c>
      <c r="T17" s="103">
        <f t="shared" si="2"/>
        <v>32.745571017967031</v>
      </c>
      <c r="U17" s="645"/>
      <c r="W17" s="277"/>
      <c r="X17" s="119"/>
      <c r="Y17" s="397"/>
      <c r="Z17" s="398"/>
      <c r="AA17" s="399"/>
      <c r="AB17" s="399"/>
      <c r="AC17" s="399"/>
    </row>
    <row r="18" spans="1:29" s="331" customFormat="1" x14ac:dyDescent="0.25">
      <c r="A18" s="332">
        <v>15</v>
      </c>
      <c r="B18" s="98" t="str">
        <f>PIERNA!B18</f>
        <v>TYSON FRESH MEATS</v>
      </c>
      <c r="C18" s="310" t="str">
        <f>PIERNA!C18</f>
        <v xml:space="preserve">I B P </v>
      </c>
      <c r="D18" s="185" t="str">
        <f>PIERNA!D18</f>
        <v>PED. 28489140</v>
      </c>
      <c r="E18" s="150">
        <f>PIERNA!E18</f>
        <v>43354</v>
      </c>
      <c r="F18" s="301">
        <f>PIERNA!F18</f>
        <v>18622.080000000002</v>
      </c>
      <c r="G18" s="182">
        <f>PIERNA!G18</f>
        <v>20</v>
      </c>
      <c r="H18" s="64">
        <f>PIERNA!H18</f>
        <v>18637.12</v>
      </c>
      <c r="I18" s="334">
        <f>PIERNA!I18</f>
        <v>-15.039999999997235</v>
      </c>
      <c r="J18" s="609" t="s">
        <v>276</v>
      </c>
      <c r="K18" s="671">
        <v>95090</v>
      </c>
      <c r="L18" s="708" t="s">
        <v>270</v>
      </c>
      <c r="M18" s="467">
        <v>30160</v>
      </c>
      <c r="N18" s="468" t="s">
        <v>280</v>
      </c>
      <c r="O18" s="469" t="s">
        <v>281</v>
      </c>
      <c r="P18" s="805">
        <v>3555.4</v>
      </c>
      <c r="Q18" s="470">
        <f>24928.09*19.24</f>
        <v>479616.45159999997</v>
      </c>
      <c r="R18" s="659" t="s">
        <v>266</v>
      </c>
      <c r="S18" s="103">
        <f t="shared" si="0"/>
        <v>608421.85160000005</v>
      </c>
      <c r="T18" s="103">
        <f t="shared" si="2"/>
        <v>32.745701245686035</v>
      </c>
      <c r="U18" s="474"/>
      <c r="W18" s="277"/>
      <c r="X18" s="119"/>
      <c r="Y18" s="397"/>
      <c r="Z18" s="398"/>
      <c r="AA18" s="399"/>
      <c r="AB18" s="399"/>
      <c r="AC18" s="399"/>
    </row>
    <row r="19" spans="1:29" s="331" customFormat="1" x14ac:dyDescent="0.25">
      <c r="A19" s="332">
        <v>16</v>
      </c>
      <c r="B19" s="310" t="str">
        <f>PIERNA!B19</f>
        <v>SEABOARD FOODS</v>
      </c>
      <c r="C19" s="310" t="str">
        <f>PIERNA!C19</f>
        <v>Seaboard</v>
      </c>
      <c r="D19" s="185" t="str">
        <f>PIERNA!D19</f>
        <v>PED.28638051</v>
      </c>
      <c r="E19" s="150">
        <f>PIERNA!E19</f>
        <v>43357</v>
      </c>
      <c r="F19" s="301">
        <f>PIERNA!F19</f>
        <v>19148.009999999998</v>
      </c>
      <c r="G19" s="182">
        <f>PIERNA!G19</f>
        <v>21</v>
      </c>
      <c r="H19" s="64">
        <f>PIERNA!H19</f>
        <v>19210.3</v>
      </c>
      <c r="I19" s="334">
        <f>PIERNA!I19</f>
        <v>-62.290000000000873</v>
      </c>
      <c r="J19" s="456" t="s">
        <v>277</v>
      </c>
      <c r="K19" s="460">
        <v>96252</v>
      </c>
      <c r="L19" s="461" t="s">
        <v>283</v>
      </c>
      <c r="M19" s="467">
        <v>30160</v>
      </c>
      <c r="N19" s="468" t="s">
        <v>284</v>
      </c>
      <c r="O19" s="456">
        <v>1524976</v>
      </c>
      <c r="P19" s="805">
        <v>3857</v>
      </c>
      <c r="Q19" s="470">
        <f>25381.55*19.371</f>
        <v>491666.00504999998</v>
      </c>
      <c r="R19" s="656" t="s">
        <v>282</v>
      </c>
      <c r="S19" s="103">
        <f t="shared" si="0"/>
        <v>621935.00505000004</v>
      </c>
      <c r="T19" s="103">
        <f t="shared" si="2"/>
        <v>32.475080298069273</v>
      </c>
      <c r="W19" s="277"/>
      <c r="X19" s="119"/>
      <c r="Y19" s="397"/>
      <c r="Z19" s="398"/>
      <c r="AA19" s="399"/>
      <c r="AB19" s="399"/>
      <c r="AC19" s="399"/>
    </row>
    <row r="20" spans="1:29" s="331" customFormat="1" x14ac:dyDescent="0.25">
      <c r="A20" s="332">
        <v>17</v>
      </c>
      <c r="B20" s="310" t="str">
        <f>PIERNA!B20</f>
        <v>SEABOARD FOODS</v>
      </c>
      <c r="C20" s="128" t="str">
        <f>PIERNA!C20</f>
        <v>Seaboard</v>
      </c>
      <c r="D20" s="185" t="str">
        <f>PIERNA!D20</f>
        <v>PED.8001539</v>
      </c>
      <c r="E20" s="150">
        <f>PIERNA!E20</f>
        <v>43358</v>
      </c>
      <c r="F20" s="301">
        <f>PIERNA!F20</f>
        <v>19107.16</v>
      </c>
      <c r="G20" s="182">
        <f>PIERNA!G20</f>
        <v>21</v>
      </c>
      <c r="H20" s="64">
        <f>PIERNA!H20</f>
        <v>19162.8</v>
      </c>
      <c r="I20" s="334">
        <f>PIERNA!I20</f>
        <v>-55.639999999999418</v>
      </c>
      <c r="J20" s="456" t="s">
        <v>278</v>
      </c>
      <c r="K20" s="460">
        <v>95183</v>
      </c>
      <c r="L20" s="461" t="s">
        <v>284</v>
      </c>
      <c r="M20" s="467">
        <v>30160</v>
      </c>
      <c r="N20" s="468" t="s">
        <v>284</v>
      </c>
      <c r="O20" s="469">
        <v>1525661</v>
      </c>
      <c r="P20" s="805">
        <v>3596</v>
      </c>
      <c r="Q20" s="470">
        <f>25132.75*19.367</f>
        <v>486745.96925000002</v>
      </c>
      <c r="R20" s="656" t="s">
        <v>270</v>
      </c>
      <c r="S20" s="103">
        <f t="shared" si="0"/>
        <v>615684.96925000008</v>
      </c>
      <c r="T20" s="103">
        <f t="shared" si="2"/>
        <v>32.229175759805464</v>
      </c>
      <c r="W20" s="277"/>
      <c r="X20" s="119"/>
      <c r="Y20" s="397"/>
      <c r="Z20" s="398"/>
      <c r="AA20" s="399"/>
      <c r="AB20" s="399"/>
      <c r="AC20" s="399"/>
    </row>
    <row r="21" spans="1:29" s="331" customFormat="1" x14ac:dyDescent="0.25">
      <c r="A21" s="332">
        <v>18</v>
      </c>
      <c r="B21" s="310" t="str">
        <f>PIERNA!B21</f>
        <v>SMITHFIELD FARMLAND</v>
      </c>
      <c r="C21" s="310" t="str">
        <f>PIERNA!C21</f>
        <v>Smithfield</v>
      </c>
      <c r="D21" s="185" t="str">
        <f>PIERNA!D21</f>
        <v>PED. 8001532</v>
      </c>
      <c r="E21" s="150">
        <f>PIERNA!E21</f>
        <v>43358</v>
      </c>
      <c r="F21" s="301">
        <f>PIERNA!F21</f>
        <v>19066.52</v>
      </c>
      <c r="G21" s="182">
        <f>PIERNA!G21</f>
        <v>20</v>
      </c>
      <c r="H21" s="64">
        <f>PIERNA!H21</f>
        <v>19199.310000000001</v>
      </c>
      <c r="I21" s="334">
        <f>PIERNA!I21</f>
        <v>-132.79000000000087</v>
      </c>
      <c r="J21" s="456" t="s">
        <v>279</v>
      </c>
      <c r="K21" s="460">
        <v>95923</v>
      </c>
      <c r="L21" s="461" t="s">
        <v>283</v>
      </c>
      <c r="M21" s="467">
        <v>30160</v>
      </c>
      <c r="N21" s="468" t="s">
        <v>286</v>
      </c>
      <c r="O21" s="477">
        <v>9000377399</v>
      </c>
      <c r="P21" s="805">
        <v>3654</v>
      </c>
      <c r="Q21" s="470">
        <f>25294.86*19.038</f>
        <v>481563.54467999999</v>
      </c>
      <c r="R21" s="656" t="s">
        <v>430</v>
      </c>
      <c r="S21" s="103">
        <f t="shared" si="0"/>
        <v>611300.54468000005</v>
      </c>
      <c r="T21" s="103">
        <f t="shared" si="2"/>
        <v>31.939714275148432</v>
      </c>
      <c r="W21" s="277"/>
      <c r="X21" s="119"/>
      <c r="Y21" s="397"/>
      <c r="Z21" s="398"/>
      <c r="AA21" s="399"/>
      <c r="AB21" s="399"/>
      <c r="AC21" s="399"/>
    </row>
    <row r="22" spans="1:29" s="331" customFormat="1" ht="29.25" x14ac:dyDescent="0.25">
      <c r="A22" s="332">
        <v>19</v>
      </c>
      <c r="B22" s="310" t="str">
        <f>PIERNA!B22</f>
        <v>IDEAL TRADING FOODS</v>
      </c>
      <c r="C22" s="310" t="str">
        <f>PIERNA!C22</f>
        <v>SIOUX PREME</v>
      </c>
      <c r="D22" s="185" t="str">
        <f>PIERNA!D22</f>
        <v>PED. 28775761</v>
      </c>
      <c r="E22" s="150">
        <f>PIERNA!E22</f>
        <v>43361</v>
      </c>
      <c r="F22" s="301">
        <f>PIERNA!F22</f>
        <v>18152.009999999998</v>
      </c>
      <c r="G22" s="182">
        <f>PIERNA!G22</f>
        <v>21</v>
      </c>
      <c r="H22" s="64">
        <f>PIERNA!H22</f>
        <v>18904.5</v>
      </c>
      <c r="I22" s="768">
        <f>PIERNA!I22</f>
        <v>-752.4900000000016</v>
      </c>
      <c r="J22" s="456" t="s">
        <v>318</v>
      </c>
      <c r="K22" s="460">
        <v>97936</v>
      </c>
      <c r="L22" s="461" t="s">
        <v>378</v>
      </c>
      <c r="M22" s="467">
        <v>30160</v>
      </c>
      <c r="N22" s="468" t="s">
        <v>379</v>
      </c>
      <c r="O22" s="785" t="s">
        <v>435</v>
      </c>
      <c r="P22" s="844">
        <v>3944</v>
      </c>
      <c r="Q22" s="470">
        <f>25236.61*18.875</f>
        <v>476341.01374999998</v>
      </c>
      <c r="R22" s="656" t="s">
        <v>376</v>
      </c>
      <c r="S22" s="103">
        <f t="shared" si="0"/>
        <v>608381.01374999993</v>
      </c>
      <c r="T22" s="103">
        <f t="shared" si="2"/>
        <v>32.281809291438542</v>
      </c>
      <c r="W22" s="277"/>
      <c r="X22" s="119"/>
      <c r="Y22" s="397"/>
      <c r="Z22" s="398"/>
      <c r="AA22" s="399"/>
      <c r="AB22" s="399"/>
      <c r="AC22" s="399"/>
    </row>
    <row r="23" spans="1:29" s="331" customFormat="1" x14ac:dyDescent="0.25">
      <c r="A23" s="332">
        <v>20</v>
      </c>
      <c r="B23" s="128" t="str">
        <f>PIERNA!B23</f>
        <v>SMITHFIELD FARMLAND</v>
      </c>
      <c r="C23" s="310" t="str">
        <f>PIERNA!C23</f>
        <v>PED. 28829780</v>
      </c>
      <c r="D23" s="185" t="str">
        <f>PIERNA!D23</f>
        <v>PED. 28829780</v>
      </c>
      <c r="E23" s="150">
        <f>PIERNA!E23</f>
        <v>43362</v>
      </c>
      <c r="F23" s="301">
        <f>PIERNA!F23</f>
        <v>19058.88</v>
      </c>
      <c r="G23" s="182">
        <f>PIERNA!G23</f>
        <v>20</v>
      </c>
      <c r="H23" s="64">
        <f>PIERNA!H23</f>
        <v>19123.810000000001</v>
      </c>
      <c r="I23" s="334">
        <f>PIERNA!I23</f>
        <v>-64.930000000000291</v>
      </c>
      <c r="J23" s="456" t="s">
        <v>319</v>
      </c>
      <c r="K23" s="460">
        <v>98175</v>
      </c>
      <c r="L23" s="461" t="s">
        <v>378</v>
      </c>
      <c r="M23" s="467">
        <v>30160</v>
      </c>
      <c r="N23" s="468" t="s">
        <v>380</v>
      </c>
      <c r="O23" s="797">
        <v>9000386198</v>
      </c>
      <c r="P23" s="845">
        <v>3781.6</v>
      </c>
      <c r="Q23" s="793">
        <f>26380.31*18.83</f>
        <v>496741.23729999998</v>
      </c>
      <c r="R23" s="798" t="s">
        <v>478</v>
      </c>
      <c r="S23" s="103">
        <f t="shared" si="0"/>
        <v>628857.8372999999</v>
      </c>
      <c r="T23" s="103">
        <f t="shared" si="2"/>
        <v>32.983501629643875</v>
      </c>
      <c r="W23" s="277"/>
      <c r="X23" s="119"/>
      <c r="Y23" s="397"/>
      <c r="Z23" s="398"/>
      <c r="AA23" s="399"/>
      <c r="AB23" s="399"/>
      <c r="AC23" s="399"/>
    </row>
    <row r="24" spans="1:29" s="331" customFormat="1" x14ac:dyDescent="0.25">
      <c r="A24" s="332">
        <v>21</v>
      </c>
      <c r="B24" s="310" t="str">
        <f>PIERNA!B24</f>
        <v>TYSON FRESH MEATS</v>
      </c>
      <c r="C24" s="310" t="str">
        <f>PIERNA!C24</f>
        <v xml:space="preserve">I B P </v>
      </c>
      <c r="D24" s="184" t="str">
        <f>PIERNA!D24</f>
        <v>PED. 28829535</v>
      </c>
      <c r="E24" s="150">
        <f>PIERNA!E24</f>
        <v>43362</v>
      </c>
      <c r="F24" s="301">
        <f>PIERNA!F24</f>
        <v>18352</v>
      </c>
      <c r="G24" s="182">
        <f>PIERNA!G24</f>
        <v>20</v>
      </c>
      <c r="H24" s="64">
        <f>PIERNA!H24</f>
        <v>18409.86</v>
      </c>
      <c r="I24" s="334">
        <f>PIERNA!I24</f>
        <v>-57.860000000000582</v>
      </c>
      <c r="J24" s="456" t="s">
        <v>320</v>
      </c>
      <c r="K24" s="460">
        <v>94820</v>
      </c>
      <c r="L24" s="461" t="s">
        <v>376</v>
      </c>
      <c r="M24" s="467">
        <v>30160</v>
      </c>
      <c r="N24" s="468" t="s">
        <v>380</v>
      </c>
      <c r="O24" s="469" t="s">
        <v>393</v>
      </c>
      <c r="P24" s="844">
        <v>3625</v>
      </c>
      <c r="Q24" s="470">
        <f>25391.23*19.337</f>
        <v>490990.21450999996</v>
      </c>
      <c r="R24" s="656" t="s">
        <v>394</v>
      </c>
      <c r="S24" s="103">
        <f t="shared" si="0"/>
        <v>619595.21450999996</v>
      </c>
      <c r="T24" s="103">
        <f t="shared" si="2"/>
        <v>33.755617941146753</v>
      </c>
      <c r="W24" s="277"/>
      <c r="X24" s="119"/>
      <c r="Y24" s="397"/>
      <c r="Z24" s="398"/>
      <c r="AA24" s="399"/>
      <c r="AB24" s="399"/>
      <c r="AC24" s="399"/>
    </row>
    <row r="25" spans="1:29" s="331" customFormat="1" ht="15.75" x14ac:dyDescent="0.25">
      <c r="A25" s="332">
        <v>22</v>
      </c>
      <c r="B25" s="310" t="str">
        <f>PIERNA!GR5</f>
        <v>TYSON FRESH MEATS</v>
      </c>
      <c r="C25" s="103" t="str">
        <f>PIERNA!GS5</f>
        <v xml:space="preserve">I B P </v>
      </c>
      <c r="D25" s="184" t="str">
        <f>PIERNA!GT5</f>
        <v>PED. 28829526</v>
      </c>
      <c r="E25" s="150">
        <f>PIERNA!E25</f>
        <v>43362</v>
      </c>
      <c r="F25" s="301">
        <f>PIERNA!GV5</f>
        <v>18654</v>
      </c>
      <c r="G25" s="182">
        <f>PIERNA!GW5</f>
        <v>20</v>
      </c>
      <c r="H25" s="64">
        <f>PIERNA!GX5</f>
        <v>18708.78</v>
      </c>
      <c r="I25" s="334">
        <f>PIERNA!I25</f>
        <v>-54.779999999998836</v>
      </c>
      <c r="J25" s="615" t="s">
        <v>321</v>
      </c>
      <c r="K25" s="460">
        <v>96202</v>
      </c>
      <c r="L25" s="461" t="s">
        <v>376</v>
      </c>
      <c r="M25" s="467">
        <v>30160</v>
      </c>
      <c r="N25" s="479" t="s">
        <v>380</v>
      </c>
      <c r="O25" s="626" t="s">
        <v>395</v>
      </c>
      <c r="P25" s="844">
        <v>3683</v>
      </c>
      <c r="Q25" s="470">
        <f>25803.5*19.337</f>
        <v>498962.2795</v>
      </c>
      <c r="R25" s="656" t="s">
        <v>394</v>
      </c>
      <c r="S25" s="103">
        <f t="shared" si="0"/>
        <v>629007.27949999995</v>
      </c>
      <c r="T25" s="103">
        <f t="shared" si="2"/>
        <v>33.720967241049394</v>
      </c>
      <c r="W25" s="277"/>
      <c r="X25" s="277"/>
      <c r="Y25" s="399"/>
      <c r="Z25" s="398"/>
      <c r="AA25" s="399"/>
      <c r="AB25" s="399"/>
      <c r="AC25" s="399"/>
    </row>
    <row r="26" spans="1:29" s="331" customFormat="1" x14ac:dyDescent="0.25">
      <c r="A26" s="332">
        <v>23</v>
      </c>
      <c r="B26" s="310" t="str">
        <f>PIERNA!HA5</f>
        <v>ABASTECEDORA DE CARNES FRESCAS ROEL</v>
      </c>
      <c r="C26" s="310" t="str">
        <f>PIERNA!HB5</f>
        <v xml:space="preserve">I B P </v>
      </c>
      <c r="D26" s="184" t="str">
        <f>PIERNA!HC5</f>
        <v>PED. 28794201</v>
      </c>
      <c r="E26" s="150">
        <f>PIERNA!HD5</f>
        <v>43363</v>
      </c>
      <c r="F26" s="301">
        <f>PIERNA!HE5</f>
        <v>18864.64</v>
      </c>
      <c r="G26" s="338">
        <f>PIERNA!HF5</f>
        <v>20</v>
      </c>
      <c r="H26" s="64">
        <f>PIERNA!HG5</f>
        <v>18952.810000000001</v>
      </c>
      <c r="I26" s="192">
        <f>PIERNA!I26</f>
        <v>-88.170000000001892</v>
      </c>
      <c r="J26" s="456" t="s">
        <v>385</v>
      </c>
      <c r="K26" s="460"/>
      <c r="L26" s="461"/>
      <c r="M26" s="467"/>
      <c r="N26" s="479"/>
      <c r="O26" s="469" t="s">
        <v>482</v>
      </c>
      <c r="P26" s="846">
        <v>0</v>
      </c>
      <c r="Q26" s="470">
        <v>657676.81999999995</v>
      </c>
      <c r="R26" s="656" t="s">
        <v>483</v>
      </c>
      <c r="S26" s="103">
        <f t="shared" si="0"/>
        <v>657676.81999999995</v>
      </c>
      <c r="T26" s="103">
        <f t="shared" si="2"/>
        <v>34.800755191446541</v>
      </c>
      <c r="W26" s="277"/>
      <c r="X26" s="277"/>
      <c r="Y26" s="399"/>
      <c r="Z26" s="398"/>
      <c r="AA26" s="399"/>
      <c r="AB26" s="399"/>
      <c r="AC26" s="399"/>
    </row>
    <row r="27" spans="1:29" s="331" customFormat="1" x14ac:dyDescent="0.25">
      <c r="A27" s="332">
        <v>24</v>
      </c>
      <c r="B27" s="128" t="str">
        <f>PIERNA!HJ5</f>
        <v>SEABOARD FOODS</v>
      </c>
      <c r="C27" s="310" t="str">
        <f>PIERNA!HK5</f>
        <v>Seaboard</v>
      </c>
      <c r="D27" s="184" t="str">
        <f>PIERNA!HL5</f>
        <v>PED.28949573</v>
      </c>
      <c r="E27" s="150">
        <f>PIERNA!HM5</f>
        <v>43364</v>
      </c>
      <c r="F27" s="301">
        <f>PIERNA!HN5</f>
        <v>17373.71</v>
      </c>
      <c r="G27" s="338">
        <f>PIERNA!HO5</f>
        <v>19</v>
      </c>
      <c r="H27" s="64">
        <f>PIERNA!HP5</f>
        <v>17493.7</v>
      </c>
      <c r="I27" s="334">
        <f>PIERNA!I27</f>
        <v>-119.9900000000016</v>
      </c>
      <c r="J27" s="456" t="s">
        <v>386</v>
      </c>
      <c r="K27" s="460">
        <v>95571</v>
      </c>
      <c r="L27" s="461" t="s">
        <v>377</v>
      </c>
      <c r="M27" s="467">
        <v>30160</v>
      </c>
      <c r="N27" s="479" t="s">
        <v>421</v>
      </c>
      <c r="O27" s="469">
        <v>1527373</v>
      </c>
      <c r="P27" s="844">
        <v>3683</v>
      </c>
      <c r="Q27" s="470">
        <f>25569.92*19.263</f>
        <v>492553.36895999999</v>
      </c>
      <c r="R27" s="474" t="s">
        <v>284</v>
      </c>
      <c r="S27" s="103">
        <f t="shared" si="0"/>
        <v>621967.36895999999</v>
      </c>
      <c r="T27" s="103">
        <f t="shared" si="2"/>
        <v>35.653791877075747</v>
      </c>
      <c r="W27" s="277"/>
      <c r="Y27" s="399"/>
      <c r="Z27" s="398"/>
      <c r="AA27" s="399"/>
      <c r="AB27" s="399"/>
      <c r="AC27" s="399"/>
    </row>
    <row r="28" spans="1:29" s="331" customFormat="1" x14ac:dyDescent="0.25">
      <c r="A28" s="332">
        <v>25</v>
      </c>
      <c r="B28" s="310" t="str">
        <f>PIERNA!HS5</f>
        <v>SEABOARD FOODS</v>
      </c>
      <c r="C28" s="310" t="str">
        <f>PIERNA!HT5</f>
        <v>Seaboard</v>
      </c>
      <c r="D28" s="184" t="str">
        <f>PIERNA!HU5</f>
        <v>PED. 29001072</v>
      </c>
      <c r="E28" s="150">
        <f>PIERNA!HV5</f>
        <v>43365</v>
      </c>
      <c r="F28" s="301">
        <f>PIERNA!HW5</f>
        <v>19160.16</v>
      </c>
      <c r="G28" s="338">
        <f>PIERNA!HX5</f>
        <v>21</v>
      </c>
      <c r="H28" s="64">
        <f>PIERNA!HY5</f>
        <v>19197.2</v>
      </c>
      <c r="I28" s="334">
        <f>PIERNA!I28</f>
        <v>-37.040000000000873</v>
      </c>
      <c r="J28" s="456" t="s">
        <v>387</v>
      </c>
      <c r="K28" s="460">
        <v>106050</v>
      </c>
      <c r="L28" s="461" t="s">
        <v>390</v>
      </c>
      <c r="M28" s="467">
        <v>30160</v>
      </c>
      <c r="N28" s="479" t="s">
        <v>421</v>
      </c>
      <c r="O28" s="469">
        <v>1527945</v>
      </c>
      <c r="P28" s="844">
        <v>4019.4</v>
      </c>
      <c r="Q28" s="470">
        <f>28627.27*19.108</f>
        <v>547009.87516000005</v>
      </c>
      <c r="R28" s="474" t="s">
        <v>378</v>
      </c>
      <c r="S28" s="103">
        <f t="shared" si="0"/>
        <v>687239.27516000008</v>
      </c>
      <c r="T28" s="103">
        <f t="shared" si="2"/>
        <v>35.898932925634995</v>
      </c>
      <c r="W28" s="277"/>
      <c r="X28" s="277"/>
      <c r="Y28" s="399"/>
      <c r="Z28" s="398"/>
      <c r="AA28" s="399"/>
      <c r="AB28" s="399"/>
      <c r="AC28" s="399"/>
    </row>
    <row r="29" spans="1:29" s="331" customFormat="1" x14ac:dyDescent="0.25">
      <c r="A29" s="332">
        <v>26</v>
      </c>
      <c r="B29" s="310" t="str">
        <f>PIERNA!IB5</f>
        <v>IDEAL TRADING FOODS</v>
      </c>
      <c r="C29" s="310" t="str">
        <f>PIERNA!IC5</f>
        <v>SIOUX PREME</v>
      </c>
      <c r="D29" s="184" t="str">
        <f>PIERNA!ID5</f>
        <v>PED. 29078860</v>
      </c>
      <c r="E29" s="150">
        <f>PIERNA!IE5</f>
        <v>43368</v>
      </c>
      <c r="F29" s="301">
        <f>PIERNA!IF5</f>
        <v>18807.810000000001</v>
      </c>
      <c r="G29" s="338">
        <f>PIERNA!IG5</f>
        <v>21</v>
      </c>
      <c r="H29" s="64">
        <f>PIERNA!IH5</f>
        <v>18906</v>
      </c>
      <c r="I29" s="334">
        <f>PIERNA!II5</f>
        <v>-98.18999999999869</v>
      </c>
      <c r="J29" s="456" t="s">
        <v>408</v>
      </c>
      <c r="K29" s="460">
        <v>112984</v>
      </c>
      <c r="L29" s="461" t="s">
        <v>391</v>
      </c>
      <c r="M29" s="467">
        <v>30160</v>
      </c>
      <c r="N29" s="479" t="s">
        <v>422</v>
      </c>
      <c r="O29" s="469">
        <v>202187</v>
      </c>
      <c r="P29" s="844">
        <v>4292</v>
      </c>
      <c r="Q29" s="470">
        <f>30338.14*19.055</f>
        <v>578093.25769999996</v>
      </c>
      <c r="R29" s="474" t="s">
        <v>429</v>
      </c>
      <c r="S29" s="103">
        <f t="shared" si="0"/>
        <v>725529.25769999996</v>
      </c>
      <c r="T29" s="103">
        <f t="shared" si="2"/>
        <v>38.475608679784195</v>
      </c>
      <c r="W29" s="277"/>
      <c r="X29" s="277"/>
      <c r="Y29" s="399"/>
      <c r="Z29" s="398"/>
      <c r="AA29" s="399"/>
      <c r="AB29" s="399"/>
      <c r="AC29" s="399"/>
    </row>
    <row r="30" spans="1:29" s="331" customFormat="1" x14ac:dyDescent="0.25">
      <c r="A30" s="332">
        <v>27</v>
      </c>
      <c r="B30" s="310" t="str">
        <f>PIERNA!IK5</f>
        <v>SMITHFIEDL FARMLAND</v>
      </c>
      <c r="C30" s="310" t="str">
        <f>PIERNA!IL5</f>
        <v>Smithfield</v>
      </c>
      <c r="D30" s="184" t="str">
        <f>PIERNA!IM5</f>
        <v>PED.29078865</v>
      </c>
      <c r="E30" s="150">
        <f>PIERNA!IN5</f>
        <v>43368</v>
      </c>
      <c r="F30" s="301">
        <f>PIERNA!IO5</f>
        <v>18251.02</v>
      </c>
      <c r="G30" s="338">
        <f>PIERNA!IP5</f>
        <v>19</v>
      </c>
      <c r="H30" s="64">
        <f>PIERNA!IQ5</f>
        <v>18328.79</v>
      </c>
      <c r="I30" s="334">
        <f>PIERNA!IR5</f>
        <v>-77.770000000000437</v>
      </c>
      <c r="J30" s="456" t="s">
        <v>409</v>
      </c>
      <c r="K30" s="460">
        <v>106091</v>
      </c>
      <c r="L30" s="461" t="s">
        <v>391</v>
      </c>
      <c r="M30" s="467">
        <v>30160</v>
      </c>
      <c r="N30" s="479" t="s">
        <v>422</v>
      </c>
      <c r="O30" s="792">
        <v>9000399476</v>
      </c>
      <c r="P30" s="844">
        <v>4147</v>
      </c>
      <c r="Q30" s="793">
        <f>29216*18.82</f>
        <v>549845.12</v>
      </c>
      <c r="R30" s="794" t="s">
        <v>484</v>
      </c>
      <c r="S30" s="103">
        <f>Q30+M30+K30+P30</f>
        <v>690243.12</v>
      </c>
      <c r="T30" s="103">
        <f t="shared" si="2"/>
        <v>37.758957301600375</v>
      </c>
      <c r="W30" s="277"/>
      <c r="X30" s="277"/>
      <c r="Y30" s="399"/>
      <c r="Z30" s="398"/>
      <c r="AA30" s="399"/>
      <c r="AB30" s="399"/>
      <c r="AC30" s="399"/>
    </row>
    <row r="31" spans="1:29" s="331" customFormat="1" x14ac:dyDescent="0.25">
      <c r="A31" s="332">
        <v>28</v>
      </c>
      <c r="B31" s="310" t="str">
        <f>PIERNA!IT5</f>
        <v>SMITHFIELD FARLAND</v>
      </c>
      <c r="C31" s="311" t="str">
        <f>PIERNA!IU5</f>
        <v>Smithfield</v>
      </c>
      <c r="D31" s="184" t="str">
        <f>PIERNA!IV5</f>
        <v>PED.29130808</v>
      </c>
      <c r="E31" s="150">
        <f>PIERNA!IW5</f>
        <v>43369</v>
      </c>
      <c r="F31" s="301">
        <f>PIERNA!IX5</f>
        <v>17917.64</v>
      </c>
      <c r="G31" s="338">
        <f>PIERNA!IY5</f>
        <v>20</v>
      </c>
      <c r="H31" s="64">
        <f>PIERNA!IZ5</f>
        <v>18057.84</v>
      </c>
      <c r="I31" s="334">
        <f>PIERNA!JA5</f>
        <v>-140.20000000000073</v>
      </c>
      <c r="J31" s="456" t="s">
        <v>410</v>
      </c>
      <c r="K31" s="460">
        <v>106953</v>
      </c>
      <c r="L31" s="461" t="s">
        <v>429</v>
      </c>
      <c r="M31" s="467">
        <v>30160</v>
      </c>
      <c r="N31" s="479" t="s">
        <v>423</v>
      </c>
      <c r="O31" s="795">
        <v>9000400811</v>
      </c>
      <c r="P31" s="844">
        <v>4060</v>
      </c>
      <c r="Q31" s="793">
        <f>28573.04*18.928</f>
        <v>540830.50112000003</v>
      </c>
      <c r="R31" s="794" t="s">
        <v>485</v>
      </c>
      <c r="S31" s="103">
        <f t="shared" si="0"/>
        <v>682003.50112000003</v>
      </c>
      <c r="T31" s="103">
        <f t="shared" si="2"/>
        <v>37.867723111955804</v>
      </c>
      <c r="W31" s="277"/>
      <c r="X31" s="277"/>
      <c r="Y31" s="399"/>
      <c r="Z31" s="398"/>
      <c r="AA31" s="399"/>
      <c r="AB31" s="399"/>
      <c r="AC31" s="399"/>
    </row>
    <row r="32" spans="1:29" s="331" customFormat="1" x14ac:dyDescent="0.25">
      <c r="A32" s="332">
        <v>29</v>
      </c>
      <c r="B32" s="310" t="str">
        <f>PIERNA!JC5</f>
        <v>TYSON FRESH MEATS</v>
      </c>
      <c r="C32" s="310" t="str">
        <f>PIERNA!JD5</f>
        <v xml:space="preserve">I B P </v>
      </c>
      <c r="D32" s="184" t="str">
        <f>PIERNA!JE5</f>
        <v>PED. 29130811</v>
      </c>
      <c r="E32" s="150">
        <f>PIERNA!JF5</f>
        <v>43370</v>
      </c>
      <c r="F32" s="301">
        <f>PIERNA!JG5</f>
        <v>18546.400000000001</v>
      </c>
      <c r="G32" s="338">
        <f>PIERNA!JH5</f>
        <v>20</v>
      </c>
      <c r="H32" s="64">
        <f>PIERNA!JI5</f>
        <v>18622.14</v>
      </c>
      <c r="I32" s="334">
        <f>PIERNA!JJ5</f>
        <v>-75.739999999997963</v>
      </c>
      <c r="J32" s="456" t="s">
        <v>411</v>
      </c>
      <c r="K32" s="460">
        <v>110796</v>
      </c>
      <c r="L32" s="461" t="s">
        <v>429</v>
      </c>
      <c r="M32" s="467">
        <v>30160</v>
      </c>
      <c r="N32" s="479" t="s">
        <v>424</v>
      </c>
      <c r="O32" s="469" t="s">
        <v>427</v>
      </c>
      <c r="P32" s="844">
        <v>4118</v>
      </c>
      <c r="Q32" s="470">
        <f>29678.66*18.899</f>
        <v>560896.99534000002</v>
      </c>
      <c r="R32" s="474" t="s">
        <v>428</v>
      </c>
      <c r="S32" s="103">
        <f>Q32+M32+K32+P32</f>
        <v>705970.99534000002</v>
      </c>
      <c r="T32" s="103">
        <f t="shared" si="2"/>
        <v>38.010304365663671</v>
      </c>
      <c r="W32" s="277"/>
      <c r="X32" s="277"/>
      <c r="Y32" s="399"/>
      <c r="Z32" s="398"/>
      <c r="AA32" s="399"/>
      <c r="AB32" s="399"/>
      <c r="AC32" s="399"/>
    </row>
    <row r="33" spans="1:29" s="331" customFormat="1" x14ac:dyDescent="0.25">
      <c r="A33" s="332">
        <v>30</v>
      </c>
      <c r="B33" s="310" t="str">
        <f>PIERNA!JL5</f>
        <v>SEABOARD FOODS</v>
      </c>
      <c r="C33" s="310" t="str">
        <f>PIERNA!JM5</f>
        <v>Seaboard</v>
      </c>
      <c r="D33" s="184" t="str">
        <f>PIERNA!JN5</f>
        <v>PED. 29309687</v>
      </c>
      <c r="E33" s="150">
        <f>PIERNA!JO5</f>
        <v>43371</v>
      </c>
      <c r="F33" s="301">
        <f>PIERNA!JP5</f>
        <v>19105.34</v>
      </c>
      <c r="G33" s="338">
        <f>PIERNA!JQ5</f>
        <v>21</v>
      </c>
      <c r="H33" s="64">
        <f>PIERNA!JR5</f>
        <v>19199.5</v>
      </c>
      <c r="I33" s="334">
        <f>PIERNA!JS5</f>
        <v>-94.159999999999854</v>
      </c>
      <c r="J33" s="456" t="s">
        <v>416</v>
      </c>
      <c r="K33" s="460">
        <v>117014</v>
      </c>
      <c r="L33" s="461" t="s">
        <v>430</v>
      </c>
      <c r="M33" s="467">
        <v>30160</v>
      </c>
      <c r="N33" s="479" t="s">
        <v>426</v>
      </c>
      <c r="O33" s="456">
        <v>153000</v>
      </c>
      <c r="P33" s="845">
        <v>4321</v>
      </c>
      <c r="Q33" s="470">
        <f>31216.9*18.85</f>
        <v>588438.56500000006</v>
      </c>
      <c r="R33" s="474" t="s">
        <v>390</v>
      </c>
      <c r="S33" s="103">
        <f>Q33+M33+K33+P33</f>
        <v>739933.56500000006</v>
      </c>
      <c r="T33" s="103">
        <f t="shared" si="2"/>
        <v>38.639210135680621</v>
      </c>
      <c r="W33" s="277"/>
      <c r="X33" s="277"/>
      <c r="Y33" s="399"/>
      <c r="Z33" s="398"/>
      <c r="AA33" s="399"/>
      <c r="AB33" s="399"/>
      <c r="AC33" s="399"/>
    </row>
    <row r="34" spans="1:29" s="331" customFormat="1" x14ac:dyDescent="0.25">
      <c r="A34" s="332">
        <v>31</v>
      </c>
      <c r="B34" s="310" t="str">
        <f>PIERNA!B37</f>
        <v>SMITHFIELD FARMLAND</v>
      </c>
      <c r="C34" s="339" t="str">
        <f>PIERNA!C37</f>
        <v>Smithfield</v>
      </c>
      <c r="D34" s="184" t="str">
        <f>PIERNA!D37</f>
        <v>PED. 29309691</v>
      </c>
      <c r="E34" s="150">
        <f>PIERNA!E37</f>
        <v>43372</v>
      </c>
      <c r="F34" s="301">
        <f>PIERNA!F37</f>
        <v>19194.59</v>
      </c>
      <c r="G34" s="338">
        <f>PIERNA!G37</f>
        <v>20</v>
      </c>
      <c r="H34" s="64">
        <f>PIERNA!H37</f>
        <v>19232.2</v>
      </c>
      <c r="I34" s="334">
        <f>F34-H34</f>
        <v>-37.610000000000582</v>
      </c>
      <c r="J34" s="456" t="s">
        <v>419</v>
      </c>
      <c r="K34" s="460">
        <v>114010</v>
      </c>
      <c r="L34" s="461" t="s">
        <v>430</v>
      </c>
      <c r="M34" s="801">
        <v>30160</v>
      </c>
      <c r="N34" s="803" t="s">
        <v>480</v>
      </c>
      <c r="O34" s="792">
        <v>9000405057</v>
      </c>
      <c r="P34" s="844">
        <v>4292</v>
      </c>
      <c r="Q34" s="796">
        <f>30431.27*19.07</f>
        <v>580324.31890000007</v>
      </c>
      <c r="R34" s="794" t="s">
        <v>487</v>
      </c>
      <c r="S34" s="103">
        <f>Q34+M34+K34+P34</f>
        <v>728786.31890000007</v>
      </c>
      <c r="T34" s="103">
        <f t="shared" si="2"/>
        <v>37.994069264046757</v>
      </c>
      <c r="W34" s="277"/>
      <c r="X34" s="277"/>
      <c r="Y34" s="399"/>
      <c r="Z34" s="398"/>
      <c r="AA34" s="399"/>
      <c r="AB34" s="399"/>
      <c r="AC34" s="399"/>
    </row>
    <row r="35" spans="1:29" s="331" customFormat="1" x14ac:dyDescent="0.25">
      <c r="A35" s="332">
        <v>32</v>
      </c>
      <c r="B35" s="310" t="str">
        <f>PIERNA!B38</f>
        <v>SEABOARD FOODS</v>
      </c>
      <c r="C35" s="339" t="str">
        <f>PIERNA!C38</f>
        <v>Seaboard</v>
      </c>
      <c r="D35" s="184" t="str">
        <f>PIERNA!D38</f>
        <v>PED. 29343539</v>
      </c>
      <c r="E35" s="150">
        <f>PIERNA!E38</f>
        <v>43372</v>
      </c>
      <c r="F35" s="301">
        <f>PIERNA!F38</f>
        <v>19540.89</v>
      </c>
      <c r="G35" s="182">
        <f>PIERNA!G38</f>
        <v>21</v>
      </c>
      <c r="H35" s="64">
        <f>PIERNA!H38</f>
        <v>19555.2</v>
      </c>
      <c r="I35" s="334">
        <f>PIERNA!I38</f>
        <v>-14.31000000000131</v>
      </c>
      <c r="J35" s="456" t="s">
        <v>420</v>
      </c>
      <c r="K35" s="460">
        <v>118377</v>
      </c>
      <c r="L35" s="461" t="s">
        <v>425</v>
      </c>
      <c r="M35" s="801">
        <v>30160</v>
      </c>
      <c r="N35" s="803" t="s">
        <v>481</v>
      </c>
      <c r="O35" s="456">
        <v>1530001</v>
      </c>
      <c r="P35" s="844">
        <v>4379</v>
      </c>
      <c r="Q35" s="467">
        <f>31630.54*18.88</f>
        <v>597184.59519999998</v>
      </c>
      <c r="R35" s="474" t="s">
        <v>391</v>
      </c>
      <c r="S35" s="103">
        <f>Q35+M35+K35</f>
        <v>745721.59519999998</v>
      </c>
      <c r="T35" s="103">
        <f t="shared" si="2"/>
        <v>38.234184012436586</v>
      </c>
      <c r="W35" s="277"/>
      <c r="X35" s="277"/>
      <c r="Y35" s="399"/>
      <c r="Z35" s="398"/>
      <c r="AA35" s="399"/>
      <c r="AB35" s="399"/>
      <c r="AC35" s="399"/>
    </row>
    <row r="36" spans="1:29" s="331" customFormat="1" x14ac:dyDescent="0.25">
      <c r="A36" s="332">
        <v>33</v>
      </c>
      <c r="B36" s="340">
        <f>PIERNA!B39</f>
        <v>0</v>
      </c>
      <c r="C36" s="341">
        <f>PIERNA!C39</f>
        <v>0</v>
      </c>
      <c r="D36" s="361">
        <f>PIERNA!D39</f>
        <v>0</v>
      </c>
      <c r="E36" s="215">
        <f>PIERNA!E39</f>
        <v>0</v>
      </c>
      <c r="F36" s="342">
        <f>PIERNA!F39</f>
        <v>0</v>
      </c>
      <c r="G36" s="343">
        <f>PIERNA!G39</f>
        <v>0</v>
      </c>
      <c r="H36" s="344">
        <f>PIERNA!H39</f>
        <v>0</v>
      </c>
      <c r="I36" s="345">
        <f>PIERNA!I39</f>
        <v>0</v>
      </c>
      <c r="J36" s="456"/>
      <c r="K36" s="460"/>
      <c r="L36" s="461"/>
      <c r="M36" s="467"/>
      <c r="N36" s="468"/>
      <c r="O36" s="469"/>
      <c r="P36" s="847"/>
      <c r="Q36" s="467"/>
      <c r="R36" s="474"/>
      <c r="S36" s="103">
        <f>Q36+M36+K36</f>
        <v>0</v>
      </c>
      <c r="T36" s="103" t="e">
        <f t="shared" si="2"/>
        <v>#DIV/0!</v>
      </c>
      <c r="W36" s="277"/>
      <c r="X36" s="277"/>
      <c r="Y36" s="399"/>
      <c r="Z36" s="398"/>
      <c r="AA36" s="399"/>
      <c r="AB36" s="399"/>
      <c r="AC36" s="399"/>
    </row>
    <row r="37" spans="1:29" s="331" customFormat="1" x14ac:dyDescent="0.25">
      <c r="A37" s="332">
        <v>34</v>
      </c>
      <c r="B37" s="310">
        <f>PIERNA!B40</f>
        <v>0</v>
      </c>
      <c r="C37" s="339">
        <f>PIERNA!C40</f>
        <v>0</v>
      </c>
      <c r="D37" s="185">
        <f>PIERNA!D40</f>
        <v>0</v>
      </c>
      <c r="E37" s="150">
        <f>PIERNA!E40</f>
        <v>0</v>
      </c>
      <c r="F37" s="301">
        <f>PIERNA!F40</f>
        <v>0</v>
      </c>
      <c r="G37" s="182">
        <f>PIERNA!G40</f>
        <v>0</v>
      </c>
      <c r="H37" s="64">
        <f>PIERNA!H40</f>
        <v>0</v>
      </c>
      <c r="I37" s="334">
        <f>PIERNA!I40</f>
        <v>0</v>
      </c>
      <c r="J37" s="456"/>
      <c r="K37" s="460"/>
      <c r="L37" s="461"/>
      <c r="M37" s="473"/>
      <c r="N37" s="472"/>
      <c r="O37" s="735"/>
      <c r="P37" s="751"/>
      <c r="Q37" s="736"/>
      <c r="R37" s="737"/>
      <c r="S37" s="103">
        <f t="shared" ref="S37:S58" si="3">Q37+M37+K37</f>
        <v>0</v>
      </c>
      <c r="T37" s="103" t="e">
        <f t="shared" si="2"/>
        <v>#DIV/0!</v>
      </c>
      <c r="W37" s="277"/>
      <c r="X37" s="277"/>
      <c r="Y37" s="399"/>
      <c r="Z37" s="398"/>
      <c r="AA37" s="399"/>
      <c r="AB37" s="399"/>
      <c r="AC37" s="399"/>
    </row>
    <row r="38" spans="1:29" s="331" customFormat="1" x14ac:dyDescent="0.25">
      <c r="A38" s="332">
        <v>35</v>
      </c>
      <c r="B38" s="310">
        <f>PIERNA!B41</f>
        <v>0</v>
      </c>
      <c r="C38" s="339">
        <f>PIERNA!C41</f>
        <v>0</v>
      </c>
      <c r="D38" s="239">
        <f>PIERNA!D41</f>
        <v>0</v>
      </c>
      <c r="E38" s="150">
        <f>PIERNA!E41</f>
        <v>0</v>
      </c>
      <c r="F38" s="346">
        <f>PIERNA!F41</f>
        <v>0</v>
      </c>
      <c r="G38" s="182">
        <f>PIERNA!G41</f>
        <v>0</v>
      </c>
      <c r="H38" s="246">
        <f>PIERNA!H41</f>
        <v>0</v>
      </c>
      <c r="I38" s="334">
        <f>PIERNA!I41</f>
        <v>0</v>
      </c>
      <c r="J38" s="456"/>
      <c r="K38" s="460"/>
      <c r="L38" s="461"/>
      <c r="M38" s="473"/>
      <c r="N38" s="472"/>
      <c r="O38" s="469"/>
      <c r="P38" s="748"/>
      <c r="Q38" s="467"/>
      <c r="R38" s="480"/>
      <c r="S38" s="103">
        <f>Q38+M38+K38+P38</f>
        <v>0</v>
      </c>
      <c r="T38" s="103" t="e">
        <f t="shared" si="2"/>
        <v>#DIV/0!</v>
      </c>
      <c r="W38" s="277"/>
      <c r="X38" s="277"/>
      <c r="Y38" s="399"/>
      <c r="Z38" s="398"/>
      <c r="AA38" s="399"/>
      <c r="AB38" s="399"/>
      <c r="AC38" s="399"/>
    </row>
    <row r="39" spans="1:29" s="331" customFormat="1" x14ac:dyDescent="0.25">
      <c r="A39" s="332">
        <v>36</v>
      </c>
      <c r="B39" s="310">
        <f>PIERNA!B42</f>
        <v>0</v>
      </c>
      <c r="C39" s="339">
        <f>PIERNA!C42</f>
        <v>0</v>
      </c>
      <c r="D39" s="239">
        <f>PIERNA!D42</f>
        <v>0</v>
      </c>
      <c r="E39" s="150">
        <f>PIERNA!E42</f>
        <v>0</v>
      </c>
      <c r="F39" s="346">
        <f>PIERNA!F42</f>
        <v>0</v>
      </c>
      <c r="G39" s="182">
        <f>PIERNA!G42</f>
        <v>0</v>
      </c>
      <c r="H39" s="246">
        <f>PIERNA!H42</f>
        <v>0</v>
      </c>
      <c r="I39" s="334">
        <f>PIERNA!I42</f>
        <v>0</v>
      </c>
      <c r="J39" s="456"/>
      <c r="K39" s="460"/>
      <c r="L39" s="461"/>
      <c r="M39" s="467"/>
      <c r="N39" s="468"/>
      <c r="O39" s="456"/>
      <c r="P39" s="750"/>
      <c r="Q39" s="471"/>
      <c r="R39" s="481"/>
      <c r="S39" s="103">
        <f>Q39+M39+K39+P39</f>
        <v>0</v>
      </c>
      <c r="T39" s="103" t="e">
        <f t="shared" si="2"/>
        <v>#DIV/0!</v>
      </c>
      <c r="W39" s="277"/>
      <c r="X39" s="277"/>
      <c r="Y39" s="399"/>
      <c r="Z39" s="398"/>
      <c r="AA39" s="399"/>
      <c r="AB39" s="399"/>
      <c r="AC39" s="399"/>
    </row>
    <row r="40" spans="1:29" s="331" customFormat="1" x14ac:dyDescent="0.25">
      <c r="A40" s="332">
        <v>37</v>
      </c>
      <c r="B40" s="310">
        <f>PIERNA!B43</f>
        <v>0</v>
      </c>
      <c r="C40" s="339">
        <f>PIERNA!C43</f>
        <v>0</v>
      </c>
      <c r="D40" s="239">
        <f>PIERNA!D43</f>
        <v>0</v>
      </c>
      <c r="E40" s="150">
        <f>PIERNA!E43</f>
        <v>0</v>
      </c>
      <c r="F40" s="346">
        <f>PIERNA!F43</f>
        <v>0</v>
      </c>
      <c r="G40" s="182">
        <f>PIERNA!G43</f>
        <v>0</v>
      </c>
      <c r="H40" s="246">
        <f>PIERNA!H43</f>
        <v>0</v>
      </c>
      <c r="I40" s="334">
        <f>PIERNA!I43</f>
        <v>0</v>
      </c>
      <c r="J40" s="609"/>
      <c r="K40" s="460"/>
      <c r="L40" s="461"/>
      <c r="M40" s="467"/>
      <c r="N40" s="468"/>
      <c r="O40" s="456"/>
      <c r="P40" s="478"/>
      <c r="Q40" s="471"/>
      <c r="R40" s="501"/>
      <c r="S40" s="103">
        <f>Q40+M40+K40+P40</f>
        <v>0</v>
      </c>
      <c r="T40" s="103" t="e">
        <f t="shared" si="2"/>
        <v>#DIV/0!</v>
      </c>
      <c r="W40" s="277"/>
      <c r="X40" s="277"/>
      <c r="Y40" s="399"/>
      <c r="Z40" s="398"/>
      <c r="AA40" s="399"/>
      <c r="AB40" s="399"/>
      <c r="AC40" s="399"/>
    </row>
    <row r="41" spans="1:29" s="331" customFormat="1" x14ac:dyDescent="0.25">
      <c r="A41" s="332">
        <v>38</v>
      </c>
      <c r="B41" s="310">
        <f>PIERNA!B44</f>
        <v>0</v>
      </c>
      <c r="C41" s="336">
        <f>PIERNA!C44</f>
        <v>0</v>
      </c>
      <c r="D41" s="239">
        <f>PIERNA!D44</f>
        <v>0</v>
      </c>
      <c r="E41" s="150">
        <f>PIERNA!E44</f>
        <v>0</v>
      </c>
      <c r="F41" s="346">
        <f>PIERNA!F44</f>
        <v>0</v>
      </c>
      <c r="G41" s="182">
        <f>PIERNA!G44</f>
        <v>0</v>
      </c>
      <c r="H41" s="246">
        <f>PIERNA!H44</f>
        <v>0</v>
      </c>
      <c r="I41" s="334">
        <f>PIERNA!I44</f>
        <v>0</v>
      </c>
      <c r="J41" s="456"/>
      <c r="K41" s="460"/>
      <c r="L41" s="461"/>
      <c r="M41" s="467"/>
      <c r="N41" s="468"/>
      <c r="O41" s="456"/>
      <c r="P41" s="478"/>
      <c r="Q41" s="471"/>
      <c r="R41" s="481"/>
      <c r="S41" s="103">
        <f>Q41+M41+K41+P41</f>
        <v>0</v>
      </c>
      <c r="T41" s="103" t="e">
        <f t="shared" si="2"/>
        <v>#DIV/0!</v>
      </c>
      <c r="W41" s="277"/>
      <c r="X41" s="277"/>
      <c r="Y41" s="399"/>
      <c r="AA41" s="399"/>
      <c r="AB41" s="399"/>
      <c r="AC41" s="399"/>
    </row>
    <row r="42" spans="1:29" s="331" customFormat="1" x14ac:dyDescent="0.25">
      <c r="A42" s="332">
        <v>39</v>
      </c>
      <c r="B42" s="310">
        <f>PIERNA!B45</f>
        <v>0</v>
      </c>
      <c r="C42" s="347">
        <f>PIERNA!C45</f>
        <v>0</v>
      </c>
      <c r="D42" s="376">
        <f>PIERNA!D45</f>
        <v>0</v>
      </c>
      <c r="E42" s="150">
        <f>PIERNA!E45</f>
        <v>0</v>
      </c>
      <c r="F42" s="301">
        <f>PIERNA!F45</f>
        <v>0</v>
      </c>
      <c r="G42" s="182">
        <f>PIERNA!G45</f>
        <v>0</v>
      </c>
      <c r="H42" s="64">
        <f>PIERNA!H45</f>
        <v>0</v>
      </c>
      <c r="I42" s="334">
        <f>PIERNA!I45</f>
        <v>0</v>
      </c>
      <c r="J42" s="456"/>
      <c r="K42" s="460"/>
      <c r="L42" s="461"/>
      <c r="M42" s="467"/>
      <c r="N42" s="468"/>
      <c r="O42" s="456"/>
      <c r="P42" s="478"/>
      <c r="Q42" s="471"/>
      <c r="R42" s="481"/>
      <c r="S42" s="103">
        <f t="shared" si="3"/>
        <v>0</v>
      </c>
      <c r="T42" s="103" t="e">
        <f t="shared" ref="T42:T71" si="4">S42/H42+0.1</f>
        <v>#DIV/0!</v>
      </c>
      <c r="W42" s="277"/>
      <c r="X42" s="277"/>
      <c r="Y42" s="399"/>
      <c r="AA42" s="399"/>
      <c r="AB42" s="399"/>
      <c r="AC42" s="399"/>
    </row>
    <row r="43" spans="1:29" s="331" customFormat="1" x14ac:dyDescent="0.25">
      <c r="A43" s="332">
        <v>40</v>
      </c>
      <c r="B43" s="310">
        <f>PIERNA!B46</f>
        <v>0</v>
      </c>
      <c r="C43" s="339">
        <f>PIERNA!C46</f>
        <v>0</v>
      </c>
      <c r="D43" s="210">
        <f>PIERNA!D46</f>
        <v>0</v>
      </c>
      <c r="E43" s="150">
        <f>PIERNA!E46</f>
        <v>0</v>
      </c>
      <c r="F43" s="301">
        <f>PIERNA!F46</f>
        <v>0</v>
      </c>
      <c r="G43" s="182">
        <f>PIERNA!G46</f>
        <v>0</v>
      </c>
      <c r="H43" s="64">
        <f>PIERNA!H46</f>
        <v>0</v>
      </c>
      <c r="I43" s="334">
        <f>PIERNA!I46</f>
        <v>0</v>
      </c>
      <c r="J43" s="456"/>
      <c r="K43" s="460"/>
      <c r="L43" s="461"/>
      <c r="M43" s="467"/>
      <c r="N43" s="468"/>
      <c r="O43" s="469"/>
      <c r="P43" s="470"/>
      <c r="Q43" s="467"/>
      <c r="R43" s="482"/>
      <c r="S43" s="103">
        <f t="shared" si="3"/>
        <v>0</v>
      </c>
      <c r="T43" s="103" t="e">
        <f>S43/H43+0.1</f>
        <v>#DIV/0!</v>
      </c>
    </row>
    <row r="44" spans="1:29" s="331" customFormat="1" x14ac:dyDescent="0.25">
      <c r="A44" s="332">
        <v>41</v>
      </c>
      <c r="B44" s="340">
        <f>PIERNA!B47</f>
        <v>0</v>
      </c>
      <c r="C44" s="339">
        <f>PIERNA!C47</f>
        <v>0</v>
      </c>
      <c r="D44" s="376">
        <f>PIERNA!D47</f>
        <v>0</v>
      </c>
      <c r="E44" s="150">
        <f>PIERNA!E47</f>
        <v>0</v>
      </c>
      <c r="F44" s="301">
        <f>PIERNA!F47</f>
        <v>0</v>
      </c>
      <c r="G44" s="182">
        <f>PIERNA!G47</f>
        <v>0</v>
      </c>
      <c r="H44" s="64">
        <f>PIERNA!H47</f>
        <v>0</v>
      </c>
      <c r="I44" s="334">
        <f>PIERNA!I47</f>
        <v>0</v>
      </c>
      <c r="J44" s="456"/>
      <c r="K44" s="460"/>
      <c r="L44" s="461"/>
      <c r="M44" s="467"/>
      <c r="N44" s="468"/>
      <c r="O44" s="469"/>
      <c r="P44" s="470"/>
      <c r="Q44" s="467"/>
      <c r="R44" s="474"/>
      <c r="S44" s="103">
        <f>Q44+M44+K44</f>
        <v>0</v>
      </c>
      <c r="T44" s="103" t="e">
        <f t="shared" si="4"/>
        <v>#DIV/0!</v>
      </c>
    </row>
    <row r="45" spans="1:29" s="331" customFormat="1" x14ac:dyDescent="0.25">
      <c r="A45" s="332">
        <v>42</v>
      </c>
      <c r="B45" s="340">
        <f>PIERNA!B48</f>
        <v>0</v>
      </c>
      <c r="C45" s="339">
        <f>PIERNA!C48</f>
        <v>0</v>
      </c>
      <c r="D45" s="376">
        <f>PIERNA!D48</f>
        <v>0</v>
      </c>
      <c r="E45" s="150">
        <f>PIERNA!E48</f>
        <v>0</v>
      </c>
      <c r="F45" s="301">
        <f>PIERNA!F48</f>
        <v>0</v>
      </c>
      <c r="G45" s="182">
        <f>PIERNA!G48</f>
        <v>0</v>
      </c>
      <c r="H45" s="64">
        <f>PIERNA!H48</f>
        <v>0</v>
      </c>
      <c r="I45" s="334">
        <f>PIERNA!I48</f>
        <v>0</v>
      </c>
      <c r="J45" s="456"/>
      <c r="K45" s="460"/>
      <c r="L45" s="461"/>
      <c r="M45" s="467"/>
      <c r="N45" s="468"/>
      <c r="O45" s="523"/>
      <c r="P45" s="470"/>
      <c r="Q45" s="467"/>
      <c r="R45" s="474"/>
      <c r="S45" s="103">
        <f>Q45+M45+K45</f>
        <v>0</v>
      </c>
      <c r="T45" s="103" t="e">
        <f t="shared" si="4"/>
        <v>#DIV/0!</v>
      </c>
    </row>
    <row r="46" spans="1:29" s="331" customFormat="1" x14ac:dyDescent="0.25">
      <c r="A46" s="332">
        <v>43</v>
      </c>
      <c r="B46" s="340">
        <f>PIERNA!B49</f>
        <v>0</v>
      </c>
      <c r="C46" s="339">
        <f>PIERNA!C49</f>
        <v>0</v>
      </c>
      <c r="D46" s="376">
        <f>PIERNA!D49</f>
        <v>0</v>
      </c>
      <c r="E46" s="150">
        <f>PIERNA!E49</f>
        <v>0</v>
      </c>
      <c r="F46" s="301">
        <f>PIERNA!F49</f>
        <v>0</v>
      </c>
      <c r="G46" s="182">
        <f>PIERNA!G49</f>
        <v>0</v>
      </c>
      <c r="H46" s="64">
        <f>PIERNA!H49</f>
        <v>0</v>
      </c>
      <c r="I46" s="334">
        <f>PIERNA!I49</f>
        <v>0</v>
      </c>
      <c r="J46" s="456"/>
      <c r="K46" s="460"/>
      <c r="L46" s="461"/>
      <c r="M46" s="467"/>
      <c r="N46" s="468"/>
      <c r="O46" s="523"/>
      <c r="P46" s="470"/>
      <c r="Q46" s="467"/>
      <c r="R46" s="474"/>
      <c r="S46" s="103">
        <f>Q46+M46+K46</f>
        <v>0</v>
      </c>
      <c r="T46" s="103" t="e">
        <f t="shared" si="4"/>
        <v>#DIV/0!</v>
      </c>
    </row>
    <row r="47" spans="1:29" s="331" customFormat="1" x14ac:dyDescent="0.25">
      <c r="A47" s="332">
        <v>44</v>
      </c>
      <c r="B47" s="340">
        <f>PIERNA!B50</f>
        <v>0</v>
      </c>
      <c r="C47" s="339">
        <f>PIERNA!C50</f>
        <v>0</v>
      </c>
      <c r="D47" s="376">
        <f>PIERNA!D50</f>
        <v>0</v>
      </c>
      <c r="E47" s="150">
        <f>PIERNA!E50</f>
        <v>0</v>
      </c>
      <c r="F47" s="301">
        <f>PIERNA!F50</f>
        <v>0</v>
      </c>
      <c r="G47" s="182">
        <f>PIERNA!G50</f>
        <v>0</v>
      </c>
      <c r="H47" s="64">
        <f>PIERNA!H50</f>
        <v>0</v>
      </c>
      <c r="I47" s="334">
        <f>PIERNA!I50</f>
        <v>0</v>
      </c>
      <c r="J47" s="456"/>
      <c r="K47" s="460"/>
      <c r="L47" s="461"/>
      <c r="M47" s="528"/>
      <c r="N47" s="472"/>
      <c r="O47" s="526"/>
      <c r="P47" s="470"/>
      <c r="Q47" s="467"/>
      <c r="R47" s="474"/>
      <c r="S47" s="103">
        <f>Q47+M47+K47</f>
        <v>0</v>
      </c>
      <c r="T47" s="103" t="e">
        <f>S47/H47</f>
        <v>#DIV/0!</v>
      </c>
    </row>
    <row r="48" spans="1:29" s="331" customFormat="1" x14ac:dyDescent="0.25">
      <c r="A48" s="332">
        <v>45</v>
      </c>
      <c r="B48" s="340">
        <f>PIERNA!B51</f>
        <v>0</v>
      </c>
      <c r="C48" s="339">
        <f>PIERNA!C51</f>
        <v>0</v>
      </c>
      <c r="D48" s="376">
        <f>PIERNA!D51</f>
        <v>0</v>
      </c>
      <c r="E48" s="150">
        <f>PIERNA!E51</f>
        <v>0</v>
      </c>
      <c r="F48" s="301">
        <f>PIERNA!F51</f>
        <v>0</v>
      </c>
      <c r="G48" s="182">
        <f>PIERNA!G51</f>
        <v>0</v>
      </c>
      <c r="H48" s="64">
        <f>PIERNA!H51</f>
        <v>0</v>
      </c>
      <c r="I48" s="334">
        <f>PIERNA!I51</f>
        <v>0</v>
      </c>
      <c r="J48" s="609"/>
      <c r="K48" s="460"/>
      <c r="L48" s="461"/>
      <c r="M48" s="471"/>
      <c r="N48" s="472"/>
      <c r="O48" s="523"/>
      <c r="P48" s="470"/>
      <c r="Q48" s="467"/>
      <c r="R48" s="474"/>
      <c r="S48" s="103">
        <f>Q48+M48+K48</f>
        <v>0</v>
      </c>
      <c r="T48" s="103" t="e">
        <f t="shared" ref="T48:T61" si="5">S48/H48</f>
        <v>#DIV/0!</v>
      </c>
    </row>
    <row r="49" spans="1:20" s="331" customFormat="1" x14ac:dyDescent="0.25">
      <c r="A49" s="332">
        <v>46</v>
      </c>
      <c r="B49" s="340"/>
      <c r="C49" s="339"/>
      <c r="D49" s="376">
        <f>PIERNA!D52</f>
        <v>0</v>
      </c>
      <c r="E49" s="150">
        <f>PIERNA!E52</f>
        <v>0</v>
      </c>
      <c r="F49" s="301">
        <f>PIERNA!F52</f>
        <v>0</v>
      </c>
      <c r="G49" s="182">
        <f>PIERNA!G52</f>
        <v>0</v>
      </c>
      <c r="H49" s="64">
        <f>PIERNA!H52</f>
        <v>0</v>
      </c>
      <c r="I49" s="334">
        <f>PIERNA!I52</f>
        <v>0</v>
      </c>
      <c r="J49" s="456"/>
      <c r="K49" s="460"/>
      <c r="L49" s="461"/>
      <c r="M49" s="471"/>
      <c r="N49" s="472"/>
      <c r="O49" s="523"/>
      <c r="P49" s="470"/>
      <c r="Q49" s="467"/>
      <c r="R49" s="474"/>
      <c r="S49" s="103"/>
      <c r="T49" s="103" t="e">
        <f t="shared" si="5"/>
        <v>#DIV/0!</v>
      </c>
    </row>
    <row r="50" spans="1:20" s="331" customFormat="1" x14ac:dyDescent="0.25">
      <c r="A50" s="332">
        <v>47</v>
      </c>
      <c r="B50" s="340"/>
      <c r="C50" s="339"/>
      <c r="D50" s="376">
        <f>PIERNA!D53</f>
        <v>0</v>
      </c>
      <c r="E50" s="150">
        <f>PIERNA!E53</f>
        <v>0</v>
      </c>
      <c r="F50" s="301">
        <f>PIERNA!F53</f>
        <v>0</v>
      </c>
      <c r="G50" s="182">
        <f>PIERNA!G53</f>
        <v>0</v>
      </c>
      <c r="H50" s="64">
        <f>PIERNA!H53</f>
        <v>0</v>
      </c>
      <c r="I50" s="334">
        <f>PIERNA!I53</f>
        <v>0</v>
      </c>
      <c r="J50" s="456"/>
      <c r="K50" s="460"/>
      <c r="L50" s="461"/>
      <c r="M50" s="471"/>
      <c r="N50" s="472"/>
      <c r="O50" s="523"/>
      <c r="P50" s="470"/>
      <c r="Q50" s="467"/>
      <c r="R50" s="474"/>
      <c r="S50" s="103"/>
      <c r="T50" s="103" t="e">
        <f t="shared" si="5"/>
        <v>#DIV/0!</v>
      </c>
    </row>
    <row r="51" spans="1:20" s="331" customFormat="1" x14ac:dyDescent="0.25">
      <c r="A51" s="332">
        <v>48</v>
      </c>
      <c r="B51" s="340">
        <f>PIERNA!B52</f>
        <v>0</v>
      </c>
      <c r="C51" s="339">
        <f>PIERNA!C52</f>
        <v>0</v>
      </c>
      <c r="D51" s="376">
        <f>PIERNA!D54</f>
        <v>0</v>
      </c>
      <c r="E51" s="150">
        <f>PIERNA!E54</f>
        <v>0</v>
      </c>
      <c r="F51" s="301">
        <f>PIERNA!F54</f>
        <v>0</v>
      </c>
      <c r="G51" s="182">
        <f>PIERNA!G54</f>
        <v>0</v>
      </c>
      <c r="H51" s="64">
        <f>PIERNA!H54</f>
        <v>0</v>
      </c>
      <c r="I51" s="334">
        <f>PIERNA!I54</f>
        <v>0</v>
      </c>
      <c r="J51" s="456"/>
      <c r="K51" s="460"/>
      <c r="L51" s="461"/>
      <c r="M51" s="471"/>
      <c r="N51" s="472"/>
      <c r="O51" s="523"/>
      <c r="P51" s="483"/>
      <c r="Q51" s="467"/>
      <c r="R51" s="474"/>
      <c r="S51" s="103">
        <f t="shared" si="3"/>
        <v>0</v>
      </c>
      <c r="T51" s="103" t="e">
        <f t="shared" si="5"/>
        <v>#DIV/0!</v>
      </c>
    </row>
    <row r="52" spans="1:20" s="331" customFormat="1" x14ac:dyDescent="0.25">
      <c r="A52" s="332">
        <v>49</v>
      </c>
      <c r="B52" s="340">
        <f>PIERNA!B53</f>
        <v>0</v>
      </c>
      <c r="C52" s="339">
        <f>PIERNA!C53</f>
        <v>0</v>
      </c>
      <c r="D52" s="376">
        <f>PIERNA!D55</f>
        <v>0</v>
      </c>
      <c r="E52" s="150">
        <f>PIERNA!E55</f>
        <v>0</v>
      </c>
      <c r="F52" s="301">
        <f>PIERNA!F55</f>
        <v>0</v>
      </c>
      <c r="G52" s="182">
        <f>PIERNA!G55</f>
        <v>0</v>
      </c>
      <c r="H52" s="64">
        <f>PIERNA!H55</f>
        <v>0</v>
      </c>
      <c r="I52" s="334">
        <f>PIERNA!I55</f>
        <v>0</v>
      </c>
      <c r="J52" s="456"/>
      <c r="K52" s="460"/>
      <c r="L52" s="461"/>
      <c r="M52" s="471"/>
      <c r="N52" s="472"/>
      <c r="O52" s="523"/>
      <c r="P52" s="470"/>
      <c r="Q52" s="467"/>
      <c r="R52" s="474"/>
      <c r="S52" s="103">
        <f t="shared" si="3"/>
        <v>0</v>
      </c>
      <c r="T52" s="103" t="e">
        <f t="shared" si="5"/>
        <v>#DIV/0!</v>
      </c>
    </row>
    <row r="53" spans="1:20" s="331" customFormat="1" x14ac:dyDescent="0.25">
      <c r="A53" s="332">
        <v>50</v>
      </c>
      <c r="B53" s="340"/>
      <c r="C53" s="339"/>
      <c r="D53" s="376"/>
      <c r="E53" s="150"/>
      <c r="F53" s="301"/>
      <c r="G53" s="182"/>
      <c r="H53" s="64"/>
      <c r="I53" s="334"/>
      <c r="J53" s="456"/>
      <c r="K53" s="460"/>
      <c r="L53" s="461"/>
      <c r="M53" s="471"/>
      <c r="N53" s="472"/>
      <c r="O53" s="523"/>
      <c r="P53" s="470"/>
      <c r="Q53" s="467"/>
      <c r="R53" s="474"/>
      <c r="S53" s="103"/>
      <c r="T53" s="103" t="e">
        <f t="shared" si="5"/>
        <v>#DIV/0!</v>
      </c>
    </row>
    <row r="54" spans="1:20" s="331" customFormat="1" x14ac:dyDescent="0.25">
      <c r="A54" s="332">
        <v>51</v>
      </c>
      <c r="B54" s="340">
        <f>PIERNA!B54</f>
        <v>0</v>
      </c>
      <c r="C54" s="339">
        <f>PIERNA!C54</f>
        <v>0</v>
      </c>
      <c r="D54" s="376">
        <f>PIERNA!D56</f>
        <v>0</v>
      </c>
      <c r="E54" s="150">
        <f>PIERNA!E56</f>
        <v>0</v>
      </c>
      <c r="F54" s="301">
        <f>PIERNA!F56</f>
        <v>0</v>
      </c>
      <c r="G54" s="182">
        <f>PIERNA!G56</f>
        <v>0</v>
      </c>
      <c r="H54" s="64">
        <f>PIERNA!H56</f>
        <v>0</v>
      </c>
      <c r="I54" s="334">
        <f>PIERNA!I56</f>
        <v>0</v>
      </c>
      <c r="J54" s="456"/>
      <c r="K54" s="460"/>
      <c r="L54" s="461"/>
      <c r="M54" s="614"/>
      <c r="N54" s="472"/>
      <c r="O54" s="523"/>
      <c r="P54" s="470"/>
      <c r="Q54" s="467"/>
      <c r="R54" s="474"/>
      <c r="S54" s="103">
        <f t="shared" si="3"/>
        <v>0</v>
      </c>
      <c r="T54" s="103" t="e">
        <f t="shared" si="5"/>
        <v>#DIV/0!</v>
      </c>
    </row>
    <row r="55" spans="1:20" s="331" customFormat="1" x14ac:dyDescent="0.25">
      <c r="A55" s="332">
        <v>52</v>
      </c>
      <c r="B55" s="340">
        <f>PIERNA!B55</f>
        <v>0</v>
      </c>
      <c r="C55" s="339">
        <f>PIERNA!C55</f>
        <v>0</v>
      </c>
      <c r="D55" s="376">
        <f>PIERNA!D55</f>
        <v>0</v>
      </c>
      <c r="E55" s="150">
        <f>PIERNA!E55</f>
        <v>0</v>
      </c>
      <c r="F55" s="301">
        <f>PIERNA!F55</f>
        <v>0</v>
      </c>
      <c r="G55" s="182">
        <f>PIERNA!G55</f>
        <v>0</v>
      </c>
      <c r="H55" s="64">
        <f>PIERNA!H55</f>
        <v>0</v>
      </c>
      <c r="I55" s="334">
        <f t="shared" ref="I55:I95" si="6">H55-F55</f>
        <v>0</v>
      </c>
      <c r="J55" s="456"/>
      <c r="K55" s="460"/>
      <c r="L55" s="500"/>
      <c r="M55" s="614"/>
      <c r="N55" s="472"/>
      <c r="O55" s="523"/>
      <c r="P55" s="470"/>
      <c r="Q55" s="467"/>
      <c r="R55" s="474"/>
      <c r="S55" s="103">
        <f t="shared" si="3"/>
        <v>0</v>
      </c>
      <c r="T55" s="103" t="e">
        <f t="shared" si="5"/>
        <v>#DIV/0!</v>
      </c>
    </row>
    <row r="56" spans="1:20" s="331" customFormat="1" x14ac:dyDescent="0.25">
      <c r="A56" s="332">
        <v>53</v>
      </c>
      <c r="B56" s="340"/>
      <c r="C56" s="339"/>
      <c r="D56" s="376"/>
      <c r="E56" s="150"/>
      <c r="F56" s="301"/>
      <c r="G56" s="182"/>
      <c r="H56" s="64"/>
      <c r="I56" s="334"/>
      <c r="J56" s="456"/>
      <c r="K56" s="460"/>
      <c r="L56" s="613"/>
      <c r="M56" s="614"/>
      <c r="N56" s="472"/>
      <c r="O56" s="523"/>
      <c r="P56" s="470"/>
      <c r="Q56" s="467"/>
      <c r="R56" s="474"/>
      <c r="S56" s="103"/>
      <c r="T56" s="103" t="e">
        <f t="shared" si="5"/>
        <v>#DIV/0!</v>
      </c>
    </row>
    <row r="57" spans="1:20" s="331" customFormat="1" x14ac:dyDescent="0.25">
      <c r="A57" s="332">
        <v>54</v>
      </c>
      <c r="B57" s="400">
        <f>PIERNA!B56</f>
        <v>0</v>
      </c>
      <c r="C57" s="339">
        <f>PIERNA!C56</f>
        <v>0</v>
      </c>
      <c r="D57" s="376">
        <f>PIERNA!D56</f>
        <v>0</v>
      </c>
      <c r="E57" s="150">
        <f>PIERNA!E56</f>
        <v>0</v>
      </c>
      <c r="F57" s="301">
        <f>PIERNA!F56</f>
        <v>0</v>
      </c>
      <c r="G57" s="182">
        <f>PIERNA!G56</f>
        <v>0</v>
      </c>
      <c r="H57" s="64">
        <f>PIERNA!H56</f>
        <v>0</v>
      </c>
      <c r="I57" s="334">
        <f t="shared" si="6"/>
        <v>0</v>
      </c>
      <c r="J57" s="456"/>
      <c r="K57" s="460"/>
      <c r="L57" s="522"/>
      <c r="M57" s="527"/>
      <c r="N57" s="472"/>
      <c r="O57" s="523"/>
      <c r="P57" s="470"/>
      <c r="Q57" s="467"/>
      <c r="R57" s="474"/>
      <c r="S57" s="103">
        <f t="shared" si="3"/>
        <v>0</v>
      </c>
      <c r="T57" s="103" t="e">
        <f t="shared" si="5"/>
        <v>#DIV/0!</v>
      </c>
    </row>
    <row r="58" spans="1:20" s="331" customFormat="1" x14ac:dyDescent="0.25">
      <c r="A58" s="332">
        <v>55</v>
      </c>
      <c r="B58" s="340">
        <f>PIERNA!B57</f>
        <v>0</v>
      </c>
      <c r="C58" s="339">
        <f>PIERNA!C57</f>
        <v>0</v>
      </c>
      <c r="D58" s="376">
        <f>PIERNA!D57</f>
        <v>0</v>
      </c>
      <c r="E58" s="150">
        <f>PIERNA!E57</f>
        <v>0</v>
      </c>
      <c r="F58" s="301">
        <f>PIERNA!F57</f>
        <v>0</v>
      </c>
      <c r="G58" s="182">
        <f>PIERNA!G57</f>
        <v>0</v>
      </c>
      <c r="H58" s="64">
        <f>PIERNA!H57</f>
        <v>0</v>
      </c>
      <c r="I58" s="334">
        <f t="shared" si="6"/>
        <v>0</v>
      </c>
      <c r="J58" s="456"/>
      <c r="K58" s="460"/>
      <c r="L58" s="522"/>
      <c r="M58" s="527"/>
      <c r="N58" s="472"/>
      <c r="O58" s="523"/>
      <c r="P58" s="470"/>
      <c r="Q58" s="467"/>
      <c r="R58" s="474"/>
      <c r="S58" s="103">
        <f t="shared" si="3"/>
        <v>0</v>
      </c>
      <c r="T58" s="103" t="e">
        <f t="shared" si="5"/>
        <v>#DIV/0!</v>
      </c>
    </row>
    <row r="59" spans="1:20" s="331" customFormat="1" x14ac:dyDescent="0.25">
      <c r="A59" s="332">
        <v>56</v>
      </c>
      <c r="B59" s="340"/>
      <c r="C59" s="339"/>
      <c r="D59" s="376"/>
      <c r="E59" s="150"/>
      <c r="F59" s="301"/>
      <c r="G59" s="182"/>
      <c r="H59" s="64"/>
      <c r="I59" s="334"/>
      <c r="J59" s="456"/>
      <c r="K59" s="460"/>
      <c r="L59" s="522"/>
      <c r="M59" s="527"/>
      <c r="N59" s="472"/>
      <c r="O59" s="523"/>
      <c r="P59" s="470"/>
      <c r="Q59" s="467"/>
      <c r="R59" s="474"/>
      <c r="S59" s="103"/>
      <c r="T59" s="103" t="e">
        <f t="shared" si="5"/>
        <v>#DIV/0!</v>
      </c>
    </row>
    <row r="60" spans="1:20" s="331" customFormat="1" x14ac:dyDescent="0.25">
      <c r="A60" s="332">
        <v>57</v>
      </c>
      <c r="B60" s="340">
        <f>PIERNA!B58</f>
        <v>0</v>
      </c>
      <c r="C60" s="339">
        <f>PIERNA!C58</f>
        <v>0</v>
      </c>
      <c r="D60" s="376">
        <f>PIERNA!D58</f>
        <v>0</v>
      </c>
      <c r="E60" s="150">
        <f>PIERNA!E58</f>
        <v>0</v>
      </c>
      <c r="F60" s="301">
        <f>PIERNA!F58</f>
        <v>0</v>
      </c>
      <c r="G60" s="182">
        <f>PIERNA!G58</f>
        <v>0</v>
      </c>
      <c r="H60" s="64">
        <f>PIERNA!H58</f>
        <v>0</v>
      </c>
      <c r="I60" s="334">
        <f t="shared" si="6"/>
        <v>0</v>
      </c>
      <c r="J60" s="456"/>
      <c r="K60" s="460"/>
      <c r="L60" s="522"/>
      <c r="M60" s="527"/>
      <c r="N60" s="472"/>
      <c r="O60" s="523"/>
      <c r="P60" s="470"/>
      <c r="Q60" s="467"/>
      <c r="R60" s="474"/>
      <c r="S60" s="103">
        <f t="shared" ref="S60:S71" si="7">Q60+M60+K60</f>
        <v>0</v>
      </c>
      <c r="T60" s="103" t="e">
        <f t="shared" si="5"/>
        <v>#DIV/0!</v>
      </c>
    </row>
    <row r="61" spans="1:20" s="331" customFormat="1" x14ac:dyDescent="0.25">
      <c r="A61" s="332">
        <v>58</v>
      </c>
      <c r="B61" s="340">
        <f>PIERNA!B59</f>
        <v>0</v>
      </c>
      <c r="C61" s="339">
        <f>PIERNA!C59</f>
        <v>0</v>
      </c>
      <c r="D61" s="376">
        <f>PIERNA!D59</f>
        <v>0</v>
      </c>
      <c r="E61" s="150">
        <f>PIERNA!E59</f>
        <v>0</v>
      </c>
      <c r="F61" s="301">
        <f>PIERNA!F59</f>
        <v>0</v>
      </c>
      <c r="G61" s="182">
        <f>PIERNA!G59</f>
        <v>0</v>
      </c>
      <c r="H61" s="64">
        <f>PIERNA!H59</f>
        <v>0</v>
      </c>
      <c r="I61" s="334">
        <f t="shared" si="6"/>
        <v>0</v>
      </c>
      <c r="J61" s="456"/>
      <c r="K61" s="460"/>
      <c r="L61" s="522"/>
      <c r="M61" s="527"/>
      <c r="N61" s="472"/>
      <c r="O61" s="523"/>
      <c r="P61" s="470"/>
      <c r="Q61" s="467"/>
      <c r="R61" s="474"/>
      <c r="S61" s="103">
        <f t="shared" si="7"/>
        <v>0</v>
      </c>
      <c r="T61" s="103" t="e">
        <f t="shared" si="5"/>
        <v>#DIV/0!</v>
      </c>
    </row>
    <row r="62" spans="1:20" s="331" customFormat="1" x14ac:dyDescent="0.25">
      <c r="A62" s="332">
        <v>59</v>
      </c>
      <c r="B62" s="340">
        <f>PIERNA!B60</f>
        <v>0</v>
      </c>
      <c r="C62" s="339">
        <f>PIERNA!C60</f>
        <v>0</v>
      </c>
      <c r="D62" s="376">
        <f>PIERNA!D60</f>
        <v>0</v>
      </c>
      <c r="E62" s="150">
        <f>PIERNA!E60</f>
        <v>0</v>
      </c>
      <c r="F62" s="301">
        <f>PIERNA!F60</f>
        <v>0</v>
      </c>
      <c r="G62" s="338">
        <f>PIERNA!G60</f>
        <v>0</v>
      </c>
      <c r="H62" s="64">
        <f>PIERNA!H60</f>
        <v>0</v>
      </c>
      <c r="I62" s="334">
        <f t="shared" si="6"/>
        <v>0</v>
      </c>
      <c r="J62" s="456"/>
      <c r="K62" s="460"/>
      <c r="L62" s="522"/>
      <c r="M62" s="527"/>
      <c r="N62" s="472"/>
      <c r="O62" s="523"/>
      <c r="P62" s="470"/>
      <c r="Q62" s="467"/>
      <c r="R62" s="474"/>
      <c r="S62" s="103">
        <f t="shared" si="7"/>
        <v>0</v>
      </c>
      <c r="T62" s="103" t="e">
        <f t="shared" si="4"/>
        <v>#DIV/0!</v>
      </c>
    </row>
    <row r="63" spans="1:20" s="331" customFormat="1" x14ac:dyDescent="0.25">
      <c r="A63" s="332">
        <v>60</v>
      </c>
      <c r="B63" s="340">
        <f>PIERNA!B61</f>
        <v>0</v>
      </c>
      <c r="C63" s="339">
        <f>PIERNA!C61</f>
        <v>0</v>
      </c>
      <c r="D63" s="376">
        <f>PIERNA!D61</f>
        <v>0</v>
      </c>
      <c r="E63" s="150">
        <f>PIERNA!E61</f>
        <v>0</v>
      </c>
      <c r="F63" s="301">
        <f>PIERNA!F61</f>
        <v>0</v>
      </c>
      <c r="G63" s="338">
        <f>PIERNA!G61</f>
        <v>0</v>
      </c>
      <c r="H63" s="64">
        <f>PIERNA!H61</f>
        <v>0</v>
      </c>
      <c r="I63" s="334">
        <f t="shared" si="6"/>
        <v>0</v>
      </c>
      <c r="J63" s="456"/>
      <c r="K63" s="460"/>
      <c r="L63" s="522"/>
      <c r="M63" s="527"/>
      <c r="N63" s="472"/>
      <c r="O63" s="523"/>
      <c r="P63" s="470"/>
      <c r="Q63" s="467"/>
      <c r="R63" s="474"/>
      <c r="S63" s="103">
        <f t="shared" si="7"/>
        <v>0</v>
      </c>
      <c r="T63" s="103" t="e">
        <f t="shared" si="4"/>
        <v>#DIV/0!</v>
      </c>
    </row>
    <row r="64" spans="1:20" s="331" customFormat="1" x14ac:dyDescent="0.25">
      <c r="A64" s="332">
        <v>61</v>
      </c>
      <c r="B64" s="340">
        <f>PIERNA!B62</f>
        <v>0</v>
      </c>
      <c r="C64" s="339">
        <f>PIERNA!C62</f>
        <v>0</v>
      </c>
      <c r="D64" s="376">
        <f>PIERNA!D62</f>
        <v>0</v>
      </c>
      <c r="E64" s="150">
        <f>PIERNA!E62</f>
        <v>0</v>
      </c>
      <c r="F64" s="301">
        <f>PIERNA!F62</f>
        <v>0</v>
      </c>
      <c r="G64" s="338">
        <f>PIERNA!G62</f>
        <v>0</v>
      </c>
      <c r="H64" s="64">
        <f>PIERNA!H62</f>
        <v>0</v>
      </c>
      <c r="I64" s="334">
        <f t="shared" si="6"/>
        <v>0</v>
      </c>
      <c r="J64" s="456"/>
      <c r="K64" s="460"/>
      <c r="L64" s="522"/>
      <c r="M64" s="527"/>
      <c r="N64" s="472"/>
      <c r="O64" s="523"/>
      <c r="P64" s="470"/>
      <c r="Q64" s="467"/>
      <c r="R64" s="474"/>
      <c r="S64" s="103">
        <f t="shared" si="7"/>
        <v>0</v>
      </c>
      <c r="T64" s="103" t="e">
        <f t="shared" si="4"/>
        <v>#DIV/0!</v>
      </c>
    </row>
    <row r="65" spans="1:20" s="331" customFormat="1" x14ac:dyDescent="0.25">
      <c r="A65" s="332">
        <v>62</v>
      </c>
      <c r="B65" s="340">
        <f>PIERNA!B63</f>
        <v>0</v>
      </c>
      <c r="C65" s="339">
        <f>PIERNA!C63</f>
        <v>0</v>
      </c>
      <c r="D65" s="376">
        <f>PIERNA!D63</f>
        <v>0</v>
      </c>
      <c r="E65" s="150">
        <f>PIERNA!E63</f>
        <v>0</v>
      </c>
      <c r="F65" s="301">
        <f>PIERNA!F63</f>
        <v>0</v>
      </c>
      <c r="G65" s="338">
        <f>PIERNA!G63</f>
        <v>0</v>
      </c>
      <c r="H65" s="64">
        <f>PIERNA!H63</f>
        <v>0</v>
      </c>
      <c r="I65" s="334">
        <f t="shared" si="6"/>
        <v>0</v>
      </c>
      <c r="J65" s="456"/>
      <c r="K65" s="460"/>
      <c r="L65" s="522"/>
      <c r="M65" s="527"/>
      <c r="N65" s="472"/>
      <c r="O65" s="523"/>
      <c r="P65" s="470"/>
      <c r="Q65" s="467"/>
      <c r="R65" s="474"/>
      <c r="S65" s="103">
        <f t="shared" si="7"/>
        <v>0</v>
      </c>
      <c r="T65" s="103" t="e">
        <f t="shared" si="4"/>
        <v>#DIV/0!</v>
      </c>
    </row>
    <row r="66" spans="1:20" s="331" customFormat="1" x14ac:dyDescent="0.25">
      <c r="A66" s="332">
        <v>63</v>
      </c>
      <c r="B66" s="340">
        <f>PIERNA!B64</f>
        <v>0</v>
      </c>
      <c r="C66" s="339">
        <f>PIERNA!C64</f>
        <v>0</v>
      </c>
      <c r="D66" s="376">
        <f>PIERNA!D64</f>
        <v>0</v>
      </c>
      <c r="E66" s="150">
        <f>PIERNA!E64</f>
        <v>0</v>
      </c>
      <c r="F66" s="301">
        <f>PIERNA!F64</f>
        <v>0</v>
      </c>
      <c r="G66" s="338">
        <f>PIERNA!G64</f>
        <v>0</v>
      </c>
      <c r="H66" s="64">
        <f>PIERNA!H64</f>
        <v>0</v>
      </c>
      <c r="I66" s="334">
        <f t="shared" si="6"/>
        <v>0</v>
      </c>
      <c r="J66" s="456"/>
      <c r="K66" s="460"/>
      <c r="L66" s="522"/>
      <c r="M66" s="527"/>
      <c r="N66" s="472"/>
      <c r="O66" s="523"/>
      <c r="P66" s="470"/>
      <c r="Q66" s="467"/>
      <c r="R66" s="474"/>
      <c r="S66" s="103">
        <f t="shared" si="7"/>
        <v>0</v>
      </c>
      <c r="T66" s="103" t="e">
        <f t="shared" si="4"/>
        <v>#DIV/0!</v>
      </c>
    </row>
    <row r="67" spans="1:20" s="331" customFormat="1" x14ac:dyDescent="0.25">
      <c r="A67" s="332">
        <v>64</v>
      </c>
      <c r="B67" s="340">
        <f>PIERNA!B65</f>
        <v>0</v>
      </c>
      <c r="C67" s="339">
        <f>PIERNA!C65</f>
        <v>0</v>
      </c>
      <c r="D67" s="376">
        <f>PIERNA!D65</f>
        <v>0</v>
      </c>
      <c r="E67" s="150">
        <f>PIERNA!E65</f>
        <v>0</v>
      </c>
      <c r="F67" s="301">
        <f>PIERNA!F65</f>
        <v>0</v>
      </c>
      <c r="G67" s="338">
        <f>PIERNA!G65</f>
        <v>0</v>
      </c>
      <c r="H67" s="64">
        <f>PIERNA!H65</f>
        <v>0</v>
      </c>
      <c r="I67" s="334">
        <f t="shared" si="6"/>
        <v>0</v>
      </c>
      <c r="J67" s="456"/>
      <c r="K67" s="460"/>
      <c r="L67" s="461"/>
      <c r="M67" s="471"/>
      <c r="N67" s="472"/>
      <c r="O67" s="523"/>
      <c r="P67" s="470"/>
      <c r="Q67" s="467"/>
      <c r="R67" s="474"/>
      <c r="S67" s="103">
        <f t="shared" si="7"/>
        <v>0</v>
      </c>
      <c r="T67" s="103" t="e">
        <f t="shared" si="4"/>
        <v>#DIV/0!</v>
      </c>
    </row>
    <row r="68" spans="1:20" s="331" customFormat="1" x14ac:dyDescent="0.25">
      <c r="A68" s="332">
        <v>65</v>
      </c>
      <c r="B68" s="384">
        <f>PIERNA!B66</f>
        <v>0</v>
      </c>
      <c r="C68" s="336">
        <f>PIERNA!C66</f>
        <v>0</v>
      </c>
      <c r="D68" s="184">
        <f>PIERNA!D66</f>
        <v>0</v>
      </c>
      <c r="E68" s="150">
        <f>PIERNA!E66</f>
        <v>0</v>
      </c>
      <c r="F68" s="301">
        <f>PIERNA!F66</f>
        <v>0</v>
      </c>
      <c r="G68" s="338">
        <f>PIERNA!G66</f>
        <v>0</v>
      </c>
      <c r="H68" s="64">
        <f>PIERNA!H66</f>
        <v>0</v>
      </c>
      <c r="I68" s="334">
        <f t="shared" si="6"/>
        <v>0</v>
      </c>
      <c r="J68" s="456"/>
      <c r="K68" s="460"/>
      <c r="L68" s="461"/>
      <c r="M68" s="614"/>
      <c r="N68" s="472"/>
      <c r="O68" s="523"/>
      <c r="P68" s="470"/>
      <c r="Q68" s="467"/>
      <c r="R68" s="474"/>
      <c r="S68" s="103">
        <f t="shared" si="7"/>
        <v>0</v>
      </c>
      <c r="T68" s="103" t="e">
        <f t="shared" si="4"/>
        <v>#DIV/0!</v>
      </c>
    </row>
    <row r="69" spans="1:20" s="331" customFormat="1" x14ac:dyDescent="0.25">
      <c r="A69" s="332">
        <v>66</v>
      </c>
      <c r="B69" s="129">
        <f>PIERNA!B67</f>
        <v>0</v>
      </c>
      <c r="C69" s="336">
        <f>PIERNA!C67</f>
        <v>0</v>
      </c>
      <c r="D69" s="184">
        <f>PIERNA!D67</f>
        <v>0</v>
      </c>
      <c r="E69" s="150">
        <f>PIERNA!E67</f>
        <v>0</v>
      </c>
      <c r="F69" s="301">
        <f>PIERNA!F67</f>
        <v>0</v>
      </c>
      <c r="G69" s="338">
        <f>PIERNA!G67</f>
        <v>0</v>
      </c>
      <c r="H69" s="64">
        <f>PIERNA!H67</f>
        <v>0</v>
      </c>
      <c r="I69" s="334">
        <f t="shared" si="6"/>
        <v>0</v>
      </c>
      <c r="J69" s="456"/>
      <c r="K69" s="460"/>
      <c r="L69" s="461"/>
      <c r="M69" s="471"/>
      <c r="N69" s="472"/>
      <c r="O69" s="523"/>
      <c r="P69" s="470"/>
      <c r="Q69" s="467"/>
      <c r="R69" s="474"/>
      <c r="S69" s="103">
        <f t="shared" si="7"/>
        <v>0</v>
      </c>
      <c r="T69" s="103" t="e">
        <f t="shared" si="4"/>
        <v>#DIV/0!</v>
      </c>
    </row>
    <row r="70" spans="1:20" s="331" customFormat="1" hidden="1" x14ac:dyDescent="0.25">
      <c r="A70" s="332">
        <v>62</v>
      </c>
      <c r="B70" s="129">
        <f>PIERNA!B68</f>
        <v>0</v>
      </c>
      <c r="C70" s="336">
        <f>PIERNA!C68</f>
        <v>0</v>
      </c>
      <c r="D70" s="184">
        <f>PIERNA!D68</f>
        <v>0</v>
      </c>
      <c r="E70" s="150">
        <f>PIERNA!E68</f>
        <v>0</v>
      </c>
      <c r="F70" s="301">
        <f>PIERNA!F68</f>
        <v>0</v>
      </c>
      <c r="G70" s="338">
        <f>PIERNA!G68</f>
        <v>0</v>
      </c>
      <c r="H70" s="64">
        <f>PIERNA!H68</f>
        <v>0</v>
      </c>
      <c r="I70" s="334">
        <f t="shared" si="6"/>
        <v>0</v>
      </c>
      <c r="J70" s="444"/>
      <c r="K70" s="460"/>
      <c r="L70" s="461"/>
      <c r="M70" s="471"/>
      <c r="N70" s="468"/>
      <c r="O70" s="469"/>
      <c r="P70" s="470"/>
      <c r="Q70" s="467"/>
      <c r="R70" s="474"/>
      <c r="S70" s="103">
        <f t="shared" si="7"/>
        <v>0</v>
      </c>
      <c r="T70" s="103" t="e">
        <f t="shared" si="4"/>
        <v>#DIV/0!</v>
      </c>
    </row>
    <row r="71" spans="1:20" s="331" customFormat="1" hidden="1" x14ac:dyDescent="0.25">
      <c r="A71" s="332">
        <v>63</v>
      </c>
      <c r="B71" s="129">
        <f>PIERNA!B69</f>
        <v>0</v>
      </c>
      <c r="C71" s="336">
        <f>PIERNA!C69</f>
        <v>0</v>
      </c>
      <c r="D71" s="184">
        <f>PIERNA!D69</f>
        <v>0</v>
      </c>
      <c r="E71" s="150">
        <f>PIERNA!E69</f>
        <v>0</v>
      </c>
      <c r="F71" s="301">
        <f>PIERNA!F69</f>
        <v>0</v>
      </c>
      <c r="G71" s="338">
        <f>PIERNA!G69</f>
        <v>0</v>
      </c>
      <c r="H71" s="64">
        <f>PIERNA!H69</f>
        <v>0</v>
      </c>
      <c r="I71" s="334">
        <f t="shared" si="6"/>
        <v>0</v>
      </c>
      <c r="J71" s="444"/>
      <c r="K71" s="460"/>
      <c r="L71" s="461"/>
      <c r="M71" s="471"/>
      <c r="N71" s="468"/>
      <c r="O71" s="469"/>
      <c r="P71" s="470"/>
      <c r="Q71" s="467"/>
      <c r="R71" s="474"/>
      <c r="S71" s="103">
        <f t="shared" si="7"/>
        <v>0</v>
      </c>
      <c r="T71" s="103" t="e">
        <f t="shared" si="4"/>
        <v>#DIV/0!</v>
      </c>
    </row>
    <row r="72" spans="1:20" s="331" customFormat="1" hidden="1" x14ac:dyDescent="0.25">
      <c r="A72" s="332">
        <v>64</v>
      </c>
      <c r="B72" s="129">
        <f>PIERNA!B70</f>
        <v>0</v>
      </c>
      <c r="C72" s="336">
        <f>PIERNA!C70</f>
        <v>0</v>
      </c>
      <c r="D72" s="184">
        <f>PIERNA!D70</f>
        <v>0</v>
      </c>
      <c r="E72" s="150">
        <f>PIERNA!E70</f>
        <v>0</v>
      </c>
      <c r="F72" s="301">
        <f>PIERNA!F70</f>
        <v>0</v>
      </c>
      <c r="G72" s="338">
        <f>PIERNA!G70</f>
        <v>0</v>
      </c>
      <c r="H72" s="64">
        <f>PIERNA!H70</f>
        <v>0</v>
      </c>
      <c r="I72" s="334">
        <f t="shared" si="6"/>
        <v>0</v>
      </c>
      <c r="J72" s="444"/>
      <c r="K72" s="460"/>
      <c r="L72" s="461"/>
      <c r="M72" s="471"/>
      <c r="N72" s="468"/>
      <c r="O72" s="469"/>
      <c r="P72" s="470"/>
      <c r="Q72" s="467"/>
      <c r="R72" s="474"/>
      <c r="S72" s="103">
        <f t="shared" ref="S72:S95" si="8">Q72+M72+K72</f>
        <v>0</v>
      </c>
      <c r="T72" s="103" t="e">
        <f t="shared" ref="T72:T95" si="9">S72/H72+0.1</f>
        <v>#DIV/0!</v>
      </c>
    </row>
    <row r="73" spans="1:20" s="331" customFormat="1" hidden="1" x14ac:dyDescent="0.25">
      <c r="A73" s="332">
        <v>65</v>
      </c>
      <c r="B73" s="129">
        <f>PIERNA!B71</f>
        <v>0</v>
      </c>
      <c r="C73" s="336">
        <f>PIERNA!C71</f>
        <v>0</v>
      </c>
      <c r="D73" s="184">
        <f>PIERNA!D71</f>
        <v>0</v>
      </c>
      <c r="E73" s="150">
        <f>PIERNA!E71</f>
        <v>0</v>
      </c>
      <c r="F73" s="301">
        <f>PIERNA!F71</f>
        <v>0</v>
      </c>
      <c r="G73" s="338">
        <f>PIERNA!G71</f>
        <v>0</v>
      </c>
      <c r="H73" s="64">
        <f>PIERNA!H71</f>
        <v>0</v>
      </c>
      <c r="I73" s="334">
        <f t="shared" si="6"/>
        <v>0</v>
      </c>
      <c r="J73" s="444"/>
      <c r="K73" s="460"/>
      <c r="L73" s="461"/>
      <c r="M73" s="471"/>
      <c r="N73" s="468"/>
      <c r="O73" s="469"/>
      <c r="P73" s="470"/>
      <c r="Q73" s="467"/>
      <c r="R73" s="474"/>
      <c r="S73" s="103">
        <f t="shared" si="8"/>
        <v>0</v>
      </c>
      <c r="T73" s="103" t="e">
        <f t="shared" si="9"/>
        <v>#DIV/0!</v>
      </c>
    </row>
    <row r="74" spans="1:20" s="331" customFormat="1" hidden="1" x14ac:dyDescent="0.25">
      <c r="A74" s="332">
        <v>66</v>
      </c>
      <c r="B74" s="129">
        <f>PIERNA!B72</f>
        <v>0</v>
      </c>
      <c r="C74" s="336">
        <f>PIERNA!C72</f>
        <v>0</v>
      </c>
      <c r="D74" s="184">
        <f>PIERNA!D72</f>
        <v>0</v>
      </c>
      <c r="E74" s="150">
        <f>PIERNA!E72</f>
        <v>0</v>
      </c>
      <c r="F74" s="301">
        <f>PIERNA!F72</f>
        <v>0</v>
      </c>
      <c r="G74" s="338">
        <f>PIERNA!G72</f>
        <v>0</v>
      </c>
      <c r="H74" s="64">
        <f>PIERNA!H72</f>
        <v>0</v>
      </c>
      <c r="I74" s="334">
        <f t="shared" si="6"/>
        <v>0</v>
      </c>
      <c r="J74" s="444"/>
      <c r="K74" s="460"/>
      <c r="L74" s="461"/>
      <c r="M74" s="471"/>
      <c r="N74" s="468"/>
      <c r="O74" s="469"/>
      <c r="P74" s="470"/>
      <c r="Q74" s="467"/>
      <c r="R74" s="474"/>
      <c r="S74" s="103">
        <f t="shared" si="8"/>
        <v>0</v>
      </c>
      <c r="T74" s="103" t="e">
        <f t="shared" si="9"/>
        <v>#DIV/0!</v>
      </c>
    </row>
    <row r="75" spans="1:20" s="331" customFormat="1" hidden="1" x14ac:dyDescent="0.25">
      <c r="A75" s="332">
        <v>67</v>
      </c>
      <c r="B75" s="129">
        <f>PIERNA!B73</f>
        <v>0</v>
      </c>
      <c r="C75" s="336">
        <f>PIERNA!C73</f>
        <v>0</v>
      </c>
      <c r="D75" s="184">
        <f>PIERNA!D73</f>
        <v>0</v>
      </c>
      <c r="E75" s="150">
        <f>PIERNA!E73</f>
        <v>0</v>
      </c>
      <c r="F75" s="301">
        <f>PIERNA!F73</f>
        <v>0</v>
      </c>
      <c r="G75" s="338">
        <f>PIERNA!G73</f>
        <v>0</v>
      </c>
      <c r="H75" s="64">
        <f>PIERNA!H73</f>
        <v>0</v>
      </c>
      <c r="I75" s="334">
        <f t="shared" si="6"/>
        <v>0</v>
      </c>
      <c r="J75" s="444"/>
      <c r="K75" s="460"/>
      <c r="L75" s="461"/>
      <c r="M75" s="471"/>
      <c r="N75" s="468"/>
      <c r="O75" s="469"/>
      <c r="P75" s="470"/>
      <c r="Q75" s="467"/>
      <c r="R75" s="474"/>
      <c r="S75" s="103">
        <f t="shared" si="8"/>
        <v>0</v>
      </c>
      <c r="T75" s="103" t="e">
        <f t="shared" si="9"/>
        <v>#DIV/0!</v>
      </c>
    </row>
    <row r="76" spans="1:20" s="331" customFormat="1" hidden="1" x14ac:dyDescent="0.25">
      <c r="A76" s="332">
        <v>68</v>
      </c>
      <c r="B76" s="393">
        <f>PIERNA!B74</f>
        <v>0</v>
      </c>
      <c r="C76" s="336">
        <f>PIERNA!C74</f>
        <v>0</v>
      </c>
      <c r="D76" s="184">
        <f>PIERNA!D74</f>
        <v>0</v>
      </c>
      <c r="E76" s="150">
        <f>PIERNA!E74</f>
        <v>0</v>
      </c>
      <c r="F76" s="301">
        <f>PIERNA!F74</f>
        <v>0</v>
      </c>
      <c r="G76" s="338">
        <f>PIERNA!G74</f>
        <v>0</v>
      </c>
      <c r="H76" s="64">
        <f>PIERNA!H74</f>
        <v>0</v>
      </c>
      <c r="I76" s="334">
        <f t="shared" si="6"/>
        <v>0</v>
      </c>
      <c r="J76" s="444"/>
      <c r="K76" s="460"/>
      <c r="L76" s="461"/>
      <c r="M76" s="471"/>
      <c r="N76" s="468"/>
      <c r="O76" s="469"/>
      <c r="P76" s="470"/>
      <c r="Q76" s="467"/>
      <c r="R76" s="474"/>
      <c r="S76" s="103">
        <f t="shared" si="8"/>
        <v>0</v>
      </c>
      <c r="T76" s="103" t="e">
        <f t="shared" si="9"/>
        <v>#DIV/0!</v>
      </c>
    </row>
    <row r="77" spans="1:20" s="331" customFormat="1" hidden="1" x14ac:dyDescent="0.25">
      <c r="A77" s="332">
        <v>69</v>
      </c>
      <c r="B77" s="129">
        <f>PIERNA!B75</f>
        <v>0</v>
      </c>
      <c r="C77" s="336">
        <f>PIERNA!C75</f>
        <v>0</v>
      </c>
      <c r="D77" s="184">
        <f>PIERNA!D75</f>
        <v>0</v>
      </c>
      <c r="E77" s="150">
        <f>PIERNA!E75</f>
        <v>0</v>
      </c>
      <c r="F77" s="301">
        <f>PIERNA!F75</f>
        <v>0</v>
      </c>
      <c r="G77" s="338">
        <f>PIERNA!G75</f>
        <v>0</v>
      </c>
      <c r="H77" s="64">
        <f>PIERNA!H75</f>
        <v>0</v>
      </c>
      <c r="I77" s="334">
        <f t="shared" si="6"/>
        <v>0</v>
      </c>
      <c r="J77" s="444"/>
      <c r="K77" s="460"/>
      <c r="L77" s="461"/>
      <c r="M77" s="471"/>
      <c r="N77" s="468"/>
      <c r="O77" s="469"/>
      <c r="P77" s="470"/>
      <c r="Q77" s="467"/>
      <c r="R77" s="474"/>
      <c r="S77" s="103">
        <f t="shared" si="8"/>
        <v>0</v>
      </c>
      <c r="T77" s="103" t="e">
        <f t="shared" si="9"/>
        <v>#DIV/0!</v>
      </c>
    </row>
    <row r="78" spans="1:20" s="331" customFormat="1" hidden="1" x14ac:dyDescent="0.25">
      <c r="A78" s="332">
        <v>70</v>
      </c>
      <c r="B78" s="129">
        <f>PIERNA!B76</f>
        <v>0</v>
      </c>
      <c r="C78" s="336">
        <f>PIERNA!C76</f>
        <v>0</v>
      </c>
      <c r="D78" s="184">
        <f>PIERNA!D76</f>
        <v>0</v>
      </c>
      <c r="E78" s="150">
        <f>PIERNA!E76</f>
        <v>0</v>
      </c>
      <c r="F78" s="301">
        <f>PIERNA!F76</f>
        <v>0</v>
      </c>
      <c r="G78" s="338">
        <f>PIERNA!G76</f>
        <v>0</v>
      </c>
      <c r="H78" s="64">
        <f>PIERNA!H76</f>
        <v>0</v>
      </c>
      <c r="I78" s="334">
        <f t="shared" si="6"/>
        <v>0</v>
      </c>
      <c r="J78" s="444"/>
      <c r="K78" s="460"/>
      <c r="L78" s="461"/>
      <c r="M78" s="471"/>
      <c r="N78" s="468"/>
      <c r="O78" s="469"/>
      <c r="P78" s="470"/>
      <c r="Q78" s="467"/>
      <c r="R78" s="474"/>
      <c r="S78" s="103">
        <f t="shared" si="8"/>
        <v>0</v>
      </c>
      <c r="T78" s="103" t="e">
        <f t="shared" si="9"/>
        <v>#DIV/0!</v>
      </c>
    </row>
    <row r="79" spans="1:20" s="331" customFormat="1" hidden="1" x14ac:dyDescent="0.25">
      <c r="A79" s="332">
        <v>71</v>
      </c>
      <c r="B79" s="129">
        <f>PIERNA!B77</f>
        <v>0</v>
      </c>
      <c r="C79" s="336">
        <f>PIERNA!C77</f>
        <v>0</v>
      </c>
      <c r="D79" s="184">
        <f>PIERNA!D77</f>
        <v>0</v>
      </c>
      <c r="E79" s="150">
        <f>PIERNA!E77</f>
        <v>0</v>
      </c>
      <c r="F79" s="301">
        <f>PIERNA!F77</f>
        <v>0</v>
      </c>
      <c r="G79" s="338">
        <f>PIERNA!G77</f>
        <v>0</v>
      </c>
      <c r="H79" s="64">
        <f>PIERNA!H77</f>
        <v>0</v>
      </c>
      <c r="I79" s="334">
        <f t="shared" si="6"/>
        <v>0</v>
      </c>
      <c r="J79" s="444"/>
      <c r="K79" s="460"/>
      <c r="L79" s="461"/>
      <c r="M79" s="471"/>
      <c r="N79" s="468"/>
      <c r="O79" s="469"/>
      <c r="P79" s="470"/>
      <c r="Q79" s="467"/>
      <c r="R79" s="474"/>
      <c r="S79" s="103">
        <f t="shared" si="8"/>
        <v>0</v>
      </c>
      <c r="T79" s="103" t="e">
        <f t="shared" si="9"/>
        <v>#DIV/0!</v>
      </c>
    </row>
    <row r="80" spans="1:20" s="331" customFormat="1" hidden="1" x14ac:dyDescent="0.25">
      <c r="A80" s="332">
        <v>72</v>
      </c>
      <c r="B80" s="129">
        <f>PIERNA!B78</f>
        <v>0</v>
      </c>
      <c r="C80" s="336">
        <f>PIERNA!C78</f>
        <v>0</v>
      </c>
      <c r="D80" s="184">
        <f>PIERNA!D78</f>
        <v>0</v>
      </c>
      <c r="E80" s="150">
        <f>PIERNA!E78</f>
        <v>0</v>
      </c>
      <c r="F80" s="301">
        <f>PIERNA!F78</f>
        <v>0</v>
      </c>
      <c r="G80" s="338">
        <f>PIERNA!G78</f>
        <v>0</v>
      </c>
      <c r="H80" s="64">
        <f>PIERNA!H78</f>
        <v>0</v>
      </c>
      <c r="I80" s="334">
        <f t="shared" si="6"/>
        <v>0</v>
      </c>
      <c r="J80" s="444"/>
      <c r="K80" s="460"/>
      <c r="L80" s="461"/>
      <c r="M80" s="471"/>
      <c r="N80" s="468"/>
      <c r="O80" s="469"/>
      <c r="P80" s="470"/>
      <c r="Q80" s="467"/>
      <c r="R80" s="474"/>
      <c r="S80" s="103">
        <f t="shared" si="8"/>
        <v>0</v>
      </c>
      <c r="T80" s="103" t="e">
        <f t="shared" si="9"/>
        <v>#DIV/0!</v>
      </c>
    </row>
    <row r="81" spans="1:20" s="331" customFormat="1" hidden="1" x14ac:dyDescent="0.25">
      <c r="A81" s="332">
        <v>73</v>
      </c>
      <c r="B81" s="129">
        <f>PIERNA!B79</f>
        <v>0</v>
      </c>
      <c r="C81" s="336">
        <f>PIERNA!C79</f>
        <v>0</v>
      </c>
      <c r="D81" s="184">
        <f>PIERNA!D79</f>
        <v>0</v>
      </c>
      <c r="E81" s="150">
        <f>PIERNA!E79</f>
        <v>0</v>
      </c>
      <c r="F81" s="301">
        <f>PIERNA!F79</f>
        <v>0</v>
      </c>
      <c r="G81" s="338">
        <f>PIERNA!G79</f>
        <v>0</v>
      </c>
      <c r="H81" s="64">
        <f>PIERNA!H79</f>
        <v>0</v>
      </c>
      <c r="I81" s="334">
        <f t="shared" si="6"/>
        <v>0</v>
      </c>
      <c r="J81" s="444"/>
      <c r="K81" s="460"/>
      <c r="L81" s="461"/>
      <c r="M81" s="471"/>
      <c r="N81" s="468"/>
      <c r="O81" s="469"/>
      <c r="P81" s="470"/>
      <c r="Q81" s="467"/>
      <c r="R81" s="474"/>
      <c r="S81" s="103">
        <f t="shared" si="8"/>
        <v>0</v>
      </c>
      <c r="T81" s="103" t="e">
        <f t="shared" si="9"/>
        <v>#DIV/0!</v>
      </c>
    </row>
    <row r="82" spans="1:20" s="331" customFormat="1" hidden="1" x14ac:dyDescent="0.25">
      <c r="A82" s="332">
        <v>74</v>
      </c>
      <c r="B82" s="129">
        <f>PIERNA!B80</f>
        <v>0</v>
      </c>
      <c r="C82" s="336">
        <f>PIERNA!C80</f>
        <v>0</v>
      </c>
      <c r="D82" s="184">
        <f>PIERNA!D80</f>
        <v>0</v>
      </c>
      <c r="E82" s="150">
        <f>PIERNA!E80</f>
        <v>0</v>
      </c>
      <c r="F82" s="301">
        <f>PIERNA!F80</f>
        <v>0</v>
      </c>
      <c r="G82" s="338">
        <f>PIERNA!G80</f>
        <v>0</v>
      </c>
      <c r="H82" s="64">
        <f>PIERNA!H80</f>
        <v>0</v>
      </c>
      <c r="I82" s="334">
        <f t="shared" si="6"/>
        <v>0</v>
      </c>
      <c r="J82" s="444"/>
      <c r="K82" s="460"/>
      <c r="L82" s="461"/>
      <c r="M82" s="471"/>
      <c r="N82" s="468"/>
      <c r="O82" s="469"/>
      <c r="P82" s="470"/>
      <c r="Q82" s="467"/>
      <c r="R82" s="474"/>
      <c r="S82" s="103">
        <f t="shared" si="8"/>
        <v>0</v>
      </c>
      <c r="T82" s="103" t="e">
        <f t="shared" si="9"/>
        <v>#DIV/0!</v>
      </c>
    </row>
    <row r="83" spans="1:20" s="331" customFormat="1" hidden="1" x14ac:dyDescent="0.25">
      <c r="A83" s="332">
        <v>75</v>
      </c>
      <c r="B83" s="129">
        <f>PIERNA!B81</f>
        <v>0</v>
      </c>
      <c r="C83" s="336">
        <f>PIERNA!C81</f>
        <v>0</v>
      </c>
      <c r="D83" s="184">
        <f>PIERNA!D81</f>
        <v>0</v>
      </c>
      <c r="E83" s="150">
        <f>PIERNA!E81</f>
        <v>0</v>
      </c>
      <c r="F83" s="301">
        <f>PIERNA!F81</f>
        <v>0</v>
      </c>
      <c r="G83" s="338">
        <f>PIERNA!G81</f>
        <v>0</v>
      </c>
      <c r="H83" s="64">
        <f>PIERNA!H81</f>
        <v>0</v>
      </c>
      <c r="I83" s="334">
        <f t="shared" si="6"/>
        <v>0</v>
      </c>
      <c r="J83" s="444"/>
      <c r="K83" s="460"/>
      <c r="L83" s="461"/>
      <c r="M83" s="471"/>
      <c r="N83" s="468"/>
      <c r="O83" s="469"/>
      <c r="P83" s="470"/>
      <c r="Q83" s="467"/>
      <c r="R83" s="474"/>
      <c r="S83" s="103">
        <f t="shared" si="8"/>
        <v>0</v>
      </c>
      <c r="T83" s="103" t="e">
        <f t="shared" si="9"/>
        <v>#DIV/0!</v>
      </c>
    </row>
    <row r="84" spans="1:20" s="331" customFormat="1" hidden="1" x14ac:dyDescent="0.25">
      <c r="A84" s="332">
        <v>76</v>
      </c>
      <c r="B84" s="129">
        <f>PIERNA!B82</f>
        <v>0</v>
      </c>
      <c r="C84" s="336">
        <f>PIERNA!C82</f>
        <v>0</v>
      </c>
      <c r="D84" s="184">
        <f>PIERNA!D82</f>
        <v>0</v>
      </c>
      <c r="E84" s="150">
        <f>PIERNA!E82</f>
        <v>0</v>
      </c>
      <c r="F84" s="301">
        <f>PIERNA!F82</f>
        <v>0</v>
      </c>
      <c r="G84" s="338">
        <f>PIERNA!G82</f>
        <v>0</v>
      </c>
      <c r="H84" s="64">
        <f>PIERNA!H82</f>
        <v>0</v>
      </c>
      <c r="I84" s="334">
        <f t="shared" si="6"/>
        <v>0</v>
      </c>
      <c r="J84" s="444"/>
      <c r="K84" s="460"/>
      <c r="L84" s="461"/>
      <c r="M84" s="471"/>
      <c r="N84" s="468"/>
      <c r="O84" s="469"/>
      <c r="P84" s="470"/>
      <c r="Q84" s="467"/>
      <c r="R84" s="474"/>
      <c r="S84" s="103">
        <f t="shared" si="8"/>
        <v>0</v>
      </c>
      <c r="T84" s="103" t="e">
        <f t="shared" si="9"/>
        <v>#DIV/0!</v>
      </c>
    </row>
    <row r="85" spans="1:20" s="331" customFormat="1" hidden="1" x14ac:dyDescent="0.25">
      <c r="A85" s="332">
        <v>77</v>
      </c>
      <c r="B85" s="129">
        <f>PIERNA!B83</f>
        <v>0</v>
      </c>
      <c r="C85" s="336">
        <f>PIERNA!C83</f>
        <v>0</v>
      </c>
      <c r="D85" s="184">
        <f>PIERNA!D83</f>
        <v>0</v>
      </c>
      <c r="E85" s="150">
        <f>PIERNA!E83</f>
        <v>0</v>
      </c>
      <c r="F85" s="301">
        <f>PIERNA!F83</f>
        <v>0</v>
      </c>
      <c r="G85" s="338">
        <f>PIERNA!G83</f>
        <v>0</v>
      </c>
      <c r="H85" s="64">
        <f>PIERNA!H83</f>
        <v>0</v>
      </c>
      <c r="I85" s="334">
        <f t="shared" si="6"/>
        <v>0</v>
      </c>
      <c r="J85" s="444"/>
      <c r="K85" s="460"/>
      <c r="L85" s="461"/>
      <c r="M85" s="471"/>
      <c r="N85" s="468"/>
      <c r="O85" s="469"/>
      <c r="P85" s="470"/>
      <c r="Q85" s="467"/>
      <c r="R85" s="474"/>
      <c r="S85" s="103">
        <f t="shared" si="8"/>
        <v>0</v>
      </c>
      <c r="T85" s="103" t="e">
        <f t="shared" si="9"/>
        <v>#DIV/0!</v>
      </c>
    </row>
    <row r="86" spans="1:20" s="331" customFormat="1" hidden="1" x14ac:dyDescent="0.25">
      <c r="A86" s="332">
        <v>78</v>
      </c>
      <c r="B86" s="129">
        <f>PIERNA!B84</f>
        <v>0</v>
      </c>
      <c r="C86" s="336">
        <f>PIERNA!C84</f>
        <v>0</v>
      </c>
      <c r="D86" s="184">
        <f>PIERNA!D84</f>
        <v>0</v>
      </c>
      <c r="E86" s="150">
        <f>PIERNA!E84</f>
        <v>0</v>
      </c>
      <c r="F86" s="301">
        <f>PIERNA!F84</f>
        <v>0</v>
      </c>
      <c r="G86" s="338">
        <f>PIERNA!G84</f>
        <v>0</v>
      </c>
      <c r="H86" s="64">
        <f>PIERNA!H84</f>
        <v>0</v>
      </c>
      <c r="I86" s="334">
        <f t="shared" si="6"/>
        <v>0</v>
      </c>
      <c r="J86" s="444"/>
      <c r="K86" s="460"/>
      <c r="L86" s="461"/>
      <c r="M86" s="471"/>
      <c r="N86" s="468"/>
      <c r="O86" s="469"/>
      <c r="P86" s="470"/>
      <c r="Q86" s="467"/>
      <c r="R86" s="474"/>
      <c r="S86" s="103">
        <f t="shared" si="8"/>
        <v>0</v>
      </c>
      <c r="T86" s="103" t="e">
        <f t="shared" si="9"/>
        <v>#DIV/0!</v>
      </c>
    </row>
    <row r="87" spans="1:20" s="331" customFormat="1" hidden="1" x14ac:dyDescent="0.25">
      <c r="A87" s="332">
        <v>79</v>
      </c>
      <c r="B87" s="129">
        <f>PIERNA!B85</f>
        <v>0</v>
      </c>
      <c r="C87" s="336">
        <f>PIERNA!C85</f>
        <v>0</v>
      </c>
      <c r="D87" s="184">
        <f>PIERNA!D85</f>
        <v>0</v>
      </c>
      <c r="E87" s="150">
        <f>PIERNA!E85</f>
        <v>0</v>
      </c>
      <c r="F87" s="301">
        <f>PIERNA!F85</f>
        <v>0</v>
      </c>
      <c r="G87" s="338">
        <f>PIERNA!G85</f>
        <v>0</v>
      </c>
      <c r="H87" s="64">
        <f>PIERNA!H85</f>
        <v>0</v>
      </c>
      <c r="I87" s="334">
        <f t="shared" si="6"/>
        <v>0</v>
      </c>
      <c r="J87" s="444"/>
      <c r="K87" s="460"/>
      <c r="L87" s="461"/>
      <c r="M87" s="471"/>
      <c r="N87" s="468"/>
      <c r="O87" s="469"/>
      <c r="P87" s="470"/>
      <c r="Q87" s="467"/>
      <c r="R87" s="474"/>
      <c r="S87" s="103">
        <f t="shared" si="8"/>
        <v>0</v>
      </c>
      <c r="T87" s="103" t="e">
        <f t="shared" si="9"/>
        <v>#DIV/0!</v>
      </c>
    </row>
    <row r="88" spans="1:20" s="331" customFormat="1" hidden="1" x14ac:dyDescent="0.25">
      <c r="A88" s="332">
        <v>80</v>
      </c>
      <c r="B88" s="129">
        <f>PIERNA!B86</f>
        <v>0</v>
      </c>
      <c r="C88" s="336">
        <f>PIERNA!C86</f>
        <v>0</v>
      </c>
      <c r="D88" s="184">
        <f>PIERNA!D86</f>
        <v>0</v>
      </c>
      <c r="E88" s="150">
        <f>PIERNA!E86</f>
        <v>0</v>
      </c>
      <c r="F88" s="301">
        <f>PIERNA!F86</f>
        <v>0</v>
      </c>
      <c r="G88" s="338">
        <f>PIERNA!G86</f>
        <v>0</v>
      </c>
      <c r="H88" s="64">
        <f>PIERNA!H86</f>
        <v>0</v>
      </c>
      <c r="I88" s="334">
        <f t="shared" si="6"/>
        <v>0</v>
      </c>
      <c r="J88" s="444"/>
      <c r="K88" s="460"/>
      <c r="L88" s="461"/>
      <c r="M88" s="471"/>
      <c r="N88" s="468"/>
      <c r="O88" s="469"/>
      <c r="P88" s="470"/>
      <c r="Q88" s="467"/>
      <c r="R88" s="474"/>
      <c r="S88" s="103">
        <f t="shared" si="8"/>
        <v>0</v>
      </c>
      <c r="T88" s="103" t="e">
        <f t="shared" si="9"/>
        <v>#DIV/0!</v>
      </c>
    </row>
    <row r="89" spans="1:20" s="331" customFormat="1" hidden="1" x14ac:dyDescent="0.25">
      <c r="A89" s="332">
        <v>81</v>
      </c>
      <c r="B89" s="129">
        <f>PIERNA!B87</f>
        <v>0</v>
      </c>
      <c r="C89" s="336">
        <f>PIERNA!C87</f>
        <v>0</v>
      </c>
      <c r="D89" s="184">
        <f>PIERNA!D87</f>
        <v>0</v>
      </c>
      <c r="E89" s="150">
        <f>PIERNA!E87</f>
        <v>0</v>
      </c>
      <c r="F89" s="301">
        <f>PIERNA!F87</f>
        <v>0</v>
      </c>
      <c r="G89" s="338">
        <f>PIERNA!G87</f>
        <v>0</v>
      </c>
      <c r="H89" s="64">
        <f>PIERNA!H87</f>
        <v>0</v>
      </c>
      <c r="I89" s="334">
        <f t="shared" si="6"/>
        <v>0</v>
      </c>
      <c r="J89" s="444"/>
      <c r="K89" s="460"/>
      <c r="L89" s="461"/>
      <c r="M89" s="471"/>
      <c r="N89" s="468"/>
      <c r="O89" s="469"/>
      <c r="P89" s="470"/>
      <c r="Q89" s="467"/>
      <c r="R89" s="474"/>
      <c r="S89" s="103">
        <f t="shared" si="8"/>
        <v>0</v>
      </c>
      <c r="T89" s="103" t="e">
        <f t="shared" si="9"/>
        <v>#DIV/0!</v>
      </c>
    </row>
    <row r="90" spans="1:20" s="331" customFormat="1" hidden="1" x14ac:dyDescent="0.25">
      <c r="A90" s="332">
        <v>82</v>
      </c>
      <c r="B90" s="129">
        <f>PIERNA!B88</f>
        <v>0</v>
      </c>
      <c r="C90" s="336">
        <f>PIERNA!C88</f>
        <v>0</v>
      </c>
      <c r="D90" s="184">
        <f>PIERNA!D88</f>
        <v>0</v>
      </c>
      <c r="E90" s="150">
        <f>PIERNA!E88</f>
        <v>0</v>
      </c>
      <c r="F90" s="301">
        <f>PIERNA!F88</f>
        <v>0</v>
      </c>
      <c r="G90" s="338">
        <f>PIERNA!G88</f>
        <v>0</v>
      </c>
      <c r="H90" s="64">
        <f>PIERNA!H88</f>
        <v>0</v>
      </c>
      <c r="I90" s="334">
        <f t="shared" si="6"/>
        <v>0</v>
      </c>
      <c r="J90" s="444"/>
      <c r="K90" s="460"/>
      <c r="L90" s="461"/>
      <c r="M90" s="471"/>
      <c r="N90" s="468"/>
      <c r="O90" s="469"/>
      <c r="P90" s="470"/>
      <c r="Q90" s="467"/>
      <c r="R90" s="474"/>
      <c r="S90" s="103">
        <f t="shared" si="8"/>
        <v>0</v>
      </c>
      <c r="T90" s="103" t="e">
        <f t="shared" si="9"/>
        <v>#DIV/0!</v>
      </c>
    </row>
    <row r="91" spans="1:20" s="331" customFormat="1" hidden="1" x14ac:dyDescent="0.25">
      <c r="A91" s="332">
        <v>83</v>
      </c>
      <c r="B91" s="129">
        <f>PIERNA!B89</f>
        <v>0</v>
      </c>
      <c r="C91" s="336">
        <f>PIERNA!C89</f>
        <v>0</v>
      </c>
      <c r="D91" s="184">
        <f>PIERNA!D89</f>
        <v>0</v>
      </c>
      <c r="E91" s="150">
        <f>PIERNA!E89</f>
        <v>0</v>
      </c>
      <c r="F91" s="301">
        <f>PIERNA!F89</f>
        <v>0</v>
      </c>
      <c r="G91" s="338">
        <f>PIERNA!G89</f>
        <v>0</v>
      </c>
      <c r="H91" s="64">
        <f>PIERNA!H89</f>
        <v>0</v>
      </c>
      <c r="I91" s="334">
        <f t="shared" si="6"/>
        <v>0</v>
      </c>
      <c r="J91" s="444"/>
      <c r="K91" s="460"/>
      <c r="L91" s="461"/>
      <c r="M91" s="471"/>
      <c r="N91" s="468"/>
      <c r="O91" s="469"/>
      <c r="P91" s="470"/>
      <c r="Q91" s="467"/>
      <c r="R91" s="474"/>
      <c r="S91" s="103">
        <f t="shared" si="8"/>
        <v>0</v>
      </c>
      <c r="T91" s="103" t="e">
        <f t="shared" si="9"/>
        <v>#DIV/0!</v>
      </c>
    </row>
    <row r="92" spans="1:20" s="331" customFormat="1" hidden="1" x14ac:dyDescent="0.25">
      <c r="A92" s="332">
        <v>84</v>
      </c>
      <c r="B92" s="129">
        <f>PIERNA!B90</f>
        <v>0</v>
      </c>
      <c r="C92" s="336">
        <f>PIERNA!C90</f>
        <v>0</v>
      </c>
      <c r="D92" s="184">
        <f>PIERNA!D90</f>
        <v>0</v>
      </c>
      <c r="E92" s="150">
        <f>PIERNA!E90</f>
        <v>0</v>
      </c>
      <c r="F92" s="301">
        <f>PIERNA!F90</f>
        <v>0</v>
      </c>
      <c r="G92" s="338">
        <f>PIERNA!G90</f>
        <v>0</v>
      </c>
      <c r="H92" s="64">
        <f>PIERNA!H90</f>
        <v>0</v>
      </c>
      <c r="I92" s="334">
        <f t="shared" si="6"/>
        <v>0</v>
      </c>
      <c r="J92" s="444"/>
      <c r="K92" s="460"/>
      <c r="L92" s="461"/>
      <c r="M92" s="471"/>
      <c r="N92" s="468"/>
      <c r="O92" s="469"/>
      <c r="P92" s="470"/>
      <c r="Q92" s="467"/>
      <c r="R92" s="474"/>
      <c r="S92" s="103">
        <f t="shared" si="8"/>
        <v>0</v>
      </c>
      <c r="T92" s="103" t="e">
        <f t="shared" si="9"/>
        <v>#DIV/0!</v>
      </c>
    </row>
    <row r="93" spans="1:20" s="331" customFormat="1" hidden="1" x14ac:dyDescent="0.25">
      <c r="A93" s="332">
        <v>85</v>
      </c>
      <c r="B93" s="129">
        <f>PIERNA!B91</f>
        <v>0</v>
      </c>
      <c r="C93" s="336">
        <f>PIERNA!C91</f>
        <v>0</v>
      </c>
      <c r="D93" s="184">
        <f>PIERNA!D91</f>
        <v>0</v>
      </c>
      <c r="E93" s="150">
        <f>PIERNA!E91</f>
        <v>0</v>
      </c>
      <c r="F93" s="301">
        <f>PIERNA!F91</f>
        <v>0</v>
      </c>
      <c r="G93" s="338">
        <f>PIERNA!G91</f>
        <v>0</v>
      </c>
      <c r="H93" s="64">
        <f>PIERNA!H91</f>
        <v>0</v>
      </c>
      <c r="I93" s="334">
        <f t="shared" si="6"/>
        <v>0</v>
      </c>
      <c r="J93" s="444"/>
      <c r="K93" s="460"/>
      <c r="L93" s="461"/>
      <c r="M93" s="471"/>
      <c r="N93" s="468"/>
      <c r="O93" s="469"/>
      <c r="P93" s="470"/>
      <c r="Q93" s="467"/>
      <c r="R93" s="474"/>
      <c r="S93" s="103">
        <f t="shared" si="8"/>
        <v>0</v>
      </c>
      <c r="T93" s="103" t="e">
        <f t="shared" si="9"/>
        <v>#DIV/0!</v>
      </c>
    </row>
    <row r="94" spans="1:20" s="331" customFormat="1" x14ac:dyDescent="0.25">
      <c r="A94" s="332"/>
      <c r="B94" s="407"/>
      <c r="C94" s="408"/>
      <c r="D94" s="184"/>
      <c r="E94" s="150"/>
      <c r="F94" s="301"/>
      <c r="G94" s="338"/>
      <c r="H94" s="64"/>
      <c r="I94" s="334">
        <f t="shared" si="6"/>
        <v>0</v>
      </c>
      <c r="J94" s="453"/>
      <c r="K94" s="460"/>
      <c r="L94" s="461"/>
      <c r="M94" s="471"/>
      <c r="N94" s="468"/>
      <c r="O94" s="469"/>
      <c r="P94" s="470"/>
      <c r="Q94" s="467"/>
      <c r="R94" s="474"/>
      <c r="S94" s="103">
        <f t="shared" si="8"/>
        <v>0</v>
      </c>
      <c r="T94" s="103" t="e">
        <f t="shared" si="9"/>
        <v>#DIV/0!</v>
      </c>
    </row>
    <row r="95" spans="1:20" s="331" customFormat="1" x14ac:dyDescent="0.25">
      <c r="A95" s="332"/>
      <c r="B95" s="129"/>
      <c r="C95" s="336"/>
      <c r="D95" s="184"/>
      <c r="E95" s="150"/>
      <c r="F95" s="301"/>
      <c r="G95" s="338"/>
      <c r="H95" s="64"/>
      <c r="I95" s="334">
        <f t="shared" si="6"/>
        <v>0</v>
      </c>
      <c r="J95" s="444"/>
      <c r="K95" s="460"/>
      <c r="L95" s="461"/>
      <c r="M95" s="467"/>
      <c r="N95" s="468"/>
      <c r="O95" s="469"/>
      <c r="P95" s="470"/>
      <c r="Q95" s="467"/>
      <c r="R95" s="474"/>
      <c r="S95" s="103">
        <f t="shared" si="8"/>
        <v>0</v>
      </c>
      <c r="T95" s="103" t="e">
        <f t="shared" si="9"/>
        <v>#DIV/0!</v>
      </c>
    </row>
    <row r="96" spans="1:20" s="331" customFormat="1" x14ac:dyDescent="0.25">
      <c r="A96" s="332"/>
      <c r="B96" s="129"/>
      <c r="C96" s="336"/>
      <c r="D96" s="184"/>
      <c r="E96" s="150"/>
      <c r="F96" s="301"/>
      <c r="G96" s="338"/>
      <c r="H96" s="64"/>
      <c r="I96" s="334"/>
      <c r="J96" s="444"/>
      <c r="K96" s="460"/>
      <c r="L96" s="461"/>
      <c r="M96" s="467"/>
      <c r="N96" s="468"/>
      <c r="O96" s="469"/>
      <c r="P96" s="470"/>
      <c r="Q96" s="467"/>
      <c r="R96" s="474"/>
      <c r="S96" s="103"/>
      <c r="T96" s="103"/>
    </row>
    <row r="97" spans="1:20" s="331" customFormat="1" x14ac:dyDescent="0.25">
      <c r="A97" s="332"/>
      <c r="B97" s="129"/>
      <c r="C97" s="336"/>
      <c r="D97" s="184"/>
      <c r="E97" s="150"/>
      <c r="F97" s="301"/>
      <c r="G97" s="338"/>
      <c r="H97" s="64"/>
      <c r="I97" s="334"/>
      <c r="J97" s="444"/>
      <c r="K97" s="460"/>
      <c r="L97" s="461"/>
      <c r="M97" s="467"/>
      <c r="N97" s="468"/>
      <c r="O97" s="469"/>
      <c r="P97" s="470"/>
      <c r="Q97" s="467"/>
      <c r="R97" s="474"/>
      <c r="S97" s="103"/>
      <c r="T97" s="103"/>
    </row>
    <row r="98" spans="1:20" s="331" customFormat="1" x14ac:dyDescent="0.25">
      <c r="A98" s="332"/>
      <c r="B98" s="129"/>
      <c r="C98" s="336"/>
      <c r="D98" s="184"/>
      <c r="E98" s="150"/>
      <c r="F98" s="301"/>
      <c r="G98" s="338"/>
      <c r="H98" s="64"/>
      <c r="I98" s="334"/>
      <c r="J98" s="444"/>
      <c r="K98" s="460"/>
      <c r="L98" s="461"/>
      <c r="M98" s="467"/>
      <c r="N98" s="468"/>
      <c r="O98" s="469"/>
      <c r="P98" s="470"/>
      <c r="Q98" s="467"/>
      <c r="R98" s="474"/>
      <c r="S98" s="103"/>
      <c r="T98" s="103"/>
    </row>
    <row r="99" spans="1:20" s="331" customFormat="1" x14ac:dyDescent="0.25">
      <c r="A99" s="332"/>
      <c r="B99" s="129"/>
      <c r="C99" s="336"/>
      <c r="D99" s="184"/>
      <c r="E99" s="150"/>
      <c r="F99" s="301"/>
      <c r="G99" s="338"/>
      <c r="H99" s="64"/>
      <c r="I99" s="334"/>
      <c r="J99" s="444"/>
      <c r="K99" s="460"/>
      <c r="L99" s="461"/>
      <c r="M99" s="467"/>
      <c r="N99" s="468"/>
      <c r="O99" s="469"/>
      <c r="P99" s="470"/>
      <c r="Q99" s="467"/>
      <c r="R99" s="474"/>
      <c r="S99" s="103"/>
      <c r="T99" s="103"/>
    </row>
    <row r="100" spans="1:20" s="331" customFormat="1" x14ac:dyDescent="0.25">
      <c r="A100" s="332"/>
      <c r="B100" s="129"/>
      <c r="C100" s="336"/>
      <c r="D100" s="184"/>
      <c r="E100" s="150"/>
      <c r="F100" s="301"/>
      <c r="G100" s="338"/>
      <c r="H100" s="64"/>
      <c r="I100" s="334"/>
      <c r="J100" s="444"/>
      <c r="K100" s="460"/>
      <c r="L100" s="461"/>
      <c r="M100" s="467"/>
      <c r="N100" s="468"/>
      <c r="O100" s="469"/>
      <c r="P100" s="470"/>
      <c r="Q100" s="467"/>
      <c r="R100" s="474"/>
      <c r="S100" s="103"/>
      <c r="T100" s="103"/>
    </row>
    <row r="101" spans="1:20" s="331" customFormat="1" x14ac:dyDescent="0.25">
      <c r="A101" s="332">
        <v>60</v>
      </c>
      <c r="B101" s="129" t="s">
        <v>232</v>
      </c>
      <c r="C101" s="284" t="s">
        <v>233</v>
      </c>
      <c r="D101" s="184"/>
      <c r="E101" s="262">
        <v>43347</v>
      </c>
      <c r="F101" s="301">
        <v>5003.1400000000003</v>
      </c>
      <c r="G101" s="182">
        <v>216</v>
      </c>
      <c r="H101" s="64">
        <v>5000</v>
      </c>
      <c r="I101" s="192">
        <f t="shared" ref="I101:I126" si="10">H101-F101</f>
        <v>-3.1400000000003274</v>
      </c>
      <c r="J101" s="444"/>
      <c r="K101" s="460"/>
      <c r="L101" s="461"/>
      <c r="M101" s="467"/>
      <c r="N101" s="468"/>
      <c r="O101" s="469" t="s">
        <v>479</v>
      </c>
      <c r="P101" s="470"/>
      <c r="Q101" s="801">
        <v>475000</v>
      </c>
      <c r="R101" s="802" t="s">
        <v>478</v>
      </c>
      <c r="S101" s="103">
        <f t="shared" ref="S101:S111" si="11">Q101+M101+K101</f>
        <v>475000</v>
      </c>
      <c r="T101" s="103">
        <f t="shared" ref="T101:T105" si="12">S101/H101</f>
        <v>95</v>
      </c>
    </row>
    <row r="102" spans="1:20" s="331" customFormat="1" x14ac:dyDescent="0.25">
      <c r="A102" s="332">
        <v>61</v>
      </c>
      <c r="B102" s="129" t="s">
        <v>238</v>
      </c>
      <c r="C102" s="284" t="s">
        <v>83</v>
      </c>
      <c r="D102" s="184"/>
      <c r="E102" s="262">
        <v>43348</v>
      </c>
      <c r="F102" s="301">
        <v>45.4</v>
      </c>
      <c r="G102" s="182">
        <v>10</v>
      </c>
      <c r="H102" s="64">
        <v>45.4</v>
      </c>
      <c r="I102" s="192">
        <f t="shared" si="10"/>
        <v>0</v>
      </c>
      <c r="J102" s="444"/>
      <c r="K102" s="460"/>
      <c r="L102" s="461"/>
      <c r="M102" s="467"/>
      <c r="N102" s="468"/>
      <c r="O102" s="469" t="s">
        <v>239</v>
      </c>
      <c r="P102" s="470"/>
      <c r="Q102" s="467">
        <v>7945</v>
      </c>
      <c r="R102" s="474" t="s">
        <v>268</v>
      </c>
      <c r="S102" s="103">
        <f>Q102+M102+K102</f>
        <v>7945</v>
      </c>
      <c r="T102" s="103">
        <f t="shared" si="12"/>
        <v>175</v>
      </c>
    </row>
    <row r="103" spans="1:20" s="331" customFormat="1" x14ac:dyDescent="0.25">
      <c r="A103" s="332">
        <v>62</v>
      </c>
      <c r="B103" s="129" t="s">
        <v>238</v>
      </c>
      <c r="C103" s="284" t="s">
        <v>224</v>
      </c>
      <c r="D103" s="184"/>
      <c r="E103" s="262">
        <v>43348</v>
      </c>
      <c r="F103" s="301">
        <v>100</v>
      </c>
      <c r="G103" s="182">
        <v>10</v>
      </c>
      <c r="H103" s="64">
        <v>100</v>
      </c>
      <c r="I103" s="192">
        <f t="shared" si="10"/>
        <v>0</v>
      </c>
      <c r="J103" s="444"/>
      <c r="L103" s="460"/>
      <c r="M103" s="467"/>
      <c r="N103" s="468"/>
      <c r="O103" s="469" t="s">
        <v>239</v>
      </c>
      <c r="P103" s="470"/>
      <c r="Q103" s="467">
        <v>17000</v>
      </c>
      <c r="R103" s="474" t="s">
        <v>268</v>
      </c>
      <c r="S103" s="103">
        <f>Q103+M103+K103</f>
        <v>17000</v>
      </c>
      <c r="T103" s="103">
        <f t="shared" si="12"/>
        <v>170</v>
      </c>
    </row>
    <row r="104" spans="1:20" s="331" customFormat="1" x14ac:dyDescent="0.25">
      <c r="A104" s="332">
        <v>63</v>
      </c>
      <c r="B104" s="129" t="s">
        <v>88</v>
      </c>
      <c r="C104" s="284" t="s">
        <v>240</v>
      </c>
      <c r="D104" s="184"/>
      <c r="E104" s="262">
        <v>43348</v>
      </c>
      <c r="F104" s="301">
        <v>3686.4</v>
      </c>
      <c r="G104" s="182">
        <v>4</v>
      </c>
      <c r="H104" s="64">
        <v>3686.4</v>
      </c>
      <c r="I104" s="192">
        <f t="shared" si="10"/>
        <v>0</v>
      </c>
      <c r="J104" s="444"/>
      <c r="K104" s="460"/>
      <c r="L104" s="461"/>
      <c r="M104" s="467"/>
      <c r="N104" s="468"/>
      <c r="O104" s="469" t="s">
        <v>241</v>
      </c>
      <c r="P104" s="470"/>
      <c r="Q104" s="467">
        <v>70041.600000000006</v>
      </c>
      <c r="R104" s="474" t="s">
        <v>284</v>
      </c>
      <c r="S104" s="103">
        <f t="shared" ref="S104" si="13">Q104+M104+K104</f>
        <v>70041.600000000006</v>
      </c>
      <c r="T104" s="103">
        <f t="shared" si="12"/>
        <v>19</v>
      </c>
    </row>
    <row r="105" spans="1:20" s="331" customFormat="1" x14ac:dyDescent="0.25">
      <c r="A105" s="332">
        <v>64</v>
      </c>
      <c r="B105" s="129" t="s">
        <v>88</v>
      </c>
      <c r="C105" s="284" t="s">
        <v>240</v>
      </c>
      <c r="D105" s="184"/>
      <c r="E105" s="262">
        <v>43349</v>
      </c>
      <c r="F105" s="301">
        <v>3647.6</v>
      </c>
      <c r="G105" s="182">
        <v>4</v>
      </c>
      <c r="H105" s="64">
        <v>3647.6</v>
      </c>
      <c r="I105" s="192">
        <f t="shared" si="10"/>
        <v>0</v>
      </c>
      <c r="J105" s="444"/>
      <c r="K105" s="460"/>
      <c r="L105" s="461"/>
      <c r="M105" s="467"/>
      <c r="N105" s="468"/>
      <c r="O105" s="469" t="s">
        <v>242</v>
      </c>
      <c r="P105" s="470"/>
      <c r="Q105" s="467">
        <v>69304.399999999994</v>
      </c>
      <c r="R105" s="474" t="s">
        <v>376</v>
      </c>
      <c r="S105" s="103">
        <f t="shared" si="11"/>
        <v>69304.399999999994</v>
      </c>
      <c r="T105" s="103">
        <f t="shared" si="12"/>
        <v>19</v>
      </c>
    </row>
    <row r="106" spans="1:20" s="331" customFormat="1" ht="29.25" x14ac:dyDescent="0.25">
      <c r="A106" s="332">
        <v>65</v>
      </c>
      <c r="B106" s="745" t="s">
        <v>243</v>
      </c>
      <c r="C106" s="284" t="s">
        <v>244</v>
      </c>
      <c r="D106" s="184"/>
      <c r="E106" s="262">
        <v>43350</v>
      </c>
      <c r="F106" s="301">
        <v>9012.1</v>
      </c>
      <c r="G106" s="338">
        <v>316</v>
      </c>
      <c r="H106" s="64">
        <v>9011.4</v>
      </c>
      <c r="I106" s="334">
        <f t="shared" si="10"/>
        <v>-0.7000000000007276</v>
      </c>
      <c r="J106" s="444"/>
      <c r="K106" s="460"/>
      <c r="L106" s="461"/>
      <c r="M106" s="467"/>
      <c r="N106" s="484"/>
      <c r="O106" s="469" t="s">
        <v>392</v>
      </c>
      <c r="P106" s="470"/>
      <c r="Q106" s="467">
        <v>743440.5</v>
      </c>
      <c r="R106" s="474" t="s">
        <v>391</v>
      </c>
      <c r="S106" s="103">
        <f t="shared" si="11"/>
        <v>743440.5</v>
      </c>
      <c r="T106" s="103">
        <f>S106/H106</f>
        <v>82.5</v>
      </c>
    </row>
    <row r="107" spans="1:20" s="331" customFormat="1" x14ac:dyDescent="0.25">
      <c r="A107" s="332">
        <v>66</v>
      </c>
      <c r="B107" s="745" t="s">
        <v>88</v>
      </c>
      <c r="C107" s="284" t="s">
        <v>240</v>
      </c>
      <c r="D107" s="184"/>
      <c r="E107" s="262">
        <v>43353</v>
      </c>
      <c r="F107" s="301">
        <v>1852.5</v>
      </c>
      <c r="G107" s="338">
        <v>2</v>
      </c>
      <c r="H107" s="64">
        <v>1852.5</v>
      </c>
      <c r="I107" s="334">
        <f t="shared" si="10"/>
        <v>0</v>
      </c>
      <c r="J107" s="444"/>
      <c r="K107" s="460"/>
      <c r="L107" s="461"/>
      <c r="M107" s="467"/>
      <c r="N107" s="484"/>
      <c r="O107" s="469" t="s">
        <v>323</v>
      </c>
      <c r="P107" s="470"/>
      <c r="Q107" s="467">
        <v>35197.5</v>
      </c>
      <c r="R107" s="474" t="s">
        <v>390</v>
      </c>
      <c r="S107" s="103">
        <f t="shared" ref="S107:S109" si="14">Q107+M107+K107</f>
        <v>35197.5</v>
      </c>
      <c r="T107" s="103">
        <f t="shared" ref="T107:T109" si="15">S107/H107</f>
        <v>19</v>
      </c>
    </row>
    <row r="108" spans="1:20" s="331" customFormat="1" ht="30" x14ac:dyDescent="0.3">
      <c r="A108" s="332">
        <v>67</v>
      </c>
      <c r="B108" s="643" t="s">
        <v>243</v>
      </c>
      <c r="C108" s="284" t="s">
        <v>253</v>
      </c>
      <c r="D108" s="184"/>
      <c r="E108" s="262">
        <v>43356</v>
      </c>
      <c r="F108" s="301">
        <v>2015.66</v>
      </c>
      <c r="G108" s="338">
        <v>118</v>
      </c>
      <c r="H108" s="64">
        <v>2006.62</v>
      </c>
      <c r="I108" s="334">
        <f t="shared" si="10"/>
        <v>-9.040000000000191</v>
      </c>
      <c r="J108" s="444"/>
      <c r="K108" s="460"/>
      <c r="L108" s="461"/>
      <c r="M108" s="634"/>
      <c r="N108" s="635"/>
      <c r="O108" s="469" t="s">
        <v>433</v>
      </c>
      <c r="P108" s="470"/>
      <c r="Q108" s="467">
        <v>113374.03</v>
      </c>
      <c r="R108" s="474" t="s">
        <v>434</v>
      </c>
      <c r="S108" s="103">
        <f t="shared" si="14"/>
        <v>113374.03</v>
      </c>
      <c r="T108" s="103">
        <f t="shared" si="15"/>
        <v>56.5</v>
      </c>
    </row>
    <row r="109" spans="1:20" s="331" customFormat="1" ht="30" x14ac:dyDescent="0.3">
      <c r="A109" s="332">
        <v>68</v>
      </c>
      <c r="B109" s="643" t="s">
        <v>243</v>
      </c>
      <c r="C109" s="284" t="s">
        <v>244</v>
      </c>
      <c r="D109" s="184"/>
      <c r="E109" s="262">
        <v>43356</v>
      </c>
      <c r="F109" s="301">
        <v>1000.4</v>
      </c>
      <c r="G109" s="338">
        <v>36</v>
      </c>
      <c r="H109" s="64">
        <v>1000.4</v>
      </c>
      <c r="I109" s="334">
        <f t="shared" si="10"/>
        <v>0</v>
      </c>
      <c r="J109" s="444"/>
      <c r="K109" s="460"/>
      <c r="L109" s="461"/>
      <c r="M109" s="634"/>
      <c r="N109" s="635"/>
      <c r="O109" s="469" t="s">
        <v>431</v>
      </c>
      <c r="P109" s="470"/>
      <c r="Q109" s="467">
        <v>83533.399999999994</v>
      </c>
      <c r="R109" s="474" t="s">
        <v>432</v>
      </c>
      <c r="S109" s="103">
        <f t="shared" si="14"/>
        <v>83533.399999999994</v>
      </c>
      <c r="T109" s="103">
        <f t="shared" si="15"/>
        <v>83.5</v>
      </c>
    </row>
    <row r="110" spans="1:20" s="331" customFormat="1" x14ac:dyDescent="0.25">
      <c r="A110" s="332">
        <v>69</v>
      </c>
      <c r="B110" s="644" t="s">
        <v>88</v>
      </c>
      <c r="C110" s="612" t="s">
        <v>240</v>
      </c>
      <c r="D110" s="529"/>
      <c r="E110" s="611">
        <v>43363</v>
      </c>
      <c r="F110" s="782">
        <v>3526.6</v>
      </c>
      <c r="G110" s="530">
        <v>4</v>
      </c>
      <c r="H110" s="531">
        <v>3526.6</v>
      </c>
      <c r="I110" s="334">
        <f t="shared" si="10"/>
        <v>0</v>
      </c>
      <c r="J110" s="444"/>
      <c r="K110" s="460"/>
      <c r="L110" s="461"/>
      <c r="M110" s="467"/>
      <c r="N110" s="468"/>
      <c r="O110" s="475" t="s">
        <v>322</v>
      </c>
      <c r="P110" s="470"/>
      <c r="Q110" s="801">
        <v>67005.399999999994</v>
      </c>
      <c r="R110" s="802" t="s">
        <v>478</v>
      </c>
      <c r="S110" s="103">
        <f t="shared" si="11"/>
        <v>67005.399999999994</v>
      </c>
      <c r="T110" s="103">
        <f t="shared" ref="T110:T111" si="16">S110/H110</f>
        <v>19</v>
      </c>
    </row>
    <row r="111" spans="1:20" s="331" customFormat="1" x14ac:dyDescent="0.25">
      <c r="A111" s="332">
        <v>70</v>
      </c>
      <c r="B111" s="616" t="s">
        <v>88</v>
      </c>
      <c r="C111" s="284" t="s">
        <v>388</v>
      </c>
      <c r="D111" s="184"/>
      <c r="E111" s="262">
        <v>43367</v>
      </c>
      <c r="F111" s="301">
        <v>200</v>
      </c>
      <c r="G111" s="182">
        <v>20</v>
      </c>
      <c r="H111" s="64">
        <v>200</v>
      </c>
      <c r="I111" s="334">
        <f t="shared" si="10"/>
        <v>0</v>
      </c>
      <c r="J111" s="444"/>
      <c r="K111" s="460"/>
      <c r="L111" s="461"/>
      <c r="M111" s="467"/>
      <c r="N111" s="468"/>
      <c r="O111" s="469" t="s">
        <v>389</v>
      </c>
      <c r="P111" s="470"/>
      <c r="Q111" s="801">
        <v>5400</v>
      </c>
      <c r="R111" s="802" t="s">
        <v>478</v>
      </c>
      <c r="S111" s="103">
        <f t="shared" si="11"/>
        <v>5400</v>
      </c>
      <c r="T111" s="103">
        <f t="shared" si="16"/>
        <v>27</v>
      </c>
    </row>
    <row r="112" spans="1:20" s="331" customFormat="1" x14ac:dyDescent="0.25">
      <c r="A112" s="332">
        <v>71</v>
      </c>
      <c r="B112" s="643" t="s">
        <v>88</v>
      </c>
      <c r="C112" s="284" t="s">
        <v>240</v>
      </c>
      <c r="D112" s="184"/>
      <c r="E112" s="262">
        <v>43368</v>
      </c>
      <c r="F112" s="301">
        <v>5526.5</v>
      </c>
      <c r="G112" s="338">
        <v>6</v>
      </c>
      <c r="H112" s="64">
        <v>5526.5</v>
      </c>
      <c r="I112" s="334">
        <f t="shared" si="10"/>
        <v>0</v>
      </c>
      <c r="J112" s="444"/>
      <c r="K112" s="460"/>
      <c r="L112" s="461"/>
      <c r="M112" s="460"/>
      <c r="N112" s="461"/>
      <c r="O112" s="469" t="s">
        <v>407</v>
      </c>
      <c r="P112" s="470"/>
      <c r="Q112" s="801">
        <v>105003.5</v>
      </c>
      <c r="R112" s="802" t="s">
        <v>486</v>
      </c>
      <c r="S112" s="103">
        <f t="shared" ref="S112:S127" si="17">Q112+M112+K112</f>
        <v>105003.5</v>
      </c>
      <c r="T112" s="103">
        <f t="shared" ref="T112:T127" si="18">S112/H112</f>
        <v>19</v>
      </c>
    </row>
    <row r="113" spans="1:20" s="331" customFormat="1" x14ac:dyDescent="0.25">
      <c r="A113" s="332">
        <v>72</v>
      </c>
      <c r="B113" s="616" t="s">
        <v>88</v>
      </c>
      <c r="C113" s="284" t="s">
        <v>240</v>
      </c>
      <c r="D113" s="184"/>
      <c r="E113" s="262">
        <v>43371</v>
      </c>
      <c r="F113" s="301">
        <v>4456.1000000000004</v>
      </c>
      <c r="G113" s="338">
        <v>5</v>
      </c>
      <c r="H113" s="64">
        <v>4456.1000000000004</v>
      </c>
      <c r="I113" s="334">
        <f t="shared" si="10"/>
        <v>0</v>
      </c>
      <c r="J113" s="444"/>
      <c r="K113" s="460"/>
      <c r="L113" s="461"/>
      <c r="M113" s="460"/>
      <c r="N113" s="461"/>
      <c r="O113" s="469" t="s">
        <v>417</v>
      </c>
      <c r="P113" s="470"/>
      <c r="Q113" s="801">
        <v>84665.9</v>
      </c>
      <c r="R113" s="802" t="s">
        <v>488</v>
      </c>
      <c r="S113" s="103">
        <f t="shared" si="17"/>
        <v>84665.9</v>
      </c>
      <c r="T113" s="103">
        <f t="shared" si="18"/>
        <v>18.999999999999996</v>
      </c>
    </row>
    <row r="114" spans="1:20" s="331" customFormat="1" x14ac:dyDescent="0.25">
      <c r="A114" s="332">
        <v>73</v>
      </c>
      <c r="B114" s="616" t="s">
        <v>88</v>
      </c>
      <c r="C114" s="284" t="s">
        <v>388</v>
      </c>
      <c r="D114" s="184"/>
      <c r="E114" s="262">
        <v>43371</v>
      </c>
      <c r="F114" s="301">
        <v>500</v>
      </c>
      <c r="G114" s="338">
        <v>50</v>
      </c>
      <c r="H114" s="64">
        <v>500</v>
      </c>
      <c r="I114" s="334">
        <f t="shared" si="10"/>
        <v>0</v>
      </c>
      <c r="J114" s="444"/>
      <c r="K114" s="460"/>
      <c r="L114" s="461"/>
      <c r="M114" s="460"/>
      <c r="N114" s="461"/>
      <c r="O114" s="469" t="s">
        <v>417</v>
      </c>
      <c r="P114" s="470"/>
      <c r="Q114" s="801">
        <v>13500</v>
      </c>
      <c r="R114" s="802" t="s">
        <v>488</v>
      </c>
      <c r="S114" s="103">
        <f t="shared" si="17"/>
        <v>13500</v>
      </c>
      <c r="T114" s="103">
        <f t="shared" si="18"/>
        <v>27</v>
      </c>
    </row>
    <row r="115" spans="1:20" s="331" customFormat="1" x14ac:dyDescent="0.25">
      <c r="A115" s="332">
        <v>74</v>
      </c>
      <c r="B115" s="616" t="s">
        <v>238</v>
      </c>
      <c r="C115" s="284" t="s">
        <v>85</v>
      </c>
      <c r="D115" s="184"/>
      <c r="E115" s="262">
        <v>43372</v>
      </c>
      <c r="F115" s="301">
        <v>1500</v>
      </c>
      <c r="G115" s="338">
        <v>150</v>
      </c>
      <c r="H115" s="64">
        <v>1500</v>
      </c>
      <c r="I115" s="334">
        <f t="shared" ref="I115" si="19">H115-F115</f>
        <v>0</v>
      </c>
      <c r="J115" s="444"/>
      <c r="K115" s="460"/>
      <c r="L115" s="461"/>
      <c r="M115" s="460"/>
      <c r="N115" s="461"/>
      <c r="O115" s="469" t="s">
        <v>418</v>
      </c>
      <c r="P115" s="470"/>
      <c r="Q115" s="801">
        <v>73500</v>
      </c>
      <c r="R115" s="802" t="s">
        <v>478</v>
      </c>
      <c r="S115" s="103">
        <f t="shared" si="17"/>
        <v>73500</v>
      </c>
      <c r="T115" s="103">
        <f t="shared" si="18"/>
        <v>49</v>
      </c>
    </row>
    <row r="116" spans="1:20" s="331" customFormat="1" x14ac:dyDescent="0.25">
      <c r="A116" s="332">
        <v>75</v>
      </c>
      <c r="B116" s="616" t="s">
        <v>238</v>
      </c>
      <c r="C116" s="284" t="s">
        <v>84</v>
      </c>
      <c r="D116" s="184"/>
      <c r="E116" s="262">
        <v>43372</v>
      </c>
      <c r="F116" s="301">
        <v>1003.34</v>
      </c>
      <c r="G116" s="338">
        <v>221</v>
      </c>
      <c r="H116" s="64">
        <v>1003.34</v>
      </c>
      <c r="I116" s="334">
        <f t="shared" si="10"/>
        <v>0</v>
      </c>
      <c r="J116" s="444"/>
      <c r="K116" s="460"/>
      <c r="L116" s="461"/>
      <c r="M116" s="467"/>
      <c r="N116" s="468"/>
      <c r="O116" s="469" t="s">
        <v>418</v>
      </c>
      <c r="P116" s="470"/>
      <c r="Q116" s="801">
        <v>47658.65</v>
      </c>
      <c r="R116" s="802" t="s">
        <v>478</v>
      </c>
      <c r="S116" s="103">
        <f t="shared" si="17"/>
        <v>47658.65</v>
      </c>
      <c r="T116" s="103">
        <f t="shared" si="18"/>
        <v>47.5</v>
      </c>
    </row>
    <row r="117" spans="1:20" s="331" customFormat="1" x14ac:dyDescent="0.25">
      <c r="A117" s="332">
        <v>75</v>
      </c>
      <c r="B117" s="616"/>
      <c r="C117" s="284"/>
      <c r="D117" s="184"/>
      <c r="E117" s="262"/>
      <c r="F117" s="301"/>
      <c r="G117" s="338"/>
      <c r="H117" s="64"/>
      <c r="I117" s="334">
        <f t="shared" si="10"/>
        <v>0</v>
      </c>
      <c r="J117" s="444"/>
      <c r="K117" s="460"/>
      <c r="L117" s="461"/>
      <c r="M117" s="467"/>
      <c r="N117" s="468"/>
      <c r="O117" s="469"/>
      <c r="P117" s="470"/>
      <c r="Q117" s="467"/>
      <c r="R117" s="474"/>
      <c r="S117" s="103">
        <f t="shared" si="17"/>
        <v>0</v>
      </c>
      <c r="T117" s="103" t="e">
        <f t="shared" si="18"/>
        <v>#DIV/0!</v>
      </c>
    </row>
    <row r="118" spans="1:20" s="331" customFormat="1" x14ac:dyDescent="0.25">
      <c r="A118" s="332">
        <v>76</v>
      </c>
      <c r="B118" s="129"/>
      <c r="C118" s="284"/>
      <c r="D118" s="368"/>
      <c r="E118" s="262"/>
      <c r="F118" s="301"/>
      <c r="G118" s="182"/>
      <c r="H118" s="64"/>
      <c r="I118" s="334">
        <f t="shared" si="10"/>
        <v>0</v>
      </c>
      <c r="J118" s="444"/>
      <c r="K118" s="460"/>
      <c r="L118" s="461"/>
      <c r="M118" s="467"/>
      <c r="N118" s="468"/>
      <c r="O118" s="469"/>
      <c r="P118" s="470"/>
      <c r="Q118" s="467"/>
      <c r="R118" s="474"/>
      <c r="S118" s="103">
        <f t="shared" si="17"/>
        <v>0</v>
      </c>
      <c r="T118" s="103" t="e">
        <f t="shared" si="18"/>
        <v>#DIV/0!</v>
      </c>
    </row>
    <row r="119" spans="1:20" s="331" customFormat="1" x14ac:dyDescent="0.25">
      <c r="A119" s="332">
        <v>77</v>
      </c>
      <c r="B119" s="129"/>
      <c r="C119" s="284"/>
      <c r="D119" s="368"/>
      <c r="E119" s="262"/>
      <c r="F119" s="301"/>
      <c r="G119" s="182"/>
      <c r="H119" s="64"/>
      <c r="I119" s="334">
        <f t="shared" si="10"/>
        <v>0</v>
      </c>
      <c r="J119" s="444"/>
      <c r="K119" s="473"/>
      <c r="L119" s="461"/>
      <c r="M119" s="467"/>
      <c r="N119" s="468"/>
      <c r="O119" s="469"/>
      <c r="P119" s="470"/>
      <c r="Q119" s="467"/>
      <c r="R119" s="474"/>
      <c r="S119" s="103">
        <f t="shared" si="17"/>
        <v>0</v>
      </c>
      <c r="T119" s="103" t="e">
        <f t="shared" si="18"/>
        <v>#DIV/0!</v>
      </c>
    </row>
    <row r="120" spans="1:20" s="331" customFormat="1" ht="15.75" x14ac:dyDescent="0.25">
      <c r="A120" s="332">
        <v>78</v>
      </c>
      <c r="B120" s="128"/>
      <c r="C120" s="284"/>
      <c r="D120" s="368"/>
      <c r="E120" s="262"/>
      <c r="F120" s="301"/>
      <c r="G120" s="182"/>
      <c r="H120" s="64"/>
      <c r="I120" s="334">
        <f t="shared" si="10"/>
        <v>0</v>
      </c>
      <c r="J120" s="615"/>
      <c r="K120" s="473"/>
      <c r="L120" s="461"/>
      <c r="M120" s="467"/>
      <c r="N120" s="468"/>
      <c r="O120" s="469"/>
      <c r="P120" s="470"/>
      <c r="Q120" s="467"/>
      <c r="R120" s="474"/>
      <c r="S120" s="103">
        <f t="shared" si="17"/>
        <v>0</v>
      </c>
      <c r="T120" s="103" t="e">
        <f t="shared" si="18"/>
        <v>#DIV/0!</v>
      </c>
    </row>
    <row r="121" spans="1:20" s="331" customFormat="1" x14ac:dyDescent="0.25">
      <c r="A121" s="332">
        <v>79</v>
      </c>
      <c r="B121" s="616"/>
      <c r="C121" s="284"/>
      <c r="D121" s="368"/>
      <c r="E121" s="262"/>
      <c r="F121" s="301"/>
      <c r="G121" s="182"/>
      <c r="H121" s="64"/>
      <c r="I121" s="334">
        <f t="shared" si="10"/>
        <v>0</v>
      </c>
      <c r="J121" s="460"/>
      <c r="K121" s="125"/>
      <c r="L121" s="461"/>
      <c r="M121" s="467"/>
      <c r="N121" s="468"/>
      <c r="O121" s="469"/>
      <c r="P121" s="470"/>
      <c r="Q121" s="467"/>
      <c r="R121" s="474"/>
      <c r="S121" s="103">
        <f t="shared" si="17"/>
        <v>0</v>
      </c>
      <c r="T121" s="103" t="e">
        <f t="shared" si="18"/>
        <v>#DIV/0!</v>
      </c>
    </row>
    <row r="122" spans="1:20" s="331" customFormat="1" x14ac:dyDescent="0.25">
      <c r="A122" s="332">
        <v>80</v>
      </c>
      <c r="B122" s="599"/>
      <c r="C122" s="284"/>
      <c r="D122" s="184"/>
      <c r="E122" s="262"/>
      <c r="F122" s="301"/>
      <c r="G122" s="182"/>
      <c r="H122" s="64"/>
      <c r="I122" s="334">
        <f t="shared" si="10"/>
        <v>0</v>
      </c>
      <c r="J122" s="456"/>
      <c r="K122" s="460"/>
      <c r="L122" s="461"/>
      <c r="M122" s="467"/>
      <c r="N122" s="476"/>
      <c r="O122" s="469"/>
      <c r="P122" s="470"/>
      <c r="Q122" s="467"/>
      <c r="R122" s="474"/>
      <c r="S122" s="103">
        <f t="shared" si="17"/>
        <v>0</v>
      </c>
      <c r="T122" s="103" t="e">
        <f t="shared" si="18"/>
        <v>#DIV/0!</v>
      </c>
    </row>
    <row r="123" spans="1:20" s="331" customFormat="1" x14ac:dyDescent="0.25">
      <c r="A123" s="332"/>
      <c r="B123" s="599"/>
      <c r="C123" s="284"/>
      <c r="D123" s="184"/>
      <c r="E123" s="262"/>
      <c r="F123" s="301"/>
      <c r="G123" s="182"/>
      <c r="H123" s="64"/>
      <c r="I123" s="334">
        <f t="shared" si="10"/>
        <v>0</v>
      </c>
      <c r="J123" s="456"/>
      <c r="K123" s="460"/>
      <c r="L123" s="461"/>
      <c r="M123" s="467"/>
      <c r="N123" s="476"/>
      <c r="O123" s="469"/>
      <c r="P123" s="470"/>
      <c r="Q123" s="467"/>
      <c r="R123" s="474"/>
      <c r="S123" s="103">
        <f t="shared" si="17"/>
        <v>0</v>
      </c>
      <c r="T123" s="103" t="e">
        <f t="shared" si="18"/>
        <v>#DIV/0!</v>
      </c>
    </row>
    <row r="124" spans="1:20" s="331" customFormat="1" ht="15.75" x14ac:dyDescent="0.25">
      <c r="A124" s="332"/>
      <c r="B124" s="657"/>
      <c r="C124" s="284"/>
      <c r="D124" s="184"/>
      <c r="E124" s="262"/>
      <c r="F124" s="301"/>
      <c r="G124" s="182"/>
      <c r="H124" s="64"/>
      <c r="I124" s="334">
        <f t="shared" si="10"/>
        <v>0</v>
      </c>
      <c r="J124" s="456"/>
      <c r="K124" s="460"/>
      <c r="L124" s="461"/>
      <c r="M124" s="467"/>
      <c r="N124" s="476"/>
      <c r="O124" s="469"/>
      <c r="P124" s="470"/>
      <c r="Q124" s="467"/>
      <c r="R124" s="474"/>
      <c r="S124" s="103">
        <f t="shared" si="17"/>
        <v>0</v>
      </c>
      <c r="T124" s="103" t="e">
        <f t="shared" si="18"/>
        <v>#DIV/0!</v>
      </c>
    </row>
    <row r="125" spans="1:20" s="331" customFormat="1" x14ac:dyDescent="0.25">
      <c r="A125" s="332"/>
      <c r="B125" s="599"/>
      <c r="C125" s="284"/>
      <c r="D125" s="184"/>
      <c r="E125" s="262"/>
      <c r="F125" s="301"/>
      <c r="G125" s="182"/>
      <c r="H125" s="64"/>
      <c r="I125" s="334">
        <f t="shared" si="10"/>
        <v>0</v>
      </c>
      <c r="J125" s="456"/>
      <c r="K125" s="460"/>
      <c r="L125" s="461"/>
      <c r="M125" s="467"/>
      <c r="N125" s="476"/>
      <c r="O125" s="469"/>
      <c r="P125" s="470"/>
      <c r="Q125" s="467"/>
      <c r="R125" s="474"/>
      <c r="S125" s="103">
        <f t="shared" si="17"/>
        <v>0</v>
      </c>
      <c r="T125" s="103" t="e">
        <f t="shared" si="18"/>
        <v>#DIV/0!</v>
      </c>
    </row>
    <row r="126" spans="1:20" s="331" customFormat="1" ht="15.75" x14ac:dyDescent="0.25">
      <c r="A126" s="332"/>
      <c r="B126" s="599"/>
      <c r="C126" s="284"/>
      <c r="D126" s="184"/>
      <c r="E126" s="262"/>
      <c r="F126" s="301"/>
      <c r="G126" s="182"/>
      <c r="H126" s="64"/>
      <c r="I126" s="334">
        <f t="shared" si="10"/>
        <v>0</v>
      </c>
      <c r="J126" s="573"/>
      <c r="K126" s="460"/>
      <c r="L126" s="461"/>
      <c r="M126" s="467"/>
      <c r="N126" s="636"/>
      <c r="O126" s="469"/>
      <c r="P126" s="470"/>
      <c r="Q126" s="467"/>
      <c r="R126" s="474"/>
      <c r="S126" s="103">
        <f t="shared" si="17"/>
        <v>0</v>
      </c>
      <c r="T126" s="103" t="e">
        <f t="shared" si="18"/>
        <v>#DIV/0!</v>
      </c>
    </row>
    <row r="127" spans="1:20" s="331" customFormat="1" x14ac:dyDescent="0.25">
      <c r="A127" s="332"/>
      <c r="B127" s="616"/>
      <c r="C127" s="284"/>
      <c r="D127" s="284"/>
      <c r="E127" s="262"/>
      <c r="F127" s="301"/>
      <c r="G127" s="182"/>
      <c r="H127" s="64"/>
      <c r="I127" s="334">
        <f t="shared" ref="I127:I128" si="20">H127-F127</f>
        <v>0</v>
      </c>
      <c r="J127" s="444"/>
      <c r="K127" s="460"/>
      <c r="L127" s="461"/>
      <c r="M127" s="467"/>
      <c r="N127" s="476"/>
      <c r="O127" s="469"/>
      <c r="P127" s="470"/>
      <c r="Q127" s="467"/>
      <c r="R127" s="474"/>
      <c r="S127" s="103">
        <f t="shared" si="17"/>
        <v>0</v>
      </c>
      <c r="T127" s="103" t="e">
        <f t="shared" si="18"/>
        <v>#DIV/0!</v>
      </c>
    </row>
    <row r="128" spans="1:20" s="331" customFormat="1" x14ac:dyDescent="0.25">
      <c r="A128" s="332"/>
      <c r="B128" s="128"/>
      <c r="C128" s="119"/>
      <c r="D128" s="321"/>
      <c r="E128" s="307"/>
      <c r="F128" s="246"/>
      <c r="G128" s="182"/>
      <c r="H128" s="64"/>
      <c r="I128" s="334">
        <f t="shared" si="20"/>
        <v>0</v>
      </c>
      <c r="J128" s="444"/>
      <c r="K128" s="460"/>
      <c r="L128" s="461"/>
      <c r="M128" s="467"/>
      <c r="N128" s="476"/>
      <c r="O128" s="469"/>
      <c r="P128" s="470"/>
      <c r="Q128" s="467"/>
      <c r="R128" s="474"/>
      <c r="S128" s="103">
        <f t="shared" ref="S128" si="21">Q128+M128+K128</f>
        <v>0</v>
      </c>
      <c r="T128" s="103" t="e">
        <f t="shared" ref="T128" si="22">S128/H128</f>
        <v>#DIV/0!</v>
      </c>
    </row>
    <row r="129" spans="1:20" s="331" customFormat="1" ht="15.75" thickBot="1" x14ac:dyDescent="0.3">
      <c r="A129" s="332"/>
      <c r="B129" s="129"/>
      <c r="C129" s="284"/>
      <c r="D129" s="284"/>
      <c r="E129" s="150"/>
      <c r="F129" s="301"/>
      <c r="G129" s="182"/>
      <c r="H129" s="64"/>
      <c r="I129" s="334">
        <f t="shared" ref="I129:I141" si="23">H129-F129</f>
        <v>0</v>
      </c>
      <c r="J129" s="444"/>
      <c r="K129" s="196"/>
      <c r="L129" s="359"/>
      <c r="M129" s="111"/>
      <c r="N129" s="360"/>
      <c r="O129" s="169"/>
      <c r="P129" s="211"/>
      <c r="Q129" s="96"/>
      <c r="R129" s="380"/>
      <c r="S129" s="103">
        <f t="shared" ref="S129:S134" si="24">Q129+M129+K129</f>
        <v>0</v>
      </c>
      <c r="T129" s="103" t="e">
        <f t="shared" ref="T129:T137" si="25">S129/H129+0.1</f>
        <v>#DIV/0!</v>
      </c>
    </row>
    <row r="130" spans="1:20" s="331" customFormat="1" hidden="1" x14ac:dyDescent="0.25">
      <c r="A130" s="332">
        <v>72</v>
      </c>
      <c r="B130" s="129"/>
      <c r="C130" s="310"/>
      <c r="D130" s="284"/>
      <c r="E130" s="150"/>
      <c r="F130" s="301"/>
      <c r="G130" s="182"/>
      <c r="H130" s="64"/>
      <c r="I130" s="334">
        <f>H130-F130</f>
        <v>0</v>
      </c>
      <c r="J130" s="444"/>
      <c r="K130" s="196"/>
      <c r="L130" s="359"/>
      <c r="M130" s="111"/>
      <c r="N130" s="360"/>
      <c r="O130" s="169"/>
      <c r="P130" s="211"/>
      <c r="Q130" s="371"/>
      <c r="R130" s="369"/>
      <c r="S130" s="103">
        <f t="shared" si="24"/>
        <v>0</v>
      </c>
      <c r="T130" s="103" t="e">
        <f t="shared" si="25"/>
        <v>#DIV/0!</v>
      </c>
    </row>
    <row r="131" spans="1:20" s="331" customFormat="1" hidden="1" x14ac:dyDescent="0.25">
      <c r="A131" s="332">
        <v>73</v>
      </c>
      <c r="B131" s="129"/>
      <c r="C131" s="310"/>
      <c r="D131" s="284"/>
      <c r="E131" s="150"/>
      <c r="F131" s="301"/>
      <c r="G131" s="182"/>
      <c r="H131" s="64"/>
      <c r="I131" s="334">
        <f t="shared" si="23"/>
        <v>0</v>
      </c>
      <c r="J131" s="444"/>
      <c r="K131" s="196"/>
      <c r="L131" s="359"/>
      <c r="M131" s="111"/>
      <c r="N131" s="360"/>
      <c r="O131" s="169"/>
      <c r="P131" s="211"/>
      <c r="Q131" s="371"/>
      <c r="R131" s="369"/>
      <c r="S131" s="103">
        <f t="shared" si="24"/>
        <v>0</v>
      </c>
      <c r="T131" s="103" t="e">
        <f t="shared" si="25"/>
        <v>#DIV/0!</v>
      </c>
    </row>
    <row r="132" spans="1:20" s="331" customFormat="1" hidden="1" x14ac:dyDescent="0.25">
      <c r="A132" s="332">
        <v>74</v>
      </c>
      <c r="B132" s="129"/>
      <c r="C132" s="310"/>
      <c r="D132" s="284"/>
      <c r="E132" s="150"/>
      <c r="F132" s="301"/>
      <c r="G132" s="182"/>
      <c r="H132" s="64"/>
      <c r="I132" s="334">
        <f t="shared" si="23"/>
        <v>0</v>
      </c>
      <c r="J132" s="444"/>
      <c r="K132" s="196"/>
      <c r="L132" s="359"/>
      <c r="M132" s="111"/>
      <c r="N132" s="360"/>
      <c r="O132" s="169"/>
      <c r="P132" s="211"/>
      <c r="Q132" s="371"/>
      <c r="R132" s="370"/>
      <c r="S132" s="103">
        <f t="shared" si="24"/>
        <v>0</v>
      </c>
      <c r="T132" s="103" t="e">
        <f t="shared" si="25"/>
        <v>#DIV/0!</v>
      </c>
    </row>
    <row r="133" spans="1:20" s="331" customFormat="1" hidden="1" x14ac:dyDescent="0.25">
      <c r="A133" s="332">
        <v>75</v>
      </c>
      <c r="B133" s="129"/>
      <c r="C133" s="310"/>
      <c r="D133" s="284"/>
      <c r="E133" s="150"/>
      <c r="F133" s="301"/>
      <c r="G133" s="182"/>
      <c r="H133" s="64"/>
      <c r="I133" s="334">
        <f>H133-F133</f>
        <v>0</v>
      </c>
      <c r="J133" s="444"/>
      <c r="K133" s="196"/>
      <c r="L133" s="359"/>
      <c r="M133" s="111"/>
      <c r="N133" s="360"/>
      <c r="O133" s="169"/>
      <c r="P133" s="211"/>
      <c r="Q133" s="371"/>
      <c r="R133" s="370"/>
      <c r="S133" s="103">
        <f t="shared" si="24"/>
        <v>0</v>
      </c>
      <c r="T133" s="103" t="e">
        <f t="shared" si="25"/>
        <v>#DIV/0!</v>
      </c>
    </row>
    <row r="134" spans="1:20" s="331" customFormat="1" hidden="1" x14ac:dyDescent="0.25">
      <c r="A134" s="332">
        <v>76</v>
      </c>
      <c r="B134" s="129"/>
      <c r="C134" s="284"/>
      <c r="D134" s="310"/>
      <c r="E134" s="150"/>
      <c r="F134" s="301"/>
      <c r="G134" s="182"/>
      <c r="H134" s="64"/>
      <c r="I134" s="334">
        <f t="shared" si="23"/>
        <v>0</v>
      </c>
      <c r="J134" s="444"/>
      <c r="K134" s="196"/>
      <c r="L134" s="359"/>
      <c r="M134" s="111"/>
      <c r="N134" s="360"/>
      <c r="O134" s="169"/>
      <c r="P134" s="211"/>
      <c r="Q134" s="111"/>
      <c r="R134" s="362"/>
      <c r="S134" s="103">
        <f t="shared" si="24"/>
        <v>0</v>
      </c>
      <c r="T134" s="103" t="e">
        <f t="shared" si="25"/>
        <v>#DIV/0!</v>
      </c>
    </row>
    <row r="135" spans="1:20" s="331" customFormat="1" hidden="1" x14ac:dyDescent="0.25">
      <c r="A135" s="332">
        <v>77</v>
      </c>
      <c r="B135" s="129"/>
      <c r="C135" s="284"/>
      <c r="D135" s="184"/>
      <c r="E135" s="150"/>
      <c r="F135" s="301"/>
      <c r="G135" s="182"/>
      <c r="H135" s="64"/>
      <c r="I135" s="334">
        <f t="shared" si="23"/>
        <v>0</v>
      </c>
      <c r="J135" s="444"/>
      <c r="K135" s="196"/>
      <c r="L135" s="335"/>
      <c r="M135" s="111"/>
      <c r="N135" s="360"/>
      <c r="O135" s="169"/>
      <c r="P135" s="211"/>
      <c r="Q135" s="111"/>
      <c r="R135" s="362"/>
      <c r="S135" s="103">
        <f t="shared" ref="S135:S140" si="26">Q135+M135+K135</f>
        <v>0</v>
      </c>
      <c r="T135" s="103" t="e">
        <f t="shared" si="25"/>
        <v>#DIV/0!</v>
      </c>
    </row>
    <row r="136" spans="1:20" s="331" customFormat="1" hidden="1" x14ac:dyDescent="0.25">
      <c r="A136" s="332">
        <v>77</v>
      </c>
      <c r="B136" s="129"/>
      <c r="C136" s="336"/>
      <c r="D136" s="184"/>
      <c r="E136" s="150"/>
      <c r="F136" s="301"/>
      <c r="G136" s="182"/>
      <c r="H136" s="64"/>
      <c r="I136" s="334">
        <f t="shared" si="23"/>
        <v>0</v>
      </c>
      <c r="J136" s="444"/>
      <c r="K136" s="196"/>
      <c r="L136" s="335"/>
      <c r="M136" s="111"/>
      <c r="N136" s="360"/>
      <c r="O136" s="169"/>
      <c r="P136" s="211"/>
      <c r="Q136" s="111"/>
      <c r="R136" s="362"/>
      <c r="S136" s="103">
        <f t="shared" si="26"/>
        <v>0</v>
      </c>
      <c r="T136" s="103" t="e">
        <f t="shared" si="25"/>
        <v>#DIV/0!</v>
      </c>
    </row>
    <row r="137" spans="1:20" s="331" customFormat="1" hidden="1" x14ac:dyDescent="0.25">
      <c r="A137" s="332">
        <v>78</v>
      </c>
      <c r="B137" s="129"/>
      <c r="C137" s="336"/>
      <c r="D137" s="184"/>
      <c r="E137" s="150"/>
      <c r="F137" s="301"/>
      <c r="G137" s="182"/>
      <c r="H137" s="64"/>
      <c r="I137" s="334">
        <f t="shared" si="23"/>
        <v>0</v>
      </c>
      <c r="J137" s="444"/>
      <c r="K137" s="196"/>
      <c r="L137" s="335"/>
      <c r="M137" s="111"/>
      <c r="N137" s="360"/>
      <c r="O137" s="169"/>
      <c r="P137" s="211"/>
      <c r="Q137" s="111"/>
      <c r="R137" s="362"/>
      <c r="S137" s="103">
        <f t="shared" si="26"/>
        <v>0</v>
      </c>
      <c r="T137" s="103" t="e">
        <f t="shared" si="25"/>
        <v>#DIV/0!</v>
      </c>
    </row>
    <row r="138" spans="1:20" s="331" customFormat="1" hidden="1" x14ac:dyDescent="0.25">
      <c r="A138" s="332"/>
      <c r="B138" s="129"/>
      <c r="C138" s="336"/>
      <c r="D138" s="184"/>
      <c r="E138" s="150"/>
      <c r="F138" s="301"/>
      <c r="G138" s="182"/>
      <c r="H138" s="64"/>
      <c r="I138" s="334">
        <f t="shared" si="23"/>
        <v>0</v>
      </c>
      <c r="J138" s="444"/>
      <c r="K138" s="196"/>
      <c r="L138" s="335"/>
      <c r="M138" s="111"/>
      <c r="N138" s="337"/>
      <c r="O138" s="169"/>
      <c r="P138" s="211"/>
      <c r="Q138" s="111"/>
      <c r="R138" s="362"/>
      <c r="S138" s="103">
        <f t="shared" si="26"/>
        <v>0</v>
      </c>
      <c r="T138" s="103" t="e">
        <f>S138/H138</f>
        <v>#DIV/0!</v>
      </c>
    </row>
    <row r="139" spans="1:20" s="331" customFormat="1" hidden="1" x14ac:dyDescent="0.25">
      <c r="A139" s="332"/>
      <c r="B139" s="129"/>
      <c r="C139" s="336"/>
      <c r="D139" s="315"/>
      <c r="E139" s="150"/>
      <c r="F139" s="301"/>
      <c r="G139" s="182"/>
      <c r="H139" s="64"/>
      <c r="I139" s="334">
        <f t="shared" si="23"/>
        <v>0</v>
      </c>
      <c r="J139" s="444"/>
      <c r="K139" s="196"/>
      <c r="L139" s="335"/>
      <c r="M139" s="111"/>
      <c r="N139" s="337"/>
      <c r="O139" s="169"/>
      <c r="P139" s="211"/>
      <c r="Q139" s="96"/>
      <c r="R139" s="363"/>
      <c r="S139" s="103">
        <f t="shared" si="26"/>
        <v>0</v>
      </c>
      <c r="T139" s="103" t="e">
        <f>S139/H139</f>
        <v>#DIV/0!</v>
      </c>
    </row>
    <row r="140" spans="1:20" s="331" customFormat="1" hidden="1" x14ac:dyDescent="0.25">
      <c r="A140" s="332"/>
      <c r="B140" s="129"/>
      <c r="C140" s="336"/>
      <c r="D140" s="315"/>
      <c r="E140" s="150"/>
      <c r="F140" s="301"/>
      <c r="G140" s="182"/>
      <c r="H140" s="64"/>
      <c r="I140" s="334">
        <f t="shared" si="23"/>
        <v>0</v>
      </c>
      <c r="J140" s="444"/>
      <c r="K140" s="196"/>
      <c r="L140" s="335"/>
      <c r="M140" s="111"/>
      <c r="N140" s="337"/>
      <c r="O140" s="169"/>
      <c r="P140" s="211"/>
      <c r="Q140" s="96"/>
      <c r="R140" s="348"/>
      <c r="S140" s="103">
        <f t="shared" si="26"/>
        <v>0</v>
      </c>
      <c r="T140" s="103" t="e">
        <f>S140/H140</f>
        <v>#DIV/0!</v>
      </c>
    </row>
    <row r="141" spans="1:20" s="331" customFormat="1" ht="15.75" hidden="1" thickBot="1" x14ac:dyDescent="0.3">
      <c r="A141" s="332"/>
      <c r="B141" s="340"/>
      <c r="C141" s="124"/>
      <c r="D141" s="315"/>
      <c r="E141" s="201"/>
      <c r="F141" s="301"/>
      <c r="G141" s="182"/>
      <c r="H141" s="64"/>
      <c r="I141" s="334">
        <f t="shared" si="23"/>
        <v>0</v>
      </c>
      <c r="J141" s="445"/>
      <c r="K141" s="349"/>
      <c r="L141" s="350"/>
      <c r="M141" s="111"/>
      <c r="N141" s="247"/>
      <c r="O141" s="169"/>
      <c r="P141" s="172"/>
      <c r="Q141" s="128"/>
      <c r="R141" s="304"/>
      <c r="S141" s="103">
        <f>Q141+M141+K141</f>
        <v>0</v>
      </c>
      <c r="T141" s="103" t="e">
        <f>S141/H141+0.1</f>
        <v>#DIV/0!</v>
      </c>
    </row>
    <row r="142" spans="1:20" s="331" customFormat="1" ht="29.25" customHeight="1" thickTop="1" thickBot="1" x14ac:dyDescent="0.3">
      <c r="A142" s="332"/>
      <c r="B142" s="310"/>
      <c r="C142" s="124"/>
      <c r="D142" s="351"/>
      <c r="E142" s="150"/>
      <c r="F142" s="115" t="s">
        <v>31</v>
      </c>
      <c r="G142" s="116">
        <f>SUM(G5:G141)</f>
        <v>1802</v>
      </c>
      <c r="H142" s="412">
        <f>SUM(H3:H141)</f>
        <v>646004.06999999983</v>
      </c>
      <c r="I142" s="352">
        <f>PIERNA!I40</f>
        <v>0</v>
      </c>
      <c r="J142" s="62"/>
      <c r="K142" s="354">
        <f>SUM(K5:K141)</f>
        <v>2815621</v>
      </c>
      <c r="L142" s="355"/>
      <c r="M142" s="354">
        <f>SUM(M5:M141)</f>
        <v>844480</v>
      </c>
      <c r="N142" s="356"/>
      <c r="O142" s="353"/>
      <c r="P142" s="212"/>
      <c r="Q142" s="357">
        <f>SUM(Q5:Q141)</f>
        <v>16922601.601889998</v>
      </c>
      <c r="R142" s="305"/>
      <c r="S142" s="377">
        <f>Q142+M142+K142</f>
        <v>20582702.601889998</v>
      </c>
      <c r="T142" s="103"/>
    </row>
    <row r="143" spans="1:20" s="331" customFormat="1" ht="15.75" thickTop="1" x14ac:dyDescent="0.25">
      <c r="D143" s="332"/>
      <c r="E143" s="126"/>
      <c r="J143" s="243"/>
      <c r="O143" s="332"/>
      <c r="P143" s="213"/>
      <c r="Q143" s="126"/>
      <c r="R143" s="306" t="s">
        <v>68</v>
      </c>
    </row>
  </sheetData>
  <mergeCells count="3">
    <mergeCell ref="K1:K2"/>
    <mergeCell ref="M1:M2"/>
    <mergeCell ref="Q1:Q2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I33"/>
  <sheetViews>
    <sheetView workbookViewId="0">
      <pane ySplit="7" topLeftCell="A8" activePane="bottomLeft" state="frozen"/>
      <selection pane="bottomLeft" sqref="A1:G1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169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9" ht="36.75" customHeight="1" x14ac:dyDescent="0.55000000000000004">
      <c r="A1" s="813"/>
      <c r="B1" s="813"/>
      <c r="C1" s="813"/>
      <c r="D1" s="813"/>
      <c r="E1" s="813"/>
      <c r="F1" s="813"/>
      <c r="G1" s="813"/>
      <c r="H1" s="14">
        <v>1</v>
      </c>
    </row>
    <row r="2" spans="1:9" ht="15.75" thickBot="1" x14ac:dyDescent="0.3">
      <c r="A2" t="s">
        <v>92</v>
      </c>
      <c r="B2" s="277"/>
      <c r="C2"/>
      <c r="D2"/>
      <c r="E2"/>
      <c r="F2"/>
      <c r="G2"/>
      <c r="H2"/>
    </row>
    <row r="3" spans="1:9" ht="16.5" thickTop="1" thickBot="1" x14ac:dyDescent="0.3">
      <c r="A3" s="12" t="s">
        <v>0</v>
      </c>
      <c r="B3" s="127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9" ht="16.5" thickTop="1" x14ac:dyDescent="0.25">
      <c r="A4" s="16"/>
      <c r="B4" s="119"/>
      <c r="C4" s="104"/>
      <c r="D4" s="262"/>
      <c r="E4" s="458"/>
      <c r="F4" s="417"/>
      <c r="G4" s="52"/>
      <c r="H4" s="16"/>
    </row>
    <row r="5" spans="1:9" ht="18.75" x14ac:dyDescent="0.3">
      <c r="A5" s="812"/>
      <c r="B5" s="633"/>
      <c r="C5" s="210"/>
      <c r="D5" s="262"/>
      <c r="E5" s="458"/>
      <c r="F5" s="417"/>
      <c r="G5" s="163">
        <f>F29</f>
        <v>0</v>
      </c>
      <c r="H5" s="10">
        <f>E5-G5+E4+E6</f>
        <v>0</v>
      </c>
    </row>
    <row r="6" spans="1:9" ht="16.5" thickBot="1" x14ac:dyDescent="0.3">
      <c r="A6" s="812"/>
      <c r="B6" s="447"/>
      <c r="C6" s="245"/>
      <c r="D6" s="17"/>
      <c r="E6" s="459"/>
      <c r="F6" s="417"/>
      <c r="G6" s="16"/>
      <c r="H6"/>
    </row>
    <row r="7" spans="1:9" ht="16.5" thickTop="1" thickBot="1" x14ac:dyDescent="0.3">
      <c r="A7"/>
      <c r="B7" s="462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9" ht="15.75" thickTop="1" x14ac:dyDescent="0.25">
      <c r="A8" s="89" t="s">
        <v>32</v>
      </c>
      <c r="B8" s="463">
        <v>13.61</v>
      </c>
      <c r="C8" s="20"/>
      <c r="D8" s="109">
        <f t="shared" ref="D8:D14" si="0">C8*B8</f>
        <v>0</v>
      </c>
      <c r="E8" s="150"/>
      <c r="F8" s="192">
        <f t="shared" ref="F8:F28" si="1">D8</f>
        <v>0</v>
      </c>
      <c r="G8" s="110"/>
      <c r="H8" s="111"/>
      <c r="I8" s="173">
        <f>E5+E6-F8</f>
        <v>0</v>
      </c>
    </row>
    <row r="9" spans="1:9" x14ac:dyDescent="0.25">
      <c r="A9" s="16"/>
      <c r="B9" s="463">
        <v>13.61</v>
      </c>
      <c r="C9" s="20"/>
      <c r="D9" s="109">
        <f t="shared" si="0"/>
        <v>0</v>
      </c>
      <c r="E9" s="150"/>
      <c r="F9" s="192">
        <f t="shared" si="1"/>
        <v>0</v>
      </c>
      <c r="G9" s="110"/>
      <c r="H9" s="111"/>
      <c r="I9" s="173">
        <f>I8-F9</f>
        <v>0</v>
      </c>
    </row>
    <row r="10" spans="1:9" x14ac:dyDescent="0.25">
      <c r="B10" s="463">
        <v>13.61</v>
      </c>
      <c r="C10" s="20"/>
      <c r="D10" s="109">
        <f t="shared" si="0"/>
        <v>0</v>
      </c>
      <c r="E10" s="150"/>
      <c r="F10" s="192">
        <f t="shared" si="1"/>
        <v>0</v>
      </c>
      <c r="G10" s="110"/>
      <c r="H10" s="111"/>
      <c r="I10" s="173">
        <f t="shared" ref="I10:I28" si="2">I9-F10</f>
        <v>0</v>
      </c>
    </row>
    <row r="11" spans="1:9" x14ac:dyDescent="0.25">
      <c r="A11" s="141" t="s">
        <v>33</v>
      </c>
      <c r="B11" s="463">
        <v>13.61</v>
      </c>
      <c r="C11" s="20"/>
      <c r="D11" s="95">
        <f t="shared" si="0"/>
        <v>0</v>
      </c>
      <c r="E11" s="621"/>
      <c r="F11" s="147">
        <f t="shared" si="1"/>
        <v>0</v>
      </c>
      <c r="G11" s="106"/>
      <c r="H11" s="96"/>
      <c r="I11" s="173">
        <f t="shared" si="2"/>
        <v>0</v>
      </c>
    </row>
    <row r="12" spans="1:9" x14ac:dyDescent="0.25">
      <c r="B12" s="463">
        <v>13.61</v>
      </c>
      <c r="C12" s="20"/>
      <c r="D12" s="95">
        <f t="shared" si="0"/>
        <v>0</v>
      </c>
      <c r="E12" s="621"/>
      <c r="F12" s="147">
        <f t="shared" si="1"/>
        <v>0</v>
      </c>
      <c r="G12" s="106"/>
      <c r="H12" s="96"/>
      <c r="I12" s="173">
        <f t="shared" si="2"/>
        <v>0</v>
      </c>
    </row>
    <row r="13" spans="1:9" x14ac:dyDescent="0.25">
      <c r="A13" s="170"/>
      <c r="B13" s="463">
        <v>13.61</v>
      </c>
      <c r="C13" s="20"/>
      <c r="D13" s="649">
        <f t="shared" si="0"/>
        <v>0</v>
      </c>
      <c r="E13" s="650"/>
      <c r="F13" s="651">
        <f t="shared" si="1"/>
        <v>0</v>
      </c>
      <c r="G13" s="366"/>
      <c r="H13" s="214"/>
      <c r="I13" s="173">
        <f t="shared" si="2"/>
        <v>0</v>
      </c>
    </row>
    <row r="14" spans="1:9" x14ac:dyDescent="0.25">
      <c r="A14" s="170"/>
      <c r="B14" s="463">
        <v>13.61</v>
      </c>
      <c r="C14" s="20"/>
      <c r="D14" s="663">
        <f t="shared" si="0"/>
        <v>0</v>
      </c>
      <c r="E14" s="666"/>
      <c r="F14" s="667">
        <f t="shared" si="1"/>
        <v>0</v>
      </c>
      <c r="G14" s="664"/>
      <c r="H14" s="665"/>
      <c r="I14" s="173">
        <f t="shared" si="2"/>
        <v>0</v>
      </c>
    </row>
    <row r="15" spans="1:9" x14ac:dyDescent="0.25">
      <c r="A15" s="170"/>
      <c r="B15" s="463">
        <v>13.61</v>
      </c>
      <c r="C15" s="20"/>
      <c r="D15" s="684">
        <f t="shared" ref="D15:D27" si="3">C15*B15</f>
        <v>0</v>
      </c>
      <c r="E15" s="688"/>
      <c r="F15" s="689">
        <f t="shared" si="1"/>
        <v>0</v>
      </c>
      <c r="G15" s="685"/>
      <c r="H15" s="686"/>
      <c r="I15" s="173">
        <f t="shared" si="2"/>
        <v>0</v>
      </c>
    </row>
    <row r="16" spans="1:9" x14ac:dyDescent="0.25">
      <c r="A16" s="170"/>
      <c r="B16" s="463">
        <v>13.61</v>
      </c>
      <c r="C16" s="20"/>
      <c r="D16" s="684">
        <f t="shared" si="3"/>
        <v>0</v>
      </c>
      <c r="E16" s="688"/>
      <c r="F16" s="689">
        <f t="shared" si="1"/>
        <v>0</v>
      </c>
      <c r="G16" s="685"/>
      <c r="H16" s="686"/>
      <c r="I16" s="173">
        <f t="shared" si="2"/>
        <v>0</v>
      </c>
    </row>
    <row r="17" spans="1:9" x14ac:dyDescent="0.25">
      <c r="A17" s="170"/>
      <c r="B17" s="463">
        <v>13.61</v>
      </c>
      <c r="C17" s="20"/>
      <c r="D17" s="684">
        <f t="shared" si="3"/>
        <v>0</v>
      </c>
      <c r="E17" s="688"/>
      <c r="F17" s="689">
        <f t="shared" si="1"/>
        <v>0</v>
      </c>
      <c r="G17" s="685"/>
      <c r="H17" s="686"/>
      <c r="I17" s="173">
        <f t="shared" si="2"/>
        <v>0</v>
      </c>
    </row>
    <row r="18" spans="1:9" x14ac:dyDescent="0.25">
      <c r="A18" s="170"/>
      <c r="B18" s="463">
        <v>13.61</v>
      </c>
      <c r="C18" s="20"/>
      <c r="D18" s="684">
        <f t="shared" si="3"/>
        <v>0</v>
      </c>
      <c r="E18" s="688"/>
      <c r="F18" s="689">
        <f t="shared" si="1"/>
        <v>0</v>
      </c>
      <c r="G18" s="685"/>
      <c r="H18" s="686"/>
      <c r="I18" s="173">
        <f t="shared" si="2"/>
        <v>0</v>
      </c>
    </row>
    <row r="19" spans="1:9" x14ac:dyDescent="0.25">
      <c r="A19" s="170"/>
      <c r="B19" s="463">
        <v>13.61</v>
      </c>
      <c r="C19" s="20"/>
      <c r="D19" s="684">
        <f t="shared" si="3"/>
        <v>0</v>
      </c>
      <c r="E19" s="688"/>
      <c r="F19" s="689">
        <f t="shared" si="1"/>
        <v>0</v>
      </c>
      <c r="G19" s="685"/>
      <c r="H19" s="686"/>
      <c r="I19" s="173">
        <f t="shared" si="2"/>
        <v>0</v>
      </c>
    </row>
    <row r="20" spans="1:9" x14ac:dyDescent="0.25">
      <c r="A20" s="170"/>
      <c r="B20" s="463">
        <v>13.61</v>
      </c>
      <c r="C20" s="20"/>
      <c r="D20" s="684">
        <f t="shared" si="3"/>
        <v>0</v>
      </c>
      <c r="E20" s="688"/>
      <c r="F20" s="689">
        <f t="shared" si="1"/>
        <v>0</v>
      </c>
      <c r="G20" s="685"/>
      <c r="H20" s="686"/>
      <c r="I20" s="173">
        <f t="shared" si="2"/>
        <v>0</v>
      </c>
    </row>
    <row r="21" spans="1:9" x14ac:dyDescent="0.25">
      <c r="A21" s="170"/>
      <c r="B21" s="463">
        <v>13.61</v>
      </c>
      <c r="C21" s="20"/>
      <c r="D21" s="684">
        <f t="shared" si="3"/>
        <v>0</v>
      </c>
      <c r="E21" s="688"/>
      <c r="F21" s="689">
        <f t="shared" si="1"/>
        <v>0</v>
      </c>
      <c r="G21" s="685"/>
      <c r="H21" s="686"/>
      <c r="I21" s="173">
        <f t="shared" si="2"/>
        <v>0</v>
      </c>
    </row>
    <row r="22" spans="1:9" x14ac:dyDescent="0.25">
      <c r="A22" s="170"/>
      <c r="B22" s="463">
        <v>13.61</v>
      </c>
      <c r="C22" s="20"/>
      <c r="D22" s="684">
        <f t="shared" si="3"/>
        <v>0</v>
      </c>
      <c r="E22" s="688"/>
      <c r="F22" s="689">
        <f t="shared" si="1"/>
        <v>0</v>
      </c>
      <c r="G22" s="685"/>
      <c r="H22" s="686"/>
      <c r="I22" s="173">
        <f t="shared" si="2"/>
        <v>0</v>
      </c>
    </row>
    <row r="23" spans="1:9" x14ac:dyDescent="0.25">
      <c r="A23" s="170"/>
      <c r="B23" s="463">
        <v>13.61</v>
      </c>
      <c r="C23" s="20"/>
      <c r="D23" s="684">
        <f t="shared" si="3"/>
        <v>0</v>
      </c>
      <c r="E23" s="688"/>
      <c r="F23" s="689">
        <f t="shared" si="1"/>
        <v>0</v>
      </c>
      <c r="G23" s="685"/>
      <c r="H23" s="686"/>
      <c r="I23" s="173">
        <f t="shared" si="2"/>
        <v>0</v>
      </c>
    </row>
    <row r="24" spans="1:9" x14ac:dyDescent="0.25">
      <c r="A24" s="170"/>
      <c r="B24" s="463">
        <v>13.61</v>
      </c>
      <c r="C24" s="20"/>
      <c r="D24" s="684">
        <f t="shared" si="3"/>
        <v>0</v>
      </c>
      <c r="E24" s="688"/>
      <c r="F24" s="689">
        <f t="shared" si="1"/>
        <v>0</v>
      </c>
      <c r="G24" s="685"/>
      <c r="H24" s="686"/>
      <c r="I24" s="173">
        <f t="shared" si="2"/>
        <v>0</v>
      </c>
    </row>
    <row r="25" spans="1:9" x14ac:dyDescent="0.25">
      <c r="A25" s="170"/>
      <c r="B25" s="463">
        <v>13.61</v>
      </c>
      <c r="C25" s="20"/>
      <c r="D25" s="684">
        <f t="shared" si="3"/>
        <v>0</v>
      </c>
      <c r="E25" s="688"/>
      <c r="F25" s="689">
        <f t="shared" si="1"/>
        <v>0</v>
      </c>
      <c r="G25" s="685"/>
      <c r="H25" s="686"/>
      <c r="I25" s="173">
        <f t="shared" si="2"/>
        <v>0</v>
      </c>
    </row>
    <row r="26" spans="1:9" x14ac:dyDescent="0.25">
      <c r="A26" s="170"/>
      <c r="B26" s="463">
        <v>13.61</v>
      </c>
      <c r="C26" s="20"/>
      <c r="D26" s="684">
        <f t="shared" si="3"/>
        <v>0</v>
      </c>
      <c r="E26" s="688"/>
      <c r="F26" s="689">
        <f t="shared" si="1"/>
        <v>0</v>
      </c>
      <c r="G26" s="685"/>
      <c r="H26" s="686"/>
      <c r="I26" s="173">
        <f t="shared" si="2"/>
        <v>0</v>
      </c>
    </row>
    <row r="27" spans="1:9" x14ac:dyDescent="0.25">
      <c r="B27" s="463">
        <v>13.61</v>
      </c>
      <c r="C27" s="20"/>
      <c r="D27" s="684">
        <f t="shared" si="3"/>
        <v>0</v>
      </c>
      <c r="E27" s="688"/>
      <c r="F27" s="689">
        <f t="shared" si="1"/>
        <v>0</v>
      </c>
      <c r="G27" s="685"/>
      <c r="H27" s="686"/>
      <c r="I27" s="173">
        <f t="shared" si="2"/>
        <v>0</v>
      </c>
    </row>
    <row r="28" spans="1:9" ht="15.75" thickBot="1" x14ac:dyDescent="0.3">
      <c r="A28" s="228"/>
      <c r="B28" s="463">
        <v>13.61</v>
      </c>
      <c r="C28" s="48"/>
      <c r="D28" s="576">
        <f>B28*C28</f>
        <v>0</v>
      </c>
      <c r="E28" s="577"/>
      <c r="F28" s="578">
        <f t="shared" si="1"/>
        <v>0</v>
      </c>
      <c r="G28" s="269"/>
      <c r="H28" s="579"/>
      <c r="I28" s="173">
        <f t="shared" si="2"/>
        <v>0</v>
      </c>
    </row>
    <row r="29" spans="1:9" ht="15.75" thickTop="1" x14ac:dyDescent="0.25">
      <c r="A29" s="63">
        <f>SUM(A28:A28)</f>
        <v>0</v>
      </c>
      <c r="B29" s="119"/>
      <c r="C29" s="119">
        <f>SUM(C8:C28)</f>
        <v>0</v>
      </c>
      <c r="D29" s="192">
        <f>SUM(D8:D28)</f>
        <v>0</v>
      </c>
      <c r="E29" s="128"/>
      <c r="F29" s="192">
        <f>SUM(F8:F28)</f>
        <v>0</v>
      </c>
      <c r="G29" s="310"/>
      <c r="H29" s="310"/>
    </row>
    <row r="30" spans="1:9" ht="15.75" thickBot="1" x14ac:dyDescent="0.3">
      <c r="A30" s="160"/>
      <c r="B30" s="277"/>
      <c r="C30"/>
      <c r="G30"/>
      <c r="H30"/>
    </row>
    <row r="31" spans="1:9" x14ac:dyDescent="0.25">
      <c r="A31"/>
      <c r="B31" s="465"/>
      <c r="C31"/>
      <c r="D31" s="814" t="s">
        <v>21</v>
      </c>
      <c r="E31" s="815"/>
      <c r="F31" s="272">
        <f>E4+E5-F29+E6</f>
        <v>0</v>
      </c>
      <c r="G31"/>
      <c r="H31"/>
    </row>
    <row r="32" spans="1:9" ht="15.75" thickBot="1" x14ac:dyDescent="0.3">
      <c r="A32" s="237"/>
      <c r="B32" s="277"/>
      <c r="C32"/>
      <c r="D32" s="619" t="s">
        <v>4</v>
      </c>
      <c r="E32" s="620"/>
      <c r="F32" s="66">
        <f>F4+F5-C29+F6</f>
        <v>0</v>
      </c>
      <c r="G32"/>
      <c r="H32"/>
    </row>
    <row r="33" spans="1:8" x14ac:dyDescent="0.25">
      <c r="A33"/>
      <c r="B33" s="465"/>
      <c r="C33"/>
      <c r="D33"/>
      <c r="E33"/>
      <c r="F33"/>
      <c r="G33"/>
      <c r="H33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S33"/>
  <sheetViews>
    <sheetView topLeftCell="D1" workbookViewId="0">
      <pane ySplit="7" topLeftCell="A8" activePane="bottomLeft" state="frozen"/>
      <selection pane="bottomLeft" activeCell="S14" sqref="S14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169" bestFit="1" customWidth="1"/>
    <col min="3" max="3" width="13.28515625" style="59" bestFit="1" customWidth="1"/>
    <col min="4" max="5" width="11.42578125" style="59"/>
    <col min="6" max="6" width="12" style="59" customWidth="1"/>
    <col min="7" max="10" width="11.42578125" style="59"/>
    <col min="11" max="11" width="32.42578125" style="59" bestFit="1" customWidth="1"/>
    <col min="12" max="12" width="17.7109375" style="169" bestFit="1" customWidth="1"/>
    <col min="13" max="13" width="13.28515625" style="59" bestFit="1" customWidth="1"/>
    <col min="14" max="15" width="11.42578125" style="59"/>
    <col min="16" max="16" width="12" style="59" customWidth="1"/>
    <col min="17" max="16384" width="11.42578125" style="59"/>
  </cols>
  <sheetData>
    <row r="1" spans="1:19" ht="36.75" customHeight="1" x14ac:dyDescent="0.55000000000000004">
      <c r="A1" s="818" t="s">
        <v>208</v>
      </c>
      <c r="B1" s="818"/>
      <c r="C1" s="818"/>
      <c r="D1" s="818"/>
      <c r="E1" s="818"/>
      <c r="F1" s="818"/>
      <c r="G1" s="818"/>
      <c r="H1" s="14">
        <v>1</v>
      </c>
      <c r="K1" s="813" t="s">
        <v>214</v>
      </c>
      <c r="L1" s="813"/>
      <c r="M1" s="813"/>
      <c r="N1" s="813"/>
      <c r="O1" s="813"/>
      <c r="P1" s="813"/>
      <c r="Q1" s="813"/>
      <c r="R1" s="14">
        <v>1</v>
      </c>
    </row>
    <row r="2" spans="1:19" ht="15.75" thickBot="1" x14ac:dyDescent="0.3">
      <c r="A2"/>
      <c r="B2" s="277"/>
      <c r="C2"/>
      <c r="D2"/>
      <c r="E2"/>
      <c r="F2"/>
      <c r="G2"/>
      <c r="H2"/>
      <c r="K2"/>
      <c r="L2" s="277"/>
      <c r="M2"/>
      <c r="N2"/>
      <c r="O2"/>
      <c r="P2"/>
      <c r="Q2"/>
      <c r="R2"/>
    </row>
    <row r="3" spans="1:19" ht="16.5" thickTop="1" thickBot="1" x14ac:dyDescent="0.3">
      <c r="A3" s="12" t="s">
        <v>0</v>
      </c>
      <c r="B3" s="127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  <c r="K3" s="12" t="s">
        <v>0</v>
      </c>
      <c r="L3" s="127" t="s">
        <v>1</v>
      </c>
      <c r="M3" s="12"/>
      <c r="N3" s="12" t="s">
        <v>2</v>
      </c>
      <c r="O3" s="12" t="s">
        <v>3</v>
      </c>
      <c r="P3" s="12" t="s">
        <v>4</v>
      </c>
      <c r="Q3" s="34" t="s">
        <v>20</v>
      </c>
      <c r="R3" s="49" t="s">
        <v>6</v>
      </c>
    </row>
    <row r="4" spans="1:19" ht="16.5" thickTop="1" x14ac:dyDescent="0.25">
      <c r="A4" s="16"/>
      <c r="B4" s="119"/>
      <c r="C4" s="104"/>
      <c r="D4" s="262"/>
      <c r="E4" s="458"/>
      <c r="F4" s="417"/>
      <c r="G4" s="52"/>
      <c r="H4" s="16"/>
      <c r="K4" s="16"/>
      <c r="L4" s="119"/>
      <c r="M4" s="104"/>
      <c r="N4" s="262"/>
      <c r="O4" s="458"/>
      <c r="P4" s="417"/>
      <c r="Q4" s="52"/>
      <c r="R4" s="16"/>
    </row>
    <row r="5" spans="1:19" ht="18.75" x14ac:dyDescent="0.3">
      <c r="A5" s="128" t="s">
        <v>95</v>
      </c>
      <c r="B5" s="551" t="s">
        <v>83</v>
      </c>
      <c r="C5" s="210">
        <v>175</v>
      </c>
      <c r="D5" s="262">
        <v>43232</v>
      </c>
      <c r="E5" s="458">
        <v>45.4</v>
      </c>
      <c r="F5" s="417">
        <v>10</v>
      </c>
      <c r="G5" s="163">
        <f>F29</f>
        <v>45.4</v>
      </c>
      <c r="H5" s="10">
        <f>E5-G5+E4+E6</f>
        <v>0</v>
      </c>
      <c r="K5" s="128" t="s">
        <v>95</v>
      </c>
      <c r="L5" s="551" t="s">
        <v>83</v>
      </c>
      <c r="M5" s="210">
        <v>175</v>
      </c>
      <c r="N5" s="262">
        <v>43348</v>
      </c>
      <c r="O5" s="458">
        <v>45.4</v>
      </c>
      <c r="P5" s="417">
        <v>10</v>
      </c>
      <c r="Q5" s="163">
        <f>P29</f>
        <v>0</v>
      </c>
      <c r="R5" s="10">
        <f>O5-Q5+O4+O6</f>
        <v>45.4</v>
      </c>
    </row>
    <row r="6" spans="1:19" ht="16.5" thickBot="1" x14ac:dyDescent="0.3">
      <c r="A6" s="16"/>
      <c r="B6" s="447"/>
      <c r="C6" s="245"/>
      <c r="D6" s="17"/>
      <c r="E6" s="459"/>
      <c r="F6" s="417"/>
      <c r="G6" s="16"/>
      <c r="H6"/>
      <c r="K6" s="16"/>
      <c r="L6" s="447"/>
      <c r="M6" s="245"/>
      <c r="N6" s="17"/>
      <c r="O6" s="459"/>
      <c r="P6" s="417"/>
      <c r="Q6" s="16"/>
      <c r="R6"/>
    </row>
    <row r="7" spans="1:19" ht="16.5" thickTop="1" thickBot="1" x14ac:dyDescent="0.3">
      <c r="A7"/>
      <c r="B7" s="462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  <c r="K7"/>
      <c r="L7" s="462" t="s">
        <v>7</v>
      </c>
      <c r="M7" s="35" t="s">
        <v>8</v>
      </c>
      <c r="N7" s="36" t="s">
        <v>17</v>
      </c>
      <c r="O7" s="31" t="s">
        <v>2</v>
      </c>
      <c r="P7" s="34" t="s">
        <v>18</v>
      </c>
      <c r="Q7" s="13" t="s">
        <v>15</v>
      </c>
      <c r="R7" s="32"/>
    </row>
    <row r="8" spans="1:19" ht="15.75" thickTop="1" x14ac:dyDescent="0.25">
      <c r="A8" s="89" t="s">
        <v>32</v>
      </c>
      <c r="B8" s="463">
        <v>4.54</v>
      </c>
      <c r="C8" s="20">
        <v>1</v>
      </c>
      <c r="D8" s="109">
        <f t="shared" ref="D8:D9" si="0">C8*B8</f>
        <v>4.54</v>
      </c>
      <c r="E8" s="150">
        <v>43239</v>
      </c>
      <c r="F8" s="192">
        <f t="shared" ref="F8:F28" si="1">D8</f>
        <v>4.54</v>
      </c>
      <c r="G8" s="110" t="s">
        <v>96</v>
      </c>
      <c r="H8" s="111">
        <v>210</v>
      </c>
      <c r="I8" s="173">
        <f>E5+E6-F8</f>
        <v>40.86</v>
      </c>
      <c r="K8" s="89" t="s">
        <v>32</v>
      </c>
      <c r="L8" s="463">
        <v>4.54</v>
      </c>
      <c r="M8" s="20"/>
      <c r="N8" s="109">
        <f t="shared" ref="N8:N9" si="2">M8*L8</f>
        <v>0</v>
      </c>
      <c r="O8" s="150"/>
      <c r="P8" s="192">
        <f t="shared" ref="P8:P28" si="3">N8</f>
        <v>0</v>
      </c>
      <c r="Q8" s="110"/>
      <c r="R8" s="111"/>
      <c r="S8" s="173">
        <f>O5+O6-P8</f>
        <v>45.4</v>
      </c>
    </row>
    <row r="9" spans="1:19" x14ac:dyDescent="0.25">
      <c r="A9" s="16"/>
      <c r="B9" s="463">
        <v>4.54</v>
      </c>
      <c r="C9" s="20">
        <v>1</v>
      </c>
      <c r="D9" s="109">
        <f t="shared" si="0"/>
        <v>4.54</v>
      </c>
      <c r="E9" s="150">
        <v>43245</v>
      </c>
      <c r="F9" s="192">
        <f t="shared" si="1"/>
        <v>4.54</v>
      </c>
      <c r="G9" s="110" t="s">
        <v>97</v>
      </c>
      <c r="H9" s="111">
        <v>210</v>
      </c>
      <c r="I9" s="173">
        <f>I8-F9</f>
        <v>36.32</v>
      </c>
      <c r="K9" s="16"/>
      <c r="L9" s="463">
        <v>4.54</v>
      </c>
      <c r="M9" s="20"/>
      <c r="N9" s="109">
        <f t="shared" si="2"/>
        <v>0</v>
      </c>
      <c r="O9" s="150"/>
      <c r="P9" s="192">
        <f t="shared" si="3"/>
        <v>0</v>
      </c>
      <c r="Q9" s="110"/>
      <c r="R9" s="111"/>
      <c r="S9" s="173">
        <f>S8-P9</f>
        <v>45.4</v>
      </c>
    </row>
    <row r="10" spans="1:19" x14ac:dyDescent="0.25">
      <c r="B10" s="463">
        <v>4.54</v>
      </c>
      <c r="C10" s="20">
        <v>1</v>
      </c>
      <c r="D10" s="663">
        <f>C10*B10</f>
        <v>4.54</v>
      </c>
      <c r="E10" s="666">
        <v>43267</v>
      </c>
      <c r="F10" s="667">
        <f t="shared" si="1"/>
        <v>4.54</v>
      </c>
      <c r="G10" s="664" t="s">
        <v>100</v>
      </c>
      <c r="H10" s="665">
        <v>210</v>
      </c>
      <c r="I10" s="173">
        <f t="shared" ref="I10:I17" si="4">I9-F10</f>
        <v>31.78</v>
      </c>
      <c r="L10" s="463">
        <v>4.54</v>
      </c>
      <c r="M10" s="20"/>
      <c r="N10" s="109">
        <f>M10*L10</f>
        <v>0</v>
      </c>
      <c r="O10" s="150"/>
      <c r="P10" s="192">
        <f t="shared" si="3"/>
        <v>0</v>
      </c>
      <c r="Q10" s="110"/>
      <c r="R10" s="111"/>
      <c r="S10" s="173">
        <f t="shared" ref="S10:S17" si="5">S9-P10</f>
        <v>45.4</v>
      </c>
    </row>
    <row r="11" spans="1:19" x14ac:dyDescent="0.25">
      <c r="A11" s="141" t="s">
        <v>33</v>
      </c>
      <c r="B11" s="463">
        <v>4.54</v>
      </c>
      <c r="C11" s="20">
        <v>1</v>
      </c>
      <c r="D11" s="663">
        <f>C11*B11</f>
        <v>4.54</v>
      </c>
      <c r="E11" s="666">
        <v>43269</v>
      </c>
      <c r="F11" s="667">
        <f t="shared" si="1"/>
        <v>4.54</v>
      </c>
      <c r="G11" s="664" t="s">
        <v>102</v>
      </c>
      <c r="H11" s="665">
        <v>210</v>
      </c>
      <c r="I11" s="173">
        <f t="shared" si="4"/>
        <v>27.240000000000002</v>
      </c>
      <c r="K11" s="141" t="s">
        <v>33</v>
      </c>
      <c r="L11" s="463">
        <v>4.54</v>
      </c>
      <c r="M11" s="20"/>
      <c r="N11" s="109">
        <f>M11*L11</f>
        <v>0</v>
      </c>
      <c r="O11" s="150"/>
      <c r="P11" s="192">
        <f t="shared" si="3"/>
        <v>0</v>
      </c>
      <c r="Q11" s="110"/>
      <c r="R11" s="111"/>
      <c r="S11" s="173">
        <f t="shared" si="5"/>
        <v>45.4</v>
      </c>
    </row>
    <row r="12" spans="1:19" x14ac:dyDescent="0.25">
      <c r="B12" s="463">
        <v>4.54</v>
      </c>
      <c r="C12" s="20">
        <v>2</v>
      </c>
      <c r="D12" s="663">
        <f>C12*B12</f>
        <v>9.08</v>
      </c>
      <c r="E12" s="666">
        <v>43278</v>
      </c>
      <c r="F12" s="667">
        <f t="shared" si="1"/>
        <v>9.08</v>
      </c>
      <c r="G12" s="664" t="s">
        <v>103</v>
      </c>
      <c r="H12" s="665">
        <v>210</v>
      </c>
      <c r="I12" s="173">
        <f t="shared" si="4"/>
        <v>18.160000000000004</v>
      </c>
      <c r="L12" s="463">
        <v>4.54</v>
      </c>
      <c r="M12" s="20"/>
      <c r="N12" s="109">
        <f>M12*L12</f>
        <v>0</v>
      </c>
      <c r="O12" s="150"/>
      <c r="P12" s="192">
        <f t="shared" si="3"/>
        <v>0</v>
      </c>
      <c r="Q12" s="110"/>
      <c r="R12" s="111"/>
      <c r="S12" s="173">
        <f t="shared" si="5"/>
        <v>45.4</v>
      </c>
    </row>
    <row r="13" spans="1:19" x14ac:dyDescent="0.25">
      <c r="A13" s="170"/>
      <c r="B13" s="463">
        <v>4.54</v>
      </c>
      <c r="C13" s="20">
        <v>1</v>
      </c>
      <c r="D13" s="584">
        <f t="shared" ref="D13:D27" si="6">C13*B13</f>
        <v>4.54</v>
      </c>
      <c r="E13" s="715">
        <v>43314</v>
      </c>
      <c r="F13" s="716">
        <f t="shared" si="1"/>
        <v>4.54</v>
      </c>
      <c r="G13" s="586" t="s">
        <v>145</v>
      </c>
      <c r="H13" s="587">
        <v>210</v>
      </c>
      <c r="I13" s="173">
        <f t="shared" si="4"/>
        <v>13.620000000000005</v>
      </c>
      <c r="K13" s="170"/>
      <c r="L13" s="463">
        <v>4.54</v>
      </c>
      <c r="M13" s="20"/>
      <c r="N13" s="109">
        <f t="shared" ref="N13:N27" si="7">M13*L13</f>
        <v>0</v>
      </c>
      <c r="O13" s="150"/>
      <c r="P13" s="192">
        <f t="shared" si="3"/>
        <v>0</v>
      </c>
      <c r="Q13" s="110"/>
      <c r="R13" s="111"/>
      <c r="S13" s="173">
        <f t="shared" si="5"/>
        <v>45.4</v>
      </c>
    </row>
    <row r="14" spans="1:19" x14ac:dyDescent="0.25">
      <c r="A14" s="170"/>
      <c r="B14" s="463">
        <v>4.54</v>
      </c>
      <c r="C14" s="20">
        <v>2</v>
      </c>
      <c r="D14" s="584">
        <f t="shared" si="6"/>
        <v>9.08</v>
      </c>
      <c r="E14" s="715">
        <v>43342</v>
      </c>
      <c r="F14" s="716">
        <f t="shared" si="1"/>
        <v>9.08</v>
      </c>
      <c r="G14" s="586" t="s">
        <v>200</v>
      </c>
      <c r="H14" s="587">
        <v>210</v>
      </c>
      <c r="I14" s="173">
        <f t="shared" si="4"/>
        <v>4.5400000000000045</v>
      </c>
      <c r="K14" s="170"/>
      <c r="L14" s="463">
        <v>4.54</v>
      </c>
      <c r="M14" s="20"/>
      <c r="N14" s="109">
        <f t="shared" si="7"/>
        <v>0</v>
      </c>
      <c r="O14" s="150"/>
      <c r="P14" s="192">
        <f t="shared" si="3"/>
        <v>0</v>
      </c>
      <c r="Q14" s="110"/>
      <c r="R14" s="111"/>
      <c r="S14" s="173">
        <f t="shared" si="5"/>
        <v>45.4</v>
      </c>
    </row>
    <row r="15" spans="1:19" x14ac:dyDescent="0.25">
      <c r="A15" s="170"/>
      <c r="B15" s="463">
        <v>4.54</v>
      </c>
      <c r="C15" s="20">
        <v>1</v>
      </c>
      <c r="D15" s="649">
        <f t="shared" si="6"/>
        <v>4.54</v>
      </c>
      <c r="E15" s="650">
        <v>43357</v>
      </c>
      <c r="F15" s="651">
        <f t="shared" si="1"/>
        <v>4.54</v>
      </c>
      <c r="G15" s="366" t="s">
        <v>356</v>
      </c>
      <c r="H15" s="214">
        <v>210</v>
      </c>
      <c r="I15" s="173">
        <f t="shared" si="4"/>
        <v>0</v>
      </c>
      <c r="K15" s="170"/>
      <c r="L15" s="463">
        <v>4.54</v>
      </c>
      <c r="M15" s="20"/>
      <c r="N15" s="109">
        <f t="shared" si="7"/>
        <v>0</v>
      </c>
      <c r="O15" s="150"/>
      <c r="P15" s="192">
        <f t="shared" si="3"/>
        <v>0</v>
      </c>
      <c r="Q15" s="110"/>
      <c r="R15" s="111"/>
      <c r="S15" s="173">
        <f t="shared" si="5"/>
        <v>45.4</v>
      </c>
    </row>
    <row r="16" spans="1:19" x14ac:dyDescent="0.25">
      <c r="A16" s="170"/>
      <c r="B16" s="463">
        <v>4.54</v>
      </c>
      <c r="C16" s="20"/>
      <c r="D16" s="584">
        <f t="shared" si="6"/>
        <v>0</v>
      </c>
      <c r="E16" s="715"/>
      <c r="F16" s="716">
        <f t="shared" si="1"/>
        <v>0</v>
      </c>
      <c r="G16" s="789"/>
      <c r="H16" s="711"/>
      <c r="I16" s="780">
        <f t="shared" si="4"/>
        <v>0</v>
      </c>
      <c r="K16" s="170"/>
      <c r="L16" s="463">
        <v>4.54</v>
      </c>
      <c r="M16" s="20"/>
      <c r="N16" s="109">
        <f t="shared" si="7"/>
        <v>0</v>
      </c>
      <c r="O16" s="150"/>
      <c r="P16" s="192">
        <f t="shared" si="3"/>
        <v>0</v>
      </c>
      <c r="Q16" s="110"/>
      <c r="R16" s="111"/>
      <c r="S16" s="173">
        <f t="shared" si="5"/>
        <v>45.4</v>
      </c>
    </row>
    <row r="17" spans="1:19" x14ac:dyDescent="0.25">
      <c r="A17" s="170"/>
      <c r="B17" s="463">
        <v>4.54</v>
      </c>
      <c r="C17" s="20"/>
      <c r="D17" s="584">
        <f t="shared" si="6"/>
        <v>0</v>
      </c>
      <c r="E17" s="715"/>
      <c r="F17" s="716">
        <f t="shared" si="1"/>
        <v>0</v>
      </c>
      <c r="G17" s="789"/>
      <c r="H17" s="711"/>
      <c r="I17" s="780">
        <f t="shared" si="4"/>
        <v>0</v>
      </c>
      <c r="K17" s="170"/>
      <c r="L17" s="463">
        <v>4.54</v>
      </c>
      <c r="M17" s="20"/>
      <c r="N17" s="109">
        <f t="shared" si="7"/>
        <v>0</v>
      </c>
      <c r="O17" s="150"/>
      <c r="P17" s="192">
        <f t="shared" si="3"/>
        <v>0</v>
      </c>
      <c r="Q17" s="110"/>
      <c r="R17" s="111"/>
      <c r="S17" s="173">
        <f t="shared" si="5"/>
        <v>45.4</v>
      </c>
    </row>
    <row r="18" spans="1:19" x14ac:dyDescent="0.25">
      <c r="A18" s="170"/>
      <c r="B18" s="463">
        <v>4.54</v>
      </c>
      <c r="C18" s="20"/>
      <c r="D18" s="584">
        <f t="shared" si="6"/>
        <v>0</v>
      </c>
      <c r="E18" s="715"/>
      <c r="F18" s="716">
        <f t="shared" si="1"/>
        <v>0</v>
      </c>
      <c r="G18" s="789"/>
      <c r="H18" s="711"/>
      <c r="I18" s="780"/>
      <c r="K18" s="170"/>
      <c r="L18" s="463">
        <v>4.54</v>
      </c>
      <c r="M18" s="20"/>
      <c r="N18" s="109">
        <f t="shared" si="7"/>
        <v>0</v>
      </c>
      <c r="O18" s="150"/>
      <c r="P18" s="192">
        <f t="shared" si="3"/>
        <v>0</v>
      </c>
      <c r="Q18" s="110"/>
      <c r="R18" s="111"/>
      <c r="S18" s="173"/>
    </row>
    <row r="19" spans="1:19" x14ac:dyDescent="0.25">
      <c r="A19" s="170"/>
      <c r="B19" s="463">
        <v>4.54</v>
      </c>
      <c r="C19" s="20"/>
      <c r="D19" s="109">
        <f t="shared" si="6"/>
        <v>0</v>
      </c>
      <c r="E19" s="150"/>
      <c r="F19" s="192">
        <f t="shared" si="1"/>
        <v>0</v>
      </c>
      <c r="G19" s="790"/>
      <c r="H19" s="725"/>
      <c r="I19" s="780"/>
      <c r="K19" s="170"/>
      <c r="L19" s="463">
        <v>4.54</v>
      </c>
      <c r="M19" s="20"/>
      <c r="N19" s="109">
        <f t="shared" si="7"/>
        <v>0</v>
      </c>
      <c r="O19" s="150"/>
      <c r="P19" s="192">
        <f t="shared" si="3"/>
        <v>0</v>
      </c>
      <c r="Q19" s="110"/>
      <c r="R19" s="111"/>
      <c r="S19" s="173"/>
    </row>
    <row r="20" spans="1:19" x14ac:dyDescent="0.25">
      <c r="A20" s="170"/>
      <c r="B20" s="463">
        <v>4.54</v>
      </c>
      <c r="C20" s="20"/>
      <c r="D20" s="109">
        <f t="shared" si="6"/>
        <v>0</v>
      </c>
      <c r="E20" s="150"/>
      <c r="F20" s="192">
        <f t="shared" si="1"/>
        <v>0</v>
      </c>
      <c r="G20" s="790"/>
      <c r="H20" s="725"/>
      <c r="I20" s="791"/>
      <c r="K20" s="170"/>
      <c r="L20" s="463">
        <v>4.54</v>
      </c>
      <c r="M20" s="20"/>
      <c r="N20" s="109">
        <f t="shared" si="7"/>
        <v>0</v>
      </c>
      <c r="O20" s="150"/>
      <c r="P20" s="192">
        <f t="shared" si="3"/>
        <v>0</v>
      </c>
      <c r="Q20" s="110"/>
      <c r="R20" s="111"/>
      <c r="S20" s="340"/>
    </row>
    <row r="21" spans="1:19" x14ac:dyDescent="0.25">
      <c r="A21" s="170"/>
      <c r="B21" s="463">
        <v>4.54</v>
      </c>
      <c r="C21" s="20"/>
      <c r="D21" s="109">
        <f t="shared" si="6"/>
        <v>0</v>
      </c>
      <c r="E21" s="150"/>
      <c r="F21" s="192">
        <f t="shared" si="1"/>
        <v>0</v>
      </c>
      <c r="G21" s="110"/>
      <c r="H21" s="111"/>
      <c r="I21" s="340"/>
      <c r="K21" s="170"/>
      <c r="L21" s="463">
        <v>4.54</v>
      </c>
      <c r="M21" s="20"/>
      <c r="N21" s="109">
        <f t="shared" si="7"/>
        <v>0</v>
      </c>
      <c r="O21" s="150"/>
      <c r="P21" s="192">
        <f t="shared" si="3"/>
        <v>0</v>
      </c>
      <c r="Q21" s="110"/>
      <c r="R21" s="111"/>
      <c r="S21" s="340"/>
    </row>
    <row r="22" spans="1:19" x14ac:dyDescent="0.25">
      <c r="A22" s="170"/>
      <c r="B22" s="463">
        <v>4.54</v>
      </c>
      <c r="C22" s="20"/>
      <c r="D22" s="109">
        <f t="shared" si="6"/>
        <v>0</v>
      </c>
      <c r="E22" s="150"/>
      <c r="F22" s="192">
        <f t="shared" si="1"/>
        <v>0</v>
      </c>
      <c r="G22" s="110"/>
      <c r="H22" s="111"/>
      <c r="I22" s="340"/>
      <c r="K22" s="170"/>
      <c r="L22" s="463">
        <v>4.54</v>
      </c>
      <c r="M22" s="20"/>
      <c r="N22" s="109">
        <f t="shared" si="7"/>
        <v>0</v>
      </c>
      <c r="O22" s="150"/>
      <c r="P22" s="192">
        <f t="shared" si="3"/>
        <v>0</v>
      </c>
      <c r="Q22" s="110"/>
      <c r="R22" s="111"/>
      <c r="S22" s="340"/>
    </row>
    <row r="23" spans="1:19" x14ac:dyDescent="0.25">
      <c r="A23" s="170"/>
      <c r="B23" s="463">
        <v>4.54</v>
      </c>
      <c r="C23" s="20"/>
      <c r="D23" s="109">
        <f t="shared" si="6"/>
        <v>0</v>
      </c>
      <c r="E23" s="150"/>
      <c r="F23" s="192">
        <f t="shared" si="1"/>
        <v>0</v>
      </c>
      <c r="G23" s="110"/>
      <c r="H23" s="111"/>
      <c r="I23" s="340"/>
      <c r="K23" s="170"/>
      <c r="L23" s="463">
        <v>4.54</v>
      </c>
      <c r="M23" s="20"/>
      <c r="N23" s="109">
        <f t="shared" si="7"/>
        <v>0</v>
      </c>
      <c r="O23" s="150"/>
      <c r="P23" s="192">
        <f t="shared" si="3"/>
        <v>0</v>
      </c>
      <c r="Q23" s="110"/>
      <c r="R23" s="111"/>
      <c r="S23" s="340"/>
    </row>
    <row r="24" spans="1:19" x14ac:dyDescent="0.25">
      <c r="A24" s="170"/>
      <c r="B24" s="463">
        <v>4.54</v>
      </c>
      <c r="C24" s="20"/>
      <c r="D24" s="109">
        <f t="shared" si="6"/>
        <v>0</v>
      </c>
      <c r="E24" s="150"/>
      <c r="F24" s="192">
        <f t="shared" si="1"/>
        <v>0</v>
      </c>
      <c r="G24" s="110"/>
      <c r="H24" s="111"/>
      <c r="I24" s="340"/>
      <c r="K24" s="170"/>
      <c r="L24" s="463">
        <v>4.54</v>
      </c>
      <c r="M24" s="20"/>
      <c r="N24" s="109">
        <f t="shared" si="7"/>
        <v>0</v>
      </c>
      <c r="O24" s="150"/>
      <c r="P24" s="192">
        <f t="shared" si="3"/>
        <v>0</v>
      </c>
      <c r="Q24" s="110"/>
      <c r="R24" s="111"/>
      <c r="S24" s="340"/>
    </row>
    <row r="25" spans="1:19" x14ac:dyDescent="0.25">
      <c r="A25" s="170"/>
      <c r="B25" s="463">
        <v>4.54</v>
      </c>
      <c r="C25" s="20"/>
      <c r="D25" s="109">
        <f t="shared" si="6"/>
        <v>0</v>
      </c>
      <c r="E25" s="150"/>
      <c r="F25" s="192">
        <f t="shared" si="1"/>
        <v>0</v>
      </c>
      <c r="G25" s="110"/>
      <c r="H25" s="111"/>
      <c r="I25" s="340"/>
      <c r="K25" s="170"/>
      <c r="L25" s="463">
        <v>4.54</v>
      </c>
      <c r="M25" s="20"/>
      <c r="N25" s="109">
        <f t="shared" si="7"/>
        <v>0</v>
      </c>
      <c r="O25" s="150"/>
      <c r="P25" s="192">
        <f t="shared" si="3"/>
        <v>0</v>
      </c>
      <c r="Q25" s="110"/>
      <c r="R25" s="111"/>
      <c r="S25" s="340"/>
    </row>
    <row r="26" spans="1:19" x14ac:dyDescent="0.25">
      <c r="A26" s="170"/>
      <c r="B26" s="463">
        <v>4.54</v>
      </c>
      <c r="C26" s="20"/>
      <c r="D26" s="109">
        <f t="shared" si="6"/>
        <v>0</v>
      </c>
      <c r="E26" s="150"/>
      <c r="F26" s="192">
        <f t="shared" si="1"/>
        <v>0</v>
      </c>
      <c r="G26" s="110"/>
      <c r="H26" s="111"/>
      <c r="I26" s="340"/>
      <c r="K26" s="170"/>
      <c r="L26" s="463">
        <v>4.54</v>
      </c>
      <c r="M26" s="20"/>
      <c r="N26" s="109">
        <f t="shared" si="7"/>
        <v>0</v>
      </c>
      <c r="O26" s="150"/>
      <c r="P26" s="192">
        <f t="shared" si="3"/>
        <v>0</v>
      </c>
      <c r="Q26" s="110"/>
      <c r="R26" s="111"/>
      <c r="S26" s="340"/>
    </row>
    <row r="27" spans="1:19" x14ac:dyDescent="0.25">
      <c r="B27" s="463">
        <v>4.54</v>
      </c>
      <c r="C27" s="20"/>
      <c r="D27" s="109">
        <f t="shared" si="6"/>
        <v>0</v>
      </c>
      <c r="E27" s="150"/>
      <c r="F27" s="192">
        <f t="shared" si="1"/>
        <v>0</v>
      </c>
      <c r="G27" s="110"/>
      <c r="H27" s="111"/>
      <c r="I27" s="340"/>
      <c r="L27" s="463">
        <v>4.54</v>
      </c>
      <c r="M27" s="20"/>
      <c r="N27" s="109">
        <f t="shared" si="7"/>
        <v>0</v>
      </c>
      <c r="O27" s="150"/>
      <c r="P27" s="192">
        <f t="shared" si="3"/>
        <v>0</v>
      </c>
      <c r="Q27" s="110"/>
      <c r="R27" s="111"/>
      <c r="S27" s="340"/>
    </row>
    <row r="28" spans="1:19" ht="15.75" thickBot="1" x14ac:dyDescent="0.3">
      <c r="A28" s="228"/>
      <c r="B28" s="464"/>
      <c r="C28" s="48"/>
      <c r="D28" s="576">
        <f>B28*C28</f>
        <v>0</v>
      </c>
      <c r="E28" s="577"/>
      <c r="F28" s="578">
        <f t="shared" si="1"/>
        <v>0</v>
      </c>
      <c r="G28" s="269"/>
      <c r="H28" s="579"/>
      <c r="I28" s="340"/>
      <c r="K28" s="228"/>
      <c r="L28" s="464"/>
      <c r="M28" s="48"/>
      <c r="N28" s="576">
        <f>L28*M28</f>
        <v>0</v>
      </c>
      <c r="O28" s="577"/>
      <c r="P28" s="578">
        <f t="shared" si="3"/>
        <v>0</v>
      </c>
      <c r="Q28" s="269"/>
      <c r="R28" s="579"/>
      <c r="S28" s="340"/>
    </row>
    <row r="29" spans="1:19" ht="15.75" thickTop="1" x14ac:dyDescent="0.25">
      <c r="A29" s="63">
        <f>SUM(A28:A28)</f>
        <v>0</v>
      </c>
      <c r="B29" s="119"/>
      <c r="C29" s="119">
        <f>SUM(C8:C28)</f>
        <v>10</v>
      </c>
      <c r="D29" s="192">
        <f>SUM(D8:D28)</f>
        <v>45.4</v>
      </c>
      <c r="E29" s="128"/>
      <c r="F29" s="192">
        <f>SUM(F8:F28)</f>
        <v>45.4</v>
      </c>
      <c r="G29" s="16"/>
      <c r="H29" s="16"/>
      <c r="K29" s="63">
        <f>SUM(K28:K28)</f>
        <v>0</v>
      </c>
      <c r="L29" s="119"/>
      <c r="M29" s="119">
        <f>SUM(M8:M28)</f>
        <v>0</v>
      </c>
      <c r="N29" s="192">
        <f>SUM(N8:N28)</f>
        <v>0</v>
      </c>
      <c r="O29" s="128"/>
      <c r="P29" s="192">
        <f>SUM(P8:P28)</f>
        <v>0</v>
      </c>
      <c r="Q29" s="310"/>
      <c r="R29" s="310"/>
    </row>
    <row r="30" spans="1:19" ht="15.75" thickBot="1" x14ac:dyDescent="0.3">
      <c r="A30" s="160"/>
      <c r="B30" s="277"/>
      <c r="C30"/>
      <c r="G30"/>
      <c r="H30"/>
      <c r="K30" s="160"/>
      <c r="L30" s="277"/>
      <c r="M30"/>
      <c r="Q30"/>
      <c r="R30"/>
    </row>
    <row r="31" spans="1:19" x14ac:dyDescent="0.25">
      <c r="A31"/>
      <c r="B31" s="465"/>
      <c r="C31"/>
      <c r="D31" s="814" t="s">
        <v>21</v>
      </c>
      <c r="E31" s="815"/>
      <c r="F31" s="272">
        <f>E4+E5-F29+E6</f>
        <v>0</v>
      </c>
      <c r="G31"/>
      <c r="H31"/>
      <c r="K31"/>
      <c r="L31" s="465"/>
      <c r="M31"/>
      <c r="N31" s="814" t="s">
        <v>21</v>
      </c>
      <c r="O31" s="815"/>
      <c r="P31" s="272">
        <f>O4+O5-P29+O6</f>
        <v>45.4</v>
      </c>
      <c r="Q31"/>
      <c r="R31"/>
    </row>
    <row r="32" spans="1:19" ht="15.75" thickBot="1" x14ac:dyDescent="0.3">
      <c r="A32" s="237"/>
      <c r="B32" s="277"/>
      <c r="C32"/>
      <c r="D32" s="624" t="s">
        <v>4</v>
      </c>
      <c r="E32" s="625"/>
      <c r="F32" s="66">
        <f>F4+F5-C29+F6</f>
        <v>0</v>
      </c>
      <c r="G32"/>
      <c r="H32"/>
      <c r="K32" s="237"/>
      <c r="L32" s="277"/>
      <c r="M32"/>
      <c r="N32" s="738" t="s">
        <v>4</v>
      </c>
      <c r="O32" s="739"/>
      <c r="P32" s="66">
        <f>P4+P5-M29+P6</f>
        <v>10</v>
      </c>
      <c r="Q32"/>
      <c r="R32"/>
    </row>
    <row r="33" spans="1:18" x14ac:dyDescent="0.25">
      <c r="A33"/>
      <c r="B33" s="465"/>
      <c r="C33"/>
      <c r="D33"/>
      <c r="E33"/>
      <c r="F33"/>
      <c r="G33"/>
      <c r="H33"/>
      <c r="K33"/>
      <c r="L33" s="465"/>
      <c r="M33"/>
      <c r="N33"/>
      <c r="O33"/>
      <c r="P33"/>
      <c r="Q33"/>
      <c r="R33"/>
    </row>
  </sheetData>
  <mergeCells count="4">
    <mergeCell ref="A1:G1"/>
    <mergeCell ref="D31:E31"/>
    <mergeCell ref="K1:Q1"/>
    <mergeCell ref="N31:O3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30"/>
  <sheetViews>
    <sheetView workbookViewId="0">
      <pane ySplit="7" topLeftCell="A8" activePane="bottomLeft" state="frozen"/>
      <selection activeCell="K1" sqref="K1"/>
      <selection pane="bottomLeft" activeCell="A22" sqref="A22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8" ht="36.75" customHeight="1" x14ac:dyDescent="0.55000000000000004">
      <c r="A1" s="813" t="s">
        <v>214</v>
      </c>
      <c r="B1" s="813"/>
      <c r="C1" s="813"/>
      <c r="D1" s="813"/>
      <c r="E1" s="813"/>
      <c r="F1" s="813"/>
      <c r="G1" s="813"/>
      <c r="H1" s="14">
        <v>1</v>
      </c>
    </row>
    <row r="2" spans="1:8" ht="15.75" thickBot="1" x14ac:dyDescent="0.3">
      <c r="A2"/>
      <c r="B2"/>
      <c r="C2"/>
      <c r="D2"/>
      <c r="E2"/>
      <c r="F2"/>
      <c r="G2"/>
      <c r="H2"/>
    </row>
    <row r="3" spans="1: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16"/>
      <c r="C4" s="104"/>
      <c r="D4" s="216"/>
      <c r="E4" s="157"/>
      <c r="F4" s="22"/>
      <c r="G4" s="238"/>
      <c r="H4" s="16"/>
    </row>
    <row r="5" spans="1:8" ht="15.75" x14ac:dyDescent="0.25">
      <c r="A5" s="128" t="s">
        <v>223</v>
      </c>
      <c r="B5" s="417" t="s">
        <v>224</v>
      </c>
      <c r="C5" s="104">
        <v>170</v>
      </c>
      <c r="D5" s="216">
        <v>43348</v>
      </c>
      <c r="E5" s="157">
        <v>100</v>
      </c>
      <c r="F5" s="22">
        <v>10</v>
      </c>
      <c r="G5" s="163">
        <f>F26</f>
        <v>40</v>
      </c>
      <c r="H5" s="10">
        <f>E5-G5+E4+E6</f>
        <v>60</v>
      </c>
    </row>
    <row r="6" spans="1:8" ht="15.75" thickBot="1" x14ac:dyDescent="0.3">
      <c r="A6" s="16"/>
      <c r="B6" s="447"/>
      <c r="C6" s="104"/>
      <c r="D6" s="216"/>
      <c r="E6" s="192"/>
      <c r="F6" s="119"/>
      <c r="G6" s="16"/>
      <c r="H6"/>
    </row>
    <row r="7" spans="1:8" ht="16.5" thickTop="1" thickBot="1" x14ac:dyDescent="0.3">
      <c r="A7"/>
      <c r="B7" s="102" t="s">
        <v>7</v>
      </c>
      <c r="C7" s="35" t="s">
        <v>8</v>
      </c>
      <c r="D7" s="574" t="s">
        <v>17</v>
      </c>
      <c r="E7" s="31" t="s">
        <v>2</v>
      </c>
      <c r="F7" s="34" t="s">
        <v>18</v>
      </c>
      <c r="G7" s="13" t="s">
        <v>15</v>
      </c>
      <c r="H7" s="32"/>
    </row>
    <row r="8" spans="1:8" ht="15.75" thickTop="1" x14ac:dyDescent="0.25">
      <c r="A8" s="89" t="s">
        <v>32</v>
      </c>
      <c r="B8" s="164">
        <v>10</v>
      </c>
      <c r="C8" s="20">
        <v>2</v>
      </c>
      <c r="D8" s="109">
        <f t="shared" ref="D8:D24" si="0">B8*C8</f>
        <v>20</v>
      </c>
      <c r="E8" s="150">
        <v>43349</v>
      </c>
      <c r="F8" s="192">
        <f>D8</f>
        <v>20</v>
      </c>
      <c r="G8" s="110" t="s">
        <v>310</v>
      </c>
      <c r="H8" s="111">
        <v>210</v>
      </c>
    </row>
    <row r="9" spans="1:8" x14ac:dyDescent="0.25">
      <c r="A9" s="16"/>
      <c r="B9" s="164">
        <v>10</v>
      </c>
      <c r="C9" s="20">
        <v>1</v>
      </c>
      <c r="D9" s="109">
        <f t="shared" si="0"/>
        <v>10</v>
      </c>
      <c r="E9" s="150">
        <v>43357</v>
      </c>
      <c r="F9" s="192">
        <f>D9</f>
        <v>10</v>
      </c>
      <c r="G9" s="110" t="s">
        <v>356</v>
      </c>
      <c r="H9" s="111">
        <v>210</v>
      </c>
    </row>
    <row r="10" spans="1:8" x14ac:dyDescent="0.25">
      <c r="B10" s="164">
        <v>10</v>
      </c>
      <c r="C10" s="20">
        <v>1</v>
      </c>
      <c r="D10" s="109">
        <f t="shared" si="0"/>
        <v>10</v>
      </c>
      <c r="E10" s="150">
        <v>43370</v>
      </c>
      <c r="F10" s="192">
        <f t="shared" ref="F10:F25" si="1">D10</f>
        <v>10</v>
      </c>
      <c r="G10" s="110" t="s">
        <v>463</v>
      </c>
      <c r="H10" s="111">
        <v>210</v>
      </c>
    </row>
    <row r="11" spans="1:8" x14ac:dyDescent="0.25">
      <c r="A11" s="141" t="s">
        <v>33</v>
      </c>
      <c r="B11" s="164">
        <v>10</v>
      </c>
      <c r="C11" s="20"/>
      <c r="D11" s="109">
        <f t="shared" si="0"/>
        <v>0</v>
      </c>
      <c r="E11" s="150"/>
      <c r="F11" s="192">
        <f t="shared" si="1"/>
        <v>0</v>
      </c>
      <c r="G11" s="110"/>
      <c r="H11" s="111"/>
    </row>
    <row r="12" spans="1:8" x14ac:dyDescent="0.25">
      <c r="B12" s="164">
        <v>10</v>
      </c>
      <c r="C12" s="20"/>
      <c r="D12" s="109">
        <f t="shared" si="0"/>
        <v>0</v>
      </c>
      <c r="E12" s="150"/>
      <c r="F12" s="192">
        <f t="shared" si="1"/>
        <v>0</v>
      </c>
      <c r="G12" s="110"/>
      <c r="H12" s="111"/>
    </row>
    <row r="13" spans="1:8" x14ac:dyDescent="0.25">
      <c r="A13" s="170"/>
      <c r="B13" s="164">
        <v>10</v>
      </c>
      <c r="C13" s="20"/>
      <c r="D13" s="109">
        <f t="shared" si="0"/>
        <v>0</v>
      </c>
      <c r="E13" s="150"/>
      <c r="F13" s="192">
        <f t="shared" si="1"/>
        <v>0</v>
      </c>
      <c r="G13" s="110"/>
      <c r="H13" s="111"/>
    </row>
    <row r="14" spans="1:8" x14ac:dyDescent="0.25">
      <c r="B14" s="164">
        <v>10</v>
      </c>
      <c r="C14" s="20"/>
      <c r="D14" s="109">
        <f t="shared" si="0"/>
        <v>0</v>
      </c>
      <c r="E14" s="150"/>
      <c r="F14" s="192">
        <f t="shared" si="1"/>
        <v>0</v>
      </c>
      <c r="G14" s="110"/>
      <c r="H14" s="111"/>
    </row>
    <row r="15" spans="1:8" x14ac:dyDescent="0.25">
      <c r="B15" s="164">
        <v>10</v>
      </c>
      <c r="C15" s="20"/>
      <c r="D15" s="109">
        <f t="shared" si="0"/>
        <v>0</v>
      </c>
      <c r="E15" s="150"/>
      <c r="F15" s="192">
        <f t="shared" si="1"/>
        <v>0</v>
      </c>
      <c r="G15" s="110"/>
      <c r="H15" s="111"/>
    </row>
    <row r="16" spans="1:8" x14ac:dyDescent="0.25">
      <c r="B16" s="164">
        <v>10</v>
      </c>
      <c r="C16" s="20"/>
      <c r="D16" s="109">
        <f t="shared" si="0"/>
        <v>0</v>
      </c>
      <c r="E16" s="150"/>
      <c r="F16" s="192">
        <f t="shared" si="1"/>
        <v>0</v>
      </c>
      <c r="G16" s="110"/>
      <c r="H16" s="111"/>
    </row>
    <row r="17" spans="1:8" x14ac:dyDescent="0.25">
      <c r="B17" s="164">
        <v>10</v>
      </c>
      <c r="C17" s="20"/>
      <c r="D17" s="109">
        <f t="shared" si="0"/>
        <v>0</v>
      </c>
      <c r="E17" s="150"/>
      <c r="F17" s="192">
        <f t="shared" si="1"/>
        <v>0</v>
      </c>
      <c r="G17" s="110"/>
      <c r="H17" s="111"/>
    </row>
    <row r="18" spans="1:8" x14ac:dyDescent="0.25">
      <c r="B18" s="164">
        <v>10</v>
      </c>
      <c r="C18" s="20"/>
      <c r="D18" s="109">
        <f t="shared" si="0"/>
        <v>0</v>
      </c>
      <c r="E18" s="150"/>
      <c r="F18" s="192">
        <f t="shared" si="1"/>
        <v>0</v>
      </c>
      <c r="G18" s="110"/>
      <c r="H18" s="111"/>
    </row>
    <row r="19" spans="1:8" x14ac:dyDescent="0.25">
      <c r="B19" s="164">
        <v>10</v>
      </c>
      <c r="C19" s="20"/>
      <c r="D19" s="109">
        <f t="shared" si="0"/>
        <v>0</v>
      </c>
      <c r="E19" s="150"/>
      <c r="F19" s="192">
        <f t="shared" si="1"/>
        <v>0</v>
      </c>
      <c r="G19" s="110"/>
      <c r="H19" s="111"/>
    </row>
    <row r="20" spans="1:8" x14ac:dyDescent="0.25">
      <c r="B20" s="164">
        <v>10</v>
      </c>
      <c r="C20" s="20"/>
      <c r="D20" s="109">
        <f t="shared" si="0"/>
        <v>0</v>
      </c>
      <c r="E20" s="150"/>
      <c r="F20" s="192">
        <f t="shared" si="1"/>
        <v>0</v>
      </c>
      <c r="G20" s="110"/>
      <c r="H20" s="111"/>
    </row>
    <row r="21" spans="1:8" x14ac:dyDescent="0.25">
      <c r="B21" s="164">
        <v>10</v>
      </c>
      <c r="C21" s="20"/>
      <c r="D21" s="109">
        <f t="shared" si="0"/>
        <v>0</v>
      </c>
      <c r="E21" s="150"/>
      <c r="F21" s="192">
        <f t="shared" si="1"/>
        <v>0</v>
      </c>
      <c r="G21" s="110"/>
      <c r="H21" s="111"/>
    </row>
    <row r="22" spans="1:8" x14ac:dyDescent="0.25">
      <c r="B22" s="164">
        <v>10</v>
      </c>
      <c r="C22" s="20"/>
      <c r="D22" s="109">
        <f t="shared" si="0"/>
        <v>0</v>
      </c>
      <c r="E22" s="150"/>
      <c r="F22" s="192">
        <f t="shared" si="1"/>
        <v>0</v>
      </c>
      <c r="G22" s="110"/>
      <c r="H22" s="111"/>
    </row>
    <row r="23" spans="1:8" x14ac:dyDescent="0.25">
      <c r="B23" s="164">
        <v>10</v>
      </c>
      <c r="C23" s="20"/>
      <c r="D23" s="109">
        <f t="shared" si="0"/>
        <v>0</v>
      </c>
      <c r="E23" s="150"/>
      <c r="F23" s="192">
        <f t="shared" si="1"/>
        <v>0</v>
      </c>
      <c r="G23" s="110"/>
      <c r="H23" s="111"/>
    </row>
    <row r="24" spans="1:8" x14ac:dyDescent="0.25">
      <c r="B24" s="164">
        <v>10</v>
      </c>
      <c r="C24" s="20"/>
      <c r="D24" s="109">
        <f t="shared" si="0"/>
        <v>0</v>
      </c>
      <c r="E24" s="150"/>
      <c r="F24" s="192">
        <f t="shared" si="1"/>
        <v>0</v>
      </c>
      <c r="G24" s="110"/>
      <c r="H24" s="111"/>
    </row>
    <row r="25" spans="1:8" ht="15.75" thickBot="1" x14ac:dyDescent="0.3">
      <c r="A25" s="228"/>
      <c r="B25" s="174"/>
      <c r="C25" s="48"/>
      <c r="D25" s="576">
        <f>B25*C25</f>
        <v>0</v>
      </c>
      <c r="E25" s="577"/>
      <c r="F25" s="578">
        <f t="shared" si="1"/>
        <v>0</v>
      </c>
      <c r="G25" s="269"/>
      <c r="H25" s="579"/>
    </row>
    <row r="26" spans="1:8" ht="15.75" thickTop="1" x14ac:dyDescent="0.25">
      <c r="A26" s="63">
        <f>SUM(A25:A25)</f>
        <v>0</v>
      </c>
      <c r="B26" s="16"/>
      <c r="C26" s="119">
        <f>SUM(C8:C25)</f>
        <v>4</v>
      </c>
      <c r="D26" s="192">
        <f>SUM(D8:D25)</f>
        <v>40</v>
      </c>
      <c r="E26" s="128"/>
      <c r="F26" s="192">
        <f>SUM(F8:F25)</f>
        <v>40</v>
      </c>
      <c r="G26" s="16"/>
      <c r="H26" s="16"/>
    </row>
    <row r="27" spans="1:8" ht="15.75" thickBot="1" x14ac:dyDescent="0.3">
      <c r="A27" s="160"/>
      <c r="B27"/>
      <c r="C27"/>
      <c r="G27"/>
      <c r="H27"/>
    </row>
    <row r="28" spans="1:8" x14ac:dyDescent="0.25">
      <c r="A28"/>
      <c r="B28" s="6"/>
      <c r="C28"/>
      <c r="D28" s="814" t="s">
        <v>21</v>
      </c>
      <c r="E28" s="815"/>
      <c r="F28" s="272">
        <f>E4+E5-F26+E6</f>
        <v>60</v>
      </c>
      <c r="G28"/>
      <c r="H28"/>
    </row>
    <row r="29" spans="1:8" ht="15.75" thickBot="1" x14ac:dyDescent="0.3">
      <c r="A29" s="237"/>
      <c r="B29"/>
      <c r="C29"/>
      <c r="D29" s="653" t="s">
        <v>4</v>
      </c>
      <c r="E29" s="654"/>
      <c r="F29" s="66">
        <f>F4+F5-C26+F6</f>
        <v>6</v>
      </c>
      <c r="G29"/>
      <c r="H29"/>
    </row>
    <row r="30" spans="1:8" x14ac:dyDescent="0.25">
      <c r="A30"/>
      <c r="B30" s="6"/>
      <c r="C30"/>
      <c r="D30"/>
      <c r="E30"/>
      <c r="F30"/>
      <c r="G30"/>
      <c r="H30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30"/>
  <sheetViews>
    <sheetView workbookViewId="0">
      <selection activeCell="I8" sqref="I8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8" ht="36.75" customHeight="1" x14ac:dyDescent="0.55000000000000004">
      <c r="A1" s="813"/>
      <c r="B1" s="813"/>
      <c r="C1" s="813"/>
      <c r="D1" s="813"/>
      <c r="E1" s="813"/>
      <c r="F1" s="813"/>
      <c r="G1" s="813"/>
      <c r="H1" s="14">
        <v>1</v>
      </c>
    </row>
    <row r="2" spans="1:8" ht="15.75" thickBot="1" x14ac:dyDescent="0.3">
      <c r="A2" t="s">
        <v>41</v>
      </c>
      <c r="B2"/>
      <c r="C2"/>
      <c r="D2"/>
      <c r="E2"/>
      <c r="F2"/>
      <c r="G2"/>
      <c r="H2"/>
    </row>
    <row r="3" spans="1: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16"/>
      <c r="C4" s="16"/>
      <c r="D4" s="216"/>
      <c r="E4" s="98"/>
      <c r="F4" s="99"/>
      <c r="G4" s="238"/>
      <c r="H4" s="16"/>
    </row>
    <row r="5" spans="1:8" ht="15.75" x14ac:dyDescent="0.25">
      <c r="A5" s="128"/>
      <c r="B5" s="559"/>
      <c r="C5" s="104"/>
      <c r="D5" s="216"/>
      <c r="E5" s="157"/>
      <c r="F5" s="22"/>
      <c r="G5" s="163">
        <f>F26</f>
        <v>0</v>
      </c>
      <c r="H5" s="10">
        <f>E5-G5+E4+E6</f>
        <v>0</v>
      </c>
    </row>
    <row r="6" spans="1:8" ht="16.5" thickBot="1" x14ac:dyDescent="0.3">
      <c r="A6" s="16"/>
      <c r="B6" s="417"/>
      <c r="C6" s="245"/>
      <c r="D6" s="16"/>
      <c r="E6" s="128"/>
      <c r="F6" s="119"/>
      <c r="G6" s="16"/>
      <c r="H6"/>
    </row>
    <row r="7" spans="1:8" ht="16.5" thickTop="1" thickBot="1" x14ac:dyDescent="0.3">
      <c r="A7"/>
      <c r="B7" s="102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8" ht="15.75" thickTop="1" x14ac:dyDescent="0.25">
      <c r="A8" s="89" t="s">
        <v>32</v>
      </c>
      <c r="B8" s="164">
        <v>20</v>
      </c>
      <c r="C8" s="20"/>
      <c r="D8" s="109">
        <f>C8*B8</f>
        <v>0</v>
      </c>
      <c r="E8" s="150"/>
      <c r="F8" s="192">
        <f>D8</f>
        <v>0</v>
      </c>
      <c r="G8" s="110"/>
      <c r="H8" s="111"/>
    </row>
    <row r="9" spans="1:8" x14ac:dyDescent="0.25">
      <c r="A9" s="16"/>
      <c r="B9" s="164">
        <v>20</v>
      </c>
      <c r="C9" s="20"/>
      <c r="D9" s="109">
        <f>C9*B9</f>
        <v>0</v>
      </c>
      <c r="E9" s="150"/>
      <c r="F9" s="192">
        <f>D9</f>
        <v>0</v>
      </c>
      <c r="G9" s="110"/>
      <c r="H9" s="111"/>
    </row>
    <row r="10" spans="1:8" x14ac:dyDescent="0.25">
      <c r="B10" s="164">
        <v>20</v>
      </c>
      <c r="C10" s="20"/>
      <c r="D10" s="234">
        <f>C10*B10</f>
        <v>0</v>
      </c>
      <c r="E10" s="201"/>
      <c r="F10" s="630">
        <f>D10</f>
        <v>0</v>
      </c>
      <c r="G10" s="235"/>
      <c r="H10" s="236"/>
    </row>
    <row r="11" spans="1:8" x14ac:dyDescent="0.25">
      <c r="A11" s="141" t="s">
        <v>33</v>
      </c>
      <c r="B11" s="164">
        <v>20</v>
      </c>
      <c r="C11" s="20"/>
      <c r="D11" s="234">
        <f t="shared" ref="D11:D25" si="0">B11*C11</f>
        <v>0</v>
      </c>
      <c r="E11" s="201"/>
      <c r="F11" s="630">
        <f t="shared" ref="F11:F25" si="1">D11</f>
        <v>0</v>
      </c>
      <c r="G11" s="235"/>
      <c r="H11" s="236"/>
    </row>
    <row r="12" spans="1:8" x14ac:dyDescent="0.25">
      <c r="B12" s="164">
        <v>20</v>
      </c>
      <c r="C12" s="20"/>
      <c r="D12" s="234">
        <f t="shared" si="0"/>
        <v>0</v>
      </c>
      <c r="E12" s="201"/>
      <c r="F12" s="630">
        <f t="shared" si="1"/>
        <v>0</v>
      </c>
      <c r="G12" s="235"/>
      <c r="H12" s="236"/>
    </row>
    <row r="13" spans="1:8" x14ac:dyDescent="0.25">
      <c r="A13" s="170"/>
      <c r="B13" s="164">
        <v>20</v>
      </c>
      <c r="C13" s="20"/>
      <c r="D13" s="234">
        <f t="shared" si="0"/>
        <v>0</v>
      </c>
      <c r="E13" s="201"/>
      <c r="F13" s="630">
        <f t="shared" si="1"/>
        <v>0</v>
      </c>
      <c r="G13" s="235"/>
      <c r="H13" s="236"/>
    </row>
    <row r="14" spans="1:8" x14ac:dyDescent="0.25">
      <c r="B14" s="164">
        <v>20</v>
      </c>
      <c r="C14" s="20"/>
      <c r="D14" s="234">
        <f t="shared" si="0"/>
        <v>0</v>
      </c>
      <c r="E14" s="201"/>
      <c r="F14" s="630">
        <f t="shared" si="1"/>
        <v>0</v>
      </c>
      <c r="G14" s="235"/>
      <c r="H14" s="236"/>
    </row>
    <row r="15" spans="1:8" x14ac:dyDescent="0.25">
      <c r="B15" s="164">
        <v>20</v>
      </c>
      <c r="C15" s="20"/>
      <c r="D15" s="234">
        <f t="shared" si="0"/>
        <v>0</v>
      </c>
      <c r="E15" s="201"/>
      <c r="F15" s="630">
        <f t="shared" si="1"/>
        <v>0</v>
      </c>
      <c r="G15" s="235"/>
      <c r="H15" s="236"/>
    </row>
    <row r="16" spans="1:8" x14ac:dyDescent="0.25">
      <c r="B16" s="164">
        <v>20</v>
      </c>
      <c r="C16" s="20"/>
      <c r="D16" s="234">
        <f t="shared" si="0"/>
        <v>0</v>
      </c>
      <c r="E16" s="201"/>
      <c r="F16" s="630">
        <f t="shared" si="1"/>
        <v>0</v>
      </c>
      <c r="G16" s="235"/>
      <c r="H16" s="236"/>
    </row>
    <row r="17" spans="1:8" x14ac:dyDescent="0.25">
      <c r="B17" s="164">
        <v>20</v>
      </c>
      <c r="C17" s="20"/>
      <c r="D17" s="234">
        <f t="shared" si="0"/>
        <v>0</v>
      </c>
      <c r="E17" s="201"/>
      <c r="F17" s="630">
        <f t="shared" si="1"/>
        <v>0</v>
      </c>
      <c r="G17" s="235"/>
      <c r="H17" s="236"/>
    </row>
    <row r="18" spans="1:8" x14ac:dyDescent="0.25">
      <c r="B18" s="164">
        <v>20</v>
      </c>
      <c r="C18" s="20"/>
      <c r="D18" s="234">
        <f t="shared" si="0"/>
        <v>0</v>
      </c>
      <c r="E18" s="201"/>
      <c r="F18" s="630">
        <f t="shared" si="1"/>
        <v>0</v>
      </c>
      <c r="G18" s="235"/>
      <c r="H18" s="236"/>
    </row>
    <row r="19" spans="1:8" x14ac:dyDescent="0.25">
      <c r="B19" s="164">
        <v>20</v>
      </c>
      <c r="C19" s="20"/>
      <c r="D19" s="234">
        <f t="shared" si="0"/>
        <v>0</v>
      </c>
      <c r="E19" s="201"/>
      <c r="F19" s="630">
        <f t="shared" si="1"/>
        <v>0</v>
      </c>
      <c r="G19" s="235"/>
      <c r="H19" s="236"/>
    </row>
    <row r="20" spans="1:8" x14ac:dyDescent="0.25">
      <c r="B20" s="164">
        <v>20</v>
      </c>
      <c r="C20" s="20"/>
      <c r="D20" s="234">
        <f t="shared" si="0"/>
        <v>0</v>
      </c>
      <c r="E20" s="201"/>
      <c r="F20" s="630">
        <f t="shared" si="1"/>
        <v>0</v>
      </c>
      <c r="G20" s="235"/>
      <c r="H20" s="236"/>
    </row>
    <row r="21" spans="1:8" x14ac:dyDescent="0.25">
      <c r="B21" s="164">
        <v>20</v>
      </c>
      <c r="C21" s="20"/>
      <c r="D21" s="234">
        <f t="shared" si="0"/>
        <v>0</v>
      </c>
      <c r="E21" s="201"/>
      <c r="F21" s="630">
        <f t="shared" si="1"/>
        <v>0</v>
      </c>
      <c r="G21" s="235"/>
      <c r="H21" s="236"/>
    </row>
    <row r="22" spans="1:8" x14ac:dyDescent="0.25">
      <c r="B22" s="164">
        <v>20</v>
      </c>
      <c r="C22" s="20"/>
      <c r="D22" s="234">
        <f t="shared" si="0"/>
        <v>0</v>
      </c>
      <c r="E22" s="201"/>
      <c r="F22" s="630">
        <f t="shared" si="1"/>
        <v>0</v>
      </c>
      <c r="G22" s="235"/>
      <c r="H22" s="236"/>
    </row>
    <row r="23" spans="1:8" x14ac:dyDescent="0.25">
      <c r="B23" s="164">
        <v>20</v>
      </c>
      <c r="C23" s="20"/>
      <c r="D23" s="234">
        <f t="shared" si="0"/>
        <v>0</v>
      </c>
      <c r="E23" s="201"/>
      <c r="F23" s="630">
        <f t="shared" si="1"/>
        <v>0</v>
      </c>
      <c r="G23" s="235"/>
      <c r="H23" s="236"/>
    </row>
    <row r="24" spans="1:8" x14ac:dyDescent="0.25">
      <c r="B24" s="164">
        <v>20</v>
      </c>
      <c r="C24" s="20"/>
      <c r="D24" s="109">
        <f t="shared" si="0"/>
        <v>0</v>
      </c>
      <c r="E24" s="150"/>
      <c r="F24" s="192">
        <f t="shared" si="1"/>
        <v>0</v>
      </c>
      <c r="G24" s="110"/>
      <c r="H24" s="111"/>
    </row>
    <row r="25" spans="1:8" ht="15.75" thickBot="1" x14ac:dyDescent="0.3">
      <c r="A25" s="228"/>
      <c r="B25" s="174"/>
      <c r="C25" s="48"/>
      <c r="D25" s="109">
        <f t="shared" si="0"/>
        <v>0</v>
      </c>
      <c r="E25" s="577"/>
      <c r="F25" s="578">
        <f t="shared" si="1"/>
        <v>0</v>
      </c>
      <c r="G25" s="269"/>
      <c r="H25" s="579"/>
    </row>
    <row r="26" spans="1:8" ht="15.75" thickTop="1" x14ac:dyDescent="0.25">
      <c r="A26" s="63">
        <f>SUM(A25:A25)</f>
        <v>0</v>
      </c>
      <c r="B26" s="16"/>
      <c r="C26" s="119">
        <f>SUM(C8:C25)</f>
        <v>0</v>
      </c>
      <c r="D26" s="192">
        <f>SUM(D8:D25)</f>
        <v>0</v>
      </c>
      <c r="E26" s="128"/>
      <c r="F26" s="192">
        <f>SUM(F8:F25)</f>
        <v>0</v>
      </c>
      <c r="G26" s="16"/>
      <c r="H26" s="16"/>
    </row>
    <row r="27" spans="1:8" ht="15.75" thickBot="1" x14ac:dyDescent="0.3">
      <c r="A27" s="160"/>
      <c r="B27"/>
      <c r="C27"/>
      <c r="G27"/>
      <c r="H27"/>
    </row>
    <row r="28" spans="1:8" x14ac:dyDescent="0.25">
      <c r="A28"/>
      <c r="B28" s="6"/>
      <c r="C28"/>
      <c r="D28" s="814" t="s">
        <v>21</v>
      </c>
      <c r="E28" s="815"/>
      <c r="F28" s="272">
        <f>E4+E5-F26+E6</f>
        <v>0</v>
      </c>
      <c r="G28"/>
      <c r="H28"/>
    </row>
    <row r="29" spans="1:8" ht="15.75" thickBot="1" x14ac:dyDescent="0.3">
      <c r="A29" s="237"/>
      <c r="B29"/>
      <c r="C29"/>
      <c r="D29" s="617" t="s">
        <v>4</v>
      </c>
      <c r="E29" s="618"/>
      <c r="F29" s="66">
        <f>F4+F5-C26+F6</f>
        <v>0</v>
      </c>
      <c r="G29"/>
      <c r="H29"/>
    </row>
    <row r="30" spans="1:8" x14ac:dyDescent="0.25">
      <c r="A30"/>
      <c r="B30" s="6"/>
      <c r="C30"/>
      <c r="D30"/>
      <c r="E30"/>
      <c r="F30"/>
      <c r="G30"/>
      <c r="H30"/>
    </row>
  </sheetData>
  <mergeCells count="2">
    <mergeCell ref="A1:G1"/>
    <mergeCell ref="D28:E2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67"/>
  <sheetViews>
    <sheetView topLeftCell="J1" workbookViewId="0">
      <pane xSplit="1" ySplit="7" topLeftCell="K14" activePane="bottomRight" state="frozen"/>
      <selection activeCell="J1" sqref="J1"/>
      <selection pane="topRight" activeCell="K1" sqref="K1"/>
      <selection pane="bottomLeft" activeCell="J8" sqref="J8"/>
      <selection pane="bottomRight" activeCell="R28" sqref="R28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7.140625" bestFit="1" customWidth="1"/>
    <col min="4" max="4" width="11.140625" customWidth="1"/>
    <col min="5" max="5" width="14.5703125" customWidth="1"/>
    <col min="6" max="6" width="8.85546875" bestFit="1" customWidth="1"/>
    <col min="7" max="7" width="12.85546875" bestFit="1" customWidth="1"/>
    <col min="11" max="11" width="28" bestFit="1" customWidth="1"/>
    <col min="12" max="12" width="16.28515625" bestFit="1" customWidth="1"/>
    <col min="13" max="13" width="17.140625" bestFit="1" customWidth="1"/>
    <col min="14" max="14" width="11.140625" customWidth="1"/>
    <col min="15" max="15" width="14.5703125" customWidth="1"/>
    <col min="16" max="16" width="8.85546875" bestFit="1" customWidth="1"/>
    <col min="17" max="17" width="12.85546875" bestFit="1" customWidth="1"/>
  </cols>
  <sheetData>
    <row r="1" spans="1:19" ht="40.5" x14ac:dyDescent="0.55000000000000004">
      <c r="A1" s="818" t="s">
        <v>209</v>
      </c>
      <c r="B1" s="818"/>
      <c r="C1" s="818"/>
      <c r="D1" s="818"/>
      <c r="E1" s="818"/>
      <c r="F1" s="818"/>
      <c r="G1" s="818"/>
      <c r="H1" s="14">
        <v>1</v>
      </c>
      <c r="K1" s="818" t="str">
        <f>A1</f>
        <v>INVENTARIO    DEL MES DE    A G O S T O     2018</v>
      </c>
      <c r="L1" s="818"/>
      <c r="M1" s="818"/>
      <c r="N1" s="818"/>
      <c r="O1" s="818"/>
      <c r="P1" s="818"/>
      <c r="Q1" s="818"/>
      <c r="R1" s="14">
        <v>2</v>
      </c>
    </row>
    <row r="2" spans="1:19" ht="15.75" thickBot="1" x14ac:dyDescent="0.3">
      <c r="C2" s="22"/>
      <c r="D2" s="65"/>
      <c r="F2" s="65"/>
      <c r="M2" s="22"/>
      <c r="N2" s="65"/>
      <c r="P2" s="65"/>
    </row>
    <row r="3" spans="1:19" ht="16.5" thickTop="1" thickBot="1" x14ac:dyDescent="0.3">
      <c r="A3" s="100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  <c r="K3" s="100" t="s">
        <v>0</v>
      </c>
      <c r="L3" s="11" t="s">
        <v>1</v>
      </c>
      <c r="M3" s="57"/>
      <c r="N3" s="12" t="s">
        <v>2</v>
      </c>
      <c r="O3" s="12" t="s">
        <v>3</v>
      </c>
      <c r="P3" s="12" t="s">
        <v>4</v>
      </c>
      <c r="Q3" s="34" t="s">
        <v>20</v>
      </c>
      <c r="R3" s="49" t="s">
        <v>24</v>
      </c>
    </row>
    <row r="4" spans="1:19" ht="16.5" thickTop="1" x14ac:dyDescent="0.25">
      <c r="B4" s="15"/>
      <c r="C4" s="575"/>
      <c r="D4" s="263"/>
      <c r="E4" s="246">
        <v>2068.7199999999998</v>
      </c>
      <c r="F4" s="119">
        <v>76</v>
      </c>
      <c r="G4" s="316"/>
      <c r="L4" s="15"/>
      <c r="M4" s="575"/>
      <c r="N4" s="263"/>
      <c r="O4" s="246">
        <v>190.54</v>
      </c>
      <c r="P4" s="119">
        <v>7</v>
      </c>
      <c r="Q4" s="316"/>
    </row>
    <row r="5" spans="1:19" ht="15.75" customHeight="1" x14ac:dyDescent="0.25">
      <c r="A5" s="822" t="s">
        <v>114</v>
      </c>
      <c r="B5" s="15" t="s">
        <v>43</v>
      </c>
      <c r="C5" s="321"/>
      <c r="D5" s="263">
        <v>43304</v>
      </c>
      <c r="E5" s="246">
        <v>18509.599999999999</v>
      </c>
      <c r="F5" s="119">
        <v>680</v>
      </c>
      <c r="G5" s="772">
        <f>F62</f>
        <v>20578.32</v>
      </c>
      <c r="H5" s="317">
        <f>E5+E6-G5+E4</f>
        <v>0</v>
      </c>
      <c r="K5" s="822" t="s">
        <v>123</v>
      </c>
      <c r="L5" s="15" t="s">
        <v>43</v>
      </c>
      <c r="M5" s="321"/>
      <c r="N5" s="263">
        <v>43325</v>
      </c>
      <c r="O5" s="246">
        <v>18672.919999999998</v>
      </c>
      <c r="P5" s="119">
        <v>686</v>
      </c>
      <c r="Q5" s="186">
        <f>P62</f>
        <v>15515.4</v>
      </c>
      <c r="R5" s="317">
        <f>O5+O6-Q5+O4</f>
        <v>3348.0599999999986</v>
      </c>
    </row>
    <row r="6" spans="1:19" ht="15.75" customHeight="1" thickBot="1" x14ac:dyDescent="0.3">
      <c r="A6" s="822"/>
      <c r="B6" s="325" t="s">
        <v>44</v>
      </c>
      <c r="C6" s="447"/>
      <c r="D6" s="263"/>
      <c r="E6" s="192"/>
      <c r="F6" s="119"/>
      <c r="K6" s="822"/>
      <c r="L6" s="325" t="s">
        <v>44</v>
      </c>
      <c r="M6" s="447"/>
      <c r="N6" s="263"/>
      <c r="O6" s="192"/>
      <c r="P6" s="119"/>
    </row>
    <row r="7" spans="1:19" ht="16.5" thickTop="1" thickBot="1" x14ac:dyDescent="0.3">
      <c r="B7" s="102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L7" s="102" t="s">
        <v>7</v>
      </c>
      <c r="M7" s="35" t="s">
        <v>8</v>
      </c>
      <c r="N7" s="41" t="s">
        <v>3</v>
      </c>
      <c r="O7" s="42" t="s">
        <v>2</v>
      </c>
      <c r="P7" s="12" t="s">
        <v>9</v>
      </c>
      <c r="Q7" s="13" t="s">
        <v>15</v>
      </c>
      <c r="R7" s="32"/>
    </row>
    <row r="8" spans="1:19" ht="15.75" thickTop="1" x14ac:dyDescent="0.25">
      <c r="A8" s="89" t="s">
        <v>32</v>
      </c>
      <c r="B8" s="2">
        <v>27.22</v>
      </c>
      <c r="C8" s="293">
        <v>100</v>
      </c>
      <c r="D8" s="692">
        <f t="shared" ref="D8:D12" si="0">C8*B8</f>
        <v>2722</v>
      </c>
      <c r="E8" s="693">
        <v>43307</v>
      </c>
      <c r="F8" s="109">
        <f t="shared" ref="F8:F12" si="1">D8</f>
        <v>2722</v>
      </c>
      <c r="G8" s="213" t="s">
        <v>118</v>
      </c>
      <c r="H8" s="410">
        <v>46</v>
      </c>
      <c r="I8" s="642">
        <f>E4+E5+E6-F8</f>
        <v>17856.32</v>
      </c>
      <c r="K8" s="89" t="s">
        <v>32</v>
      </c>
      <c r="L8" s="2">
        <v>27.22</v>
      </c>
      <c r="M8" s="20">
        <v>35</v>
      </c>
      <c r="N8" s="109">
        <f t="shared" ref="N8:N12" si="2">M8*L8</f>
        <v>952.69999999999993</v>
      </c>
      <c r="O8" s="158">
        <v>43348</v>
      </c>
      <c r="P8" s="109">
        <f t="shared" ref="P8:P12" si="3">N8</f>
        <v>952.69999999999993</v>
      </c>
      <c r="Q8" s="110" t="s">
        <v>300</v>
      </c>
      <c r="R8" s="111">
        <v>46</v>
      </c>
      <c r="S8" s="642">
        <f>O4+O5+O6-P8</f>
        <v>17910.759999999998</v>
      </c>
    </row>
    <row r="9" spans="1:19" x14ac:dyDescent="0.25">
      <c r="A9" s="256"/>
      <c r="B9" s="2">
        <v>27.22</v>
      </c>
      <c r="C9" s="293">
        <v>28</v>
      </c>
      <c r="D9" s="692">
        <f t="shared" si="0"/>
        <v>762.16</v>
      </c>
      <c r="E9" s="693">
        <v>43307</v>
      </c>
      <c r="F9" s="109">
        <f t="shared" si="1"/>
        <v>762.16</v>
      </c>
      <c r="G9" s="213" t="s">
        <v>120</v>
      </c>
      <c r="H9" s="410">
        <v>46</v>
      </c>
      <c r="I9" s="642">
        <f>I8-F9</f>
        <v>17094.16</v>
      </c>
      <c r="K9" s="256"/>
      <c r="L9" s="2">
        <v>27.22</v>
      </c>
      <c r="M9" s="20">
        <v>28</v>
      </c>
      <c r="N9" s="109">
        <f t="shared" si="2"/>
        <v>762.16</v>
      </c>
      <c r="O9" s="158">
        <v>43350</v>
      </c>
      <c r="P9" s="109">
        <f t="shared" si="3"/>
        <v>762.16</v>
      </c>
      <c r="Q9" s="110" t="s">
        <v>325</v>
      </c>
      <c r="R9" s="111">
        <v>46</v>
      </c>
      <c r="S9" s="642">
        <f>S8-P9</f>
        <v>17148.599999999999</v>
      </c>
    </row>
    <row r="10" spans="1:19" x14ac:dyDescent="0.25">
      <c r="A10" s="257"/>
      <c r="B10" s="2">
        <v>27.22</v>
      </c>
      <c r="C10" s="20">
        <v>28</v>
      </c>
      <c r="D10" s="692">
        <f t="shared" si="0"/>
        <v>762.16</v>
      </c>
      <c r="E10" s="215">
        <v>43308</v>
      </c>
      <c r="F10" s="109">
        <f t="shared" si="1"/>
        <v>762.16</v>
      </c>
      <c r="G10" s="110" t="s">
        <v>124</v>
      </c>
      <c r="H10" s="111">
        <v>46</v>
      </c>
      <c r="I10" s="642">
        <f t="shared" ref="I10:I60" si="4">I9-F10</f>
        <v>16332</v>
      </c>
      <c r="K10" s="257"/>
      <c r="L10" s="2">
        <v>27.22</v>
      </c>
      <c r="M10" s="20">
        <v>28</v>
      </c>
      <c r="N10" s="109">
        <f t="shared" si="2"/>
        <v>762.16</v>
      </c>
      <c r="O10" s="158">
        <v>43351</v>
      </c>
      <c r="P10" s="109">
        <f t="shared" si="3"/>
        <v>762.16</v>
      </c>
      <c r="Q10" s="110" t="s">
        <v>329</v>
      </c>
      <c r="R10" s="111">
        <v>46</v>
      </c>
      <c r="S10" s="642">
        <f t="shared" ref="S10:S60" si="5">S9-P10</f>
        <v>16386.439999999999</v>
      </c>
    </row>
    <row r="11" spans="1:19" x14ac:dyDescent="0.25">
      <c r="A11" s="141" t="s">
        <v>33</v>
      </c>
      <c r="B11" s="2">
        <v>27.22</v>
      </c>
      <c r="C11" s="20">
        <v>28</v>
      </c>
      <c r="D11" s="109">
        <f t="shared" si="0"/>
        <v>762.16</v>
      </c>
      <c r="E11" s="158">
        <v>43309</v>
      </c>
      <c r="F11" s="109">
        <f t="shared" si="1"/>
        <v>762.16</v>
      </c>
      <c r="G11" s="110" t="s">
        <v>125</v>
      </c>
      <c r="H11" s="111">
        <v>46</v>
      </c>
      <c r="I11" s="642">
        <f t="shared" si="4"/>
        <v>15569.84</v>
      </c>
      <c r="K11" s="141" t="s">
        <v>33</v>
      </c>
      <c r="L11" s="2">
        <v>27.22</v>
      </c>
      <c r="M11" s="20">
        <v>30</v>
      </c>
      <c r="N11" s="109">
        <f t="shared" si="2"/>
        <v>816.59999999999991</v>
      </c>
      <c r="O11" s="158">
        <v>43351</v>
      </c>
      <c r="P11" s="109">
        <f t="shared" si="3"/>
        <v>816.59999999999991</v>
      </c>
      <c r="Q11" s="110" t="s">
        <v>330</v>
      </c>
      <c r="R11" s="111">
        <v>46</v>
      </c>
      <c r="S11" s="642">
        <f t="shared" si="5"/>
        <v>15569.839999999998</v>
      </c>
    </row>
    <row r="12" spans="1:19" x14ac:dyDescent="0.25">
      <c r="A12" s="258"/>
      <c r="B12" s="2">
        <v>27.22</v>
      </c>
      <c r="C12" s="20">
        <v>28</v>
      </c>
      <c r="D12" s="692">
        <f t="shared" si="0"/>
        <v>762.16</v>
      </c>
      <c r="E12" s="693">
        <v>43309</v>
      </c>
      <c r="F12" s="109">
        <f t="shared" si="1"/>
        <v>762.16</v>
      </c>
      <c r="G12" s="110" t="s">
        <v>128</v>
      </c>
      <c r="H12" s="111">
        <v>46</v>
      </c>
      <c r="I12" s="734">
        <f t="shared" si="4"/>
        <v>14807.68</v>
      </c>
      <c r="K12" s="258"/>
      <c r="L12" s="2">
        <v>27.22</v>
      </c>
      <c r="M12" s="20">
        <v>28</v>
      </c>
      <c r="N12" s="109">
        <f t="shared" si="2"/>
        <v>762.16</v>
      </c>
      <c r="O12" s="158">
        <v>43353</v>
      </c>
      <c r="P12" s="109">
        <f t="shared" si="3"/>
        <v>762.16</v>
      </c>
      <c r="Q12" s="110" t="s">
        <v>334</v>
      </c>
      <c r="R12" s="111">
        <v>46</v>
      </c>
      <c r="S12" s="642">
        <f t="shared" si="5"/>
        <v>14807.679999999998</v>
      </c>
    </row>
    <row r="13" spans="1:19" x14ac:dyDescent="0.25">
      <c r="A13" s="169"/>
      <c r="B13" s="2">
        <v>27.22</v>
      </c>
      <c r="C13" s="20">
        <v>28</v>
      </c>
      <c r="D13" s="584">
        <f t="shared" ref="D13:D61" si="6">C13*B13</f>
        <v>762.16</v>
      </c>
      <c r="E13" s="585">
        <v>43314</v>
      </c>
      <c r="F13" s="584">
        <f t="shared" ref="F13:F61" si="7">D13</f>
        <v>762.16</v>
      </c>
      <c r="G13" s="586" t="s">
        <v>145</v>
      </c>
      <c r="H13" s="587">
        <v>46</v>
      </c>
      <c r="I13" s="642">
        <f t="shared" si="4"/>
        <v>14045.52</v>
      </c>
      <c r="K13" s="169"/>
      <c r="L13" s="2">
        <v>27.22</v>
      </c>
      <c r="M13" s="20">
        <v>56</v>
      </c>
      <c r="N13" s="109">
        <f t="shared" ref="N13:N24" si="8">M13*L13</f>
        <v>1524.32</v>
      </c>
      <c r="O13" s="158">
        <v>43354</v>
      </c>
      <c r="P13" s="109">
        <f t="shared" ref="P13:P61" si="9">N13</f>
        <v>1524.32</v>
      </c>
      <c r="Q13" s="110" t="s">
        <v>339</v>
      </c>
      <c r="R13" s="111">
        <v>46</v>
      </c>
      <c r="S13" s="642">
        <f t="shared" si="5"/>
        <v>13283.359999999999</v>
      </c>
    </row>
    <row r="14" spans="1:19" x14ac:dyDescent="0.25">
      <c r="A14" s="59"/>
      <c r="B14" s="2">
        <v>27.22</v>
      </c>
      <c r="C14" s="20">
        <v>28</v>
      </c>
      <c r="D14" s="584">
        <f t="shared" si="6"/>
        <v>762.16</v>
      </c>
      <c r="E14" s="585">
        <v>43315</v>
      </c>
      <c r="F14" s="584">
        <f t="shared" si="7"/>
        <v>762.16</v>
      </c>
      <c r="G14" s="586" t="s">
        <v>146</v>
      </c>
      <c r="H14" s="587">
        <v>46</v>
      </c>
      <c r="I14" s="642">
        <f t="shared" si="4"/>
        <v>13283.36</v>
      </c>
      <c r="K14" s="59"/>
      <c r="L14" s="2">
        <v>27.22</v>
      </c>
      <c r="M14" s="20">
        <v>30</v>
      </c>
      <c r="N14" s="109">
        <f t="shared" si="8"/>
        <v>816.59999999999991</v>
      </c>
      <c r="O14" s="158">
        <v>43355</v>
      </c>
      <c r="P14" s="109">
        <f t="shared" si="9"/>
        <v>816.59999999999991</v>
      </c>
      <c r="Q14" s="110" t="s">
        <v>343</v>
      </c>
      <c r="R14" s="111">
        <v>46</v>
      </c>
      <c r="S14" s="642">
        <f t="shared" si="5"/>
        <v>12466.759999999998</v>
      </c>
    </row>
    <row r="15" spans="1:19" x14ac:dyDescent="0.25">
      <c r="B15" s="2">
        <v>27.22</v>
      </c>
      <c r="C15" s="20">
        <v>10</v>
      </c>
      <c r="D15" s="584">
        <f t="shared" si="6"/>
        <v>272.2</v>
      </c>
      <c r="E15" s="585">
        <v>43315</v>
      </c>
      <c r="F15" s="584">
        <f t="shared" si="7"/>
        <v>272.2</v>
      </c>
      <c r="G15" s="586" t="s">
        <v>147</v>
      </c>
      <c r="H15" s="587">
        <v>46</v>
      </c>
      <c r="I15" s="642">
        <f t="shared" si="4"/>
        <v>13011.16</v>
      </c>
      <c r="L15" s="2">
        <v>27.22</v>
      </c>
      <c r="M15" s="20">
        <v>28</v>
      </c>
      <c r="N15" s="109">
        <f t="shared" si="8"/>
        <v>762.16</v>
      </c>
      <c r="O15" s="158">
        <v>43355</v>
      </c>
      <c r="P15" s="109">
        <f t="shared" si="9"/>
        <v>762.16</v>
      </c>
      <c r="Q15" s="110" t="s">
        <v>348</v>
      </c>
      <c r="R15" s="111">
        <v>46</v>
      </c>
      <c r="S15" s="642">
        <f t="shared" si="5"/>
        <v>11704.599999999999</v>
      </c>
    </row>
    <row r="16" spans="1:19" x14ac:dyDescent="0.25">
      <c r="B16" s="2">
        <v>27.22</v>
      </c>
      <c r="C16" s="20">
        <v>28</v>
      </c>
      <c r="D16" s="584">
        <f t="shared" si="6"/>
        <v>762.16</v>
      </c>
      <c r="E16" s="585">
        <v>43315</v>
      </c>
      <c r="F16" s="584">
        <f t="shared" si="7"/>
        <v>762.16</v>
      </c>
      <c r="G16" s="586" t="s">
        <v>148</v>
      </c>
      <c r="H16" s="587">
        <v>46</v>
      </c>
      <c r="I16" s="642">
        <f t="shared" si="4"/>
        <v>12249</v>
      </c>
      <c r="L16" s="2">
        <v>27.22</v>
      </c>
      <c r="M16" s="20">
        <v>28</v>
      </c>
      <c r="N16" s="109">
        <f t="shared" si="8"/>
        <v>762.16</v>
      </c>
      <c r="O16" s="158">
        <v>43356</v>
      </c>
      <c r="P16" s="109">
        <f t="shared" si="9"/>
        <v>762.16</v>
      </c>
      <c r="Q16" s="110" t="s">
        <v>349</v>
      </c>
      <c r="R16" s="111">
        <v>46</v>
      </c>
      <c r="S16" s="642">
        <f t="shared" si="5"/>
        <v>10942.439999999999</v>
      </c>
    </row>
    <row r="17" spans="1:19" x14ac:dyDescent="0.25">
      <c r="B17" s="2">
        <v>27.22</v>
      </c>
      <c r="C17" s="20">
        <v>10</v>
      </c>
      <c r="D17" s="584">
        <f t="shared" si="6"/>
        <v>272.2</v>
      </c>
      <c r="E17" s="585">
        <v>43320</v>
      </c>
      <c r="F17" s="584">
        <f t="shared" si="7"/>
        <v>272.2</v>
      </c>
      <c r="G17" s="586" t="s">
        <v>155</v>
      </c>
      <c r="H17" s="587">
        <v>46</v>
      </c>
      <c r="I17" s="642">
        <f t="shared" si="4"/>
        <v>11976.8</v>
      </c>
      <c r="L17" s="2">
        <v>27.22</v>
      </c>
      <c r="M17" s="20">
        <v>20</v>
      </c>
      <c r="N17" s="109">
        <f t="shared" si="8"/>
        <v>544.4</v>
      </c>
      <c r="O17" s="158">
        <v>43356</v>
      </c>
      <c r="P17" s="109">
        <f t="shared" si="9"/>
        <v>544.4</v>
      </c>
      <c r="Q17" s="110" t="s">
        <v>353</v>
      </c>
      <c r="R17" s="111">
        <v>46</v>
      </c>
      <c r="S17" s="642">
        <f t="shared" si="5"/>
        <v>10398.039999999999</v>
      </c>
    </row>
    <row r="18" spans="1:19" x14ac:dyDescent="0.25">
      <c r="B18" s="2">
        <v>27.22</v>
      </c>
      <c r="C18" s="20">
        <v>28</v>
      </c>
      <c r="D18" s="584">
        <f t="shared" si="6"/>
        <v>762.16</v>
      </c>
      <c r="E18" s="585">
        <v>43320</v>
      </c>
      <c r="F18" s="584">
        <f t="shared" si="7"/>
        <v>762.16</v>
      </c>
      <c r="G18" s="586" t="s">
        <v>156</v>
      </c>
      <c r="H18" s="587">
        <v>46</v>
      </c>
      <c r="I18" s="642">
        <f t="shared" si="4"/>
        <v>11214.64</v>
      </c>
      <c r="L18" s="2">
        <v>27.22</v>
      </c>
      <c r="M18" s="20">
        <v>32</v>
      </c>
      <c r="N18" s="109">
        <f t="shared" si="8"/>
        <v>871.04</v>
      </c>
      <c r="O18" s="158">
        <v>43361</v>
      </c>
      <c r="P18" s="109">
        <f t="shared" si="9"/>
        <v>871.04</v>
      </c>
      <c r="Q18" s="110" t="s">
        <v>371</v>
      </c>
      <c r="R18" s="111">
        <v>46</v>
      </c>
      <c r="S18" s="642">
        <f t="shared" si="5"/>
        <v>9527</v>
      </c>
    </row>
    <row r="19" spans="1:19" x14ac:dyDescent="0.25">
      <c r="B19" s="2">
        <v>27.22</v>
      </c>
      <c r="C19" s="293">
        <v>28</v>
      </c>
      <c r="D19" s="717">
        <f t="shared" si="6"/>
        <v>762.16</v>
      </c>
      <c r="E19" s="718">
        <v>43321</v>
      </c>
      <c r="F19" s="584">
        <f t="shared" si="7"/>
        <v>762.16</v>
      </c>
      <c r="G19" s="719" t="s">
        <v>157</v>
      </c>
      <c r="H19" s="720">
        <v>46</v>
      </c>
      <c r="I19" s="642">
        <f t="shared" si="4"/>
        <v>10452.48</v>
      </c>
      <c r="L19" s="2">
        <v>27.22</v>
      </c>
      <c r="M19" s="293">
        <v>5</v>
      </c>
      <c r="N19" s="692">
        <f t="shared" si="8"/>
        <v>136.1</v>
      </c>
      <c r="O19" s="693">
        <v>43362</v>
      </c>
      <c r="P19" s="109">
        <f t="shared" si="9"/>
        <v>136.1</v>
      </c>
      <c r="Q19" s="213" t="s">
        <v>372</v>
      </c>
      <c r="R19" s="410">
        <v>46</v>
      </c>
      <c r="S19" s="642">
        <f t="shared" si="5"/>
        <v>9390.9</v>
      </c>
    </row>
    <row r="20" spans="1:19" x14ac:dyDescent="0.25">
      <c r="B20" s="2">
        <v>27.22</v>
      </c>
      <c r="C20" s="293">
        <v>28</v>
      </c>
      <c r="D20" s="717">
        <f t="shared" si="6"/>
        <v>762.16</v>
      </c>
      <c r="E20" s="718">
        <v>43321</v>
      </c>
      <c r="F20" s="584">
        <f t="shared" si="7"/>
        <v>762.16</v>
      </c>
      <c r="G20" s="719" t="s">
        <v>159</v>
      </c>
      <c r="H20" s="720">
        <v>46</v>
      </c>
      <c r="I20" s="642">
        <f t="shared" si="4"/>
        <v>9690.32</v>
      </c>
      <c r="L20" s="2">
        <v>27.22</v>
      </c>
      <c r="M20" s="293">
        <v>28</v>
      </c>
      <c r="N20" s="692">
        <f t="shared" si="8"/>
        <v>762.16</v>
      </c>
      <c r="O20" s="693">
        <v>43362</v>
      </c>
      <c r="P20" s="109">
        <f t="shared" si="9"/>
        <v>762.16</v>
      </c>
      <c r="Q20" s="213" t="s">
        <v>373</v>
      </c>
      <c r="R20" s="410">
        <v>46</v>
      </c>
      <c r="S20" s="642">
        <f t="shared" si="5"/>
        <v>8628.74</v>
      </c>
    </row>
    <row r="21" spans="1:19" x14ac:dyDescent="0.25">
      <c r="A21" t="s">
        <v>22</v>
      </c>
      <c r="B21" s="2">
        <v>27.22</v>
      </c>
      <c r="C21" s="20">
        <v>28</v>
      </c>
      <c r="D21" s="717">
        <f t="shared" si="6"/>
        <v>762.16</v>
      </c>
      <c r="E21" s="710">
        <v>43322</v>
      </c>
      <c r="F21" s="584">
        <f t="shared" si="7"/>
        <v>762.16</v>
      </c>
      <c r="G21" s="586" t="s">
        <v>151</v>
      </c>
      <c r="H21" s="587">
        <v>46</v>
      </c>
      <c r="I21" s="642">
        <f t="shared" si="4"/>
        <v>8928.16</v>
      </c>
      <c r="K21" t="s">
        <v>22</v>
      </c>
      <c r="L21" s="2">
        <v>27.22</v>
      </c>
      <c r="M21" s="20">
        <v>30</v>
      </c>
      <c r="N21" s="692">
        <f t="shared" si="8"/>
        <v>816.59999999999991</v>
      </c>
      <c r="O21" s="215">
        <v>43363</v>
      </c>
      <c r="P21" s="109">
        <f t="shared" si="9"/>
        <v>816.59999999999991</v>
      </c>
      <c r="Q21" s="110" t="s">
        <v>399</v>
      </c>
      <c r="R21" s="111">
        <v>46</v>
      </c>
      <c r="S21" s="642">
        <f t="shared" si="5"/>
        <v>7812.1399999999994</v>
      </c>
    </row>
    <row r="22" spans="1:19" x14ac:dyDescent="0.25">
      <c r="B22" s="2">
        <v>27.22</v>
      </c>
      <c r="C22" s="20">
        <v>28</v>
      </c>
      <c r="D22" s="584">
        <f t="shared" si="6"/>
        <v>762.16</v>
      </c>
      <c r="E22" s="585">
        <v>43323</v>
      </c>
      <c r="F22" s="584">
        <f t="shared" si="7"/>
        <v>762.16</v>
      </c>
      <c r="G22" s="586" t="s">
        <v>160</v>
      </c>
      <c r="H22" s="587">
        <v>46</v>
      </c>
      <c r="I22" s="642">
        <f t="shared" si="4"/>
        <v>8166</v>
      </c>
      <c r="L22" s="2">
        <v>27.22</v>
      </c>
      <c r="M22" s="20">
        <v>28</v>
      </c>
      <c r="N22" s="109">
        <f t="shared" si="8"/>
        <v>762.16</v>
      </c>
      <c r="O22" s="158">
        <v>43365</v>
      </c>
      <c r="P22" s="109">
        <f t="shared" si="9"/>
        <v>762.16</v>
      </c>
      <c r="Q22" s="110" t="s">
        <v>443</v>
      </c>
      <c r="R22" s="111">
        <v>46</v>
      </c>
      <c r="S22" s="642">
        <f t="shared" si="5"/>
        <v>7049.98</v>
      </c>
    </row>
    <row r="23" spans="1:19" x14ac:dyDescent="0.25">
      <c r="B23" s="2">
        <v>27.22</v>
      </c>
      <c r="C23" s="20">
        <v>28</v>
      </c>
      <c r="D23" s="717">
        <f t="shared" si="6"/>
        <v>762.16</v>
      </c>
      <c r="E23" s="718">
        <v>43326</v>
      </c>
      <c r="F23" s="584">
        <f t="shared" si="7"/>
        <v>762.16</v>
      </c>
      <c r="G23" s="586" t="s">
        <v>163</v>
      </c>
      <c r="H23" s="587">
        <v>46</v>
      </c>
      <c r="I23" s="642">
        <f t="shared" si="4"/>
        <v>7403.84</v>
      </c>
      <c r="L23" s="2">
        <v>27.22</v>
      </c>
      <c r="M23" s="20">
        <v>28</v>
      </c>
      <c r="N23" s="692">
        <f t="shared" si="8"/>
        <v>762.16</v>
      </c>
      <c r="O23" s="693">
        <v>43365</v>
      </c>
      <c r="P23" s="109">
        <f t="shared" si="9"/>
        <v>762.16</v>
      </c>
      <c r="Q23" s="110" t="s">
        <v>446</v>
      </c>
      <c r="R23" s="111">
        <v>46</v>
      </c>
      <c r="S23" s="642">
        <f t="shared" si="5"/>
        <v>6287.82</v>
      </c>
    </row>
    <row r="24" spans="1:19" x14ac:dyDescent="0.25">
      <c r="B24" s="2">
        <v>27.22</v>
      </c>
      <c r="C24" s="20">
        <v>28</v>
      </c>
      <c r="D24" s="584">
        <f t="shared" si="6"/>
        <v>762.16</v>
      </c>
      <c r="E24" s="585">
        <v>43327</v>
      </c>
      <c r="F24" s="584">
        <f t="shared" si="7"/>
        <v>762.16</v>
      </c>
      <c r="G24" s="586" t="s">
        <v>166</v>
      </c>
      <c r="H24" s="587">
        <v>46</v>
      </c>
      <c r="I24" s="642">
        <f t="shared" si="4"/>
        <v>6641.68</v>
      </c>
      <c r="L24" s="2">
        <v>27.22</v>
      </c>
      <c r="M24" s="20">
        <v>10</v>
      </c>
      <c r="N24" s="109">
        <f t="shared" si="8"/>
        <v>272.2</v>
      </c>
      <c r="O24" s="158">
        <v>43367</v>
      </c>
      <c r="P24" s="109">
        <f t="shared" si="9"/>
        <v>272.2</v>
      </c>
      <c r="Q24" s="110" t="s">
        <v>449</v>
      </c>
      <c r="R24" s="111">
        <v>46</v>
      </c>
      <c r="S24" s="642">
        <f t="shared" si="5"/>
        <v>6015.62</v>
      </c>
    </row>
    <row r="25" spans="1:19" x14ac:dyDescent="0.25">
      <c r="B25" s="2">
        <v>27.22</v>
      </c>
      <c r="C25" s="20">
        <v>28</v>
      </c>
      <c r="D25" s="584">
        <f t="shared" si="6"/>
        <v>762.16</v>
      </c>
      <c r="E25" s="585">
        <v>43328</v>
      </c>
      <c r="F25" s="584">
        <f t="shared" si="7"/>
        <v>762.16</v>
      </c>
      <c r="G25" s="586" t="s">
        <v>169</v>
      </c>
      <c r="H25" s="587">
        <v>46</v>
      </c>
      <c r="I25" s="642">
        <f t="shared" si="4"/>
        <v>5879.52</v>
      </c>
      <c r="L25" s="2">
        <v>27.22</v>
      </c>
      <c r="M25" s="20">
        <v>28</v>
      </c>
      <c r="N25" s="109">
        <f t="shared" ref="N25:N61" si="10">M25*L25</f>
        <v>762.16</v>
      </c>
      <c r="O25" s="158">
        <v>43368</v>
      </c>
      <c r="P25" s="109">
        <f t="shared" si="9"/>
        <v>762.16</v>
      </c>
      <c r="Q25" s="110" t="s">
        <v>456</v>
      </c>
      <c r="R25" s="111">
        <v>46</v>
      </c>
      <c r="S25" s="642">
        <f t="shared" si="5"/>
        <v>5253.46</v>
      </c>
    </row>
    <row r="26" spans="1:19" x14ac:dyDescent="0.25">
      <c r="B26" s="2">
        <v>27.22</v>
      </c>
      <c r="C26" s="20">
        <v>28</v>
      </c>
      <c r="D26" s="584">
        <f t="shared" si="6"/>
        <v>762.16</v>
      </c>
      <c r="E26" s="585">
        <v>43329</v>
      </c>
      <c r="F26" s="584">
        <f t="shared" si="7"/>
        <v>762.16</v>
      </c>
      <c r="G26" s="586" t="s">
        <v>172</v>
      </c>
      <c r="H26" s="587">
        <v>46</v>
      </c>
      <c r="I26" s="642">
        <f t="shared" si="4"/>
        <v>5117.3600000000006</v>
      </c>
      <c r="L26" s="2">
        <v>27.22</v>
      </c>
      <c r="M26" s="20">
        <v>36</v>
      </c>
      <c r="N26" s="109">
        <f t="shared" si="10"/>
        <v>979.92</v>
      </c>
      <c r="O26" s="158">
        <v>43370</v>
      </c>
      <c r="P26" s="109">
        <f t="shared" si="9"/>
        <v>979.92</v>
      </c>
      <c r="Q26" s="110" t="s">
        <v>461</v>
      </c>
      <c r="R26" s="111">
        <v>46</v>
      </c>
      <c r="S26" s="642">
        <f t="shared" si="5"/>
        <v>4273.54</v>
      </c>
    </row>
    <row r="27" spans="1:19" x14ac:dyDescent="0.25">
      <c r="B27" s="2">
        <v>27.22</v>
      </c>
      <c r="C27" s="20">
        <v>5</v>
      </c>
      <c r="D27" s="584">
        <f t="shared" si="6"/>
        <v>136.1</v>
      </c>
      <c r="E27" s="585">
        <v>43330</v>
      </c>
      <c r="F27" s="584">
        <f t="shared" si="7"/>
        <v>136.1</v>
      </c>
      <c r="G27" s="586" t="s">
        <v>174</v>
      </c>
      <c r="H27" s="587">
        <v>46</v>
      </c>
      <c r="I27" s="642">
        <f t="shared" si="4"/>
        <v>4981.26</v>
      </c>
      <c r="L27" s="2">
        <v>27.22</v>
      </c>
      <c r="M27" s="20">
        <v>34</v>
      </c>
      <c r="N27" s="109">
        <f t="shared" si="10"/>
        <v>925.48</v>
      </c>
      <c r="O27" s="158">
        <v>43371</v>
      </c>
      <c r="P27" s="109">
        <f t="shared" si="9"/>
        <v>925.48</v>
      </c>
      <c r="Q27" s="110" t="s">
        <v>469</v>
      </c>
      <c r="R27" s="111">
        <v>46</v>
      </c>
      <c r="S27" s="642">
        <f t="shared" si="5"/>
        <v>3348.06</v>
      </c>
    </row>
    <row r="28" spans="1:19" x14ac:dyDescent="0.25">
      <c r="B28" s="2">
        <v>27.22</v>
      </c>
      <c r="C28" s="20">
        <v>36</v>
      </c>
      <c r="D28" s="584">
        <f t="shared" si="6"/>
        <v>979.92</v>
      </c>
      <c r="E28" s="585">
        <v>43330</v>
      </c>
      <c r="F28" s="584">
        <f t="shared" si="7"/>
        <v>979.92</v>
      </c>
      <c r="G28" s="586" t="s">
        <v>176</v>
      </c>
      <c r="H28" s="587">
        <v>46</v>
      </c>
      <c r="I28" s="642">
        <f t="shared" si="4"/>
        <v>4001.34</v>
      </c>
      <c r="L28" s="2">
        <v>27.22</v>
      </c>
      <c r="M28" s="20"/>
      <c r="N28" s="109">
        <f t="shared" si="10"/>
        <v>0</v>
      </c>
      <c r="O28" s="158"/>
      <c r="P28" s="109">
        <f t="shared" si="9"/>
        <v>0</v>
      </c>
      <c r="Q28" s="110"/>
      <c r="R28" s="111"/>
      <c r="S28" s="642">
        <f t="shared" si="5"/>
        <v>3348.06</v>
      </c>
    </row>
    <row r="29" spans="1:19" x14ac:dyDescent="0.25">
      <c r="B29" s="2">
        <v>27.22</v>
      </c>
      <c r="C29" s="20">
        <v>28</v>
      </c>
      <c r="D29" s="584">
        <f t="shared" si="6"/>
        <v>762.16</v>
      </c>
      <c r="E29" s="585">
        <v>43332</v>
      </c>
      <c r="F29" s="584">
        <f t="shared" si="7"/>
        <v>762.16</v>
      </c>
      <c r="G29" s="586" t="s">
        <v>180</v>
      </c>
      <c r="H29" s="587">
        <v>46</v>
      </c>
      <c r="I29" s="642">
        <f t="shared" si="4"/>
        <v>3239.1800000000003</v>
      </c>
      <c r="L29" s="2">
        <v>27.22</v>
      </c>
      <c r="M29" s="20"/>
      <c r="N29" s="109">
        <f t="shared" si="10"/>
        <v>0</v>
      </c>
      <c r="O29" s="158"/>
      <c r="P29" s="109">
        <f t="shared" si="9"/>
        <v>0</v>
      </c>
      <c r="Q29" s="110"/>
      <c r="R29" s="111"/>
      <c r="S29" s="642">
        <f t="shared" si="5"/>
        <v>3348.06</v>
      </c>
    </row>
    <row r="30" spans="1:19" x14ac:dyDescent="0.25">
      <c r="B30" s="2">
        <v>27.22</v>
      </c>
      <c r="C30" s="20">
        <v>28</v>
      </c>
      <c r="D30" s="584">
        <f t="shared" si="6"/>
        <v>762.16</v>
      </c>
      <c r="E30" s="585">
        <v>43334</v>
      </c>
      <c r="F30" s="584">
        <f t="shared" si="7"/>
        <v>762.16</v>
      </c>
      <c r="G30" s="586" t="s">
        <v>184</v>
      </c>
      <c r="H30" s="587">
        <v>46</v>
      </c>
      <c r="I30" s="642">
        <f t="shared" si="4"/>
        <v>2477.0200000000004</v>
      </c>
      <c r="L30" s="2">
        <v>27.22</v>
      </c>
      <c r="M30" s="20"/>
      <c r="N30" s="109">
        <f t="shared" si="10"/>
        <v>0</v>
      </c>
      <c r="O30" s="158"/>
      <c r="P30" s="109">
        <f t="shared" si="9"/>
        <v>0</v>
      </c>
      <c r="Q30" s="110"/>
      <c r="R30" s="111"/>
      <c r="S30" s="642">
        <f t="shared" si="5"/>
        <v>3348.06</v>
      </c>
    </row>
    <row r="31" spans="1:19" x14ac:dyDescent="0.25">
      <c r="B31" s="2">
        <v>27.22</v>
      </c>
      <c r="C31" s="20">
        <v>28</v>
      </c>
      <c r="D31" s="584">
        <f t="shared" si="6"/>
        <v>762.16</v>
      </c>
      <c r="E31" s="585">
        <v>43339</v>
      </c>
      <c r="F31" s="584">
        <f t="shared" si="7"/>
        <v>762.16</v>
      </c>
      <c r="G31" s="586" t="s">
        <v>197</v>
      </c>
      <c r="H31" s="587">
        <v>46</v>
      </c>
      <c r="I31" s="642">
        <f t="shared" si="4"/>
        <v>1714.8600000000006</v>
      </c>
      <c r="L31" s="2">
        <v>27.22</v>
      </c>
      <c r="M31" s="20"/>
      <c r="N31" s="109">
        <f t="shared" si="10"/>
        <v>0</v>
      </c>
      <c r="O31" s="158"/>
      <c r="P31" s="109">
        <f t="shared" si="9"/>
        <v>0</v>
      </c>
      <c r="Q31" s="110"/>
      <c r="R31" s="111"/>
      <c r="S31" s="642">
        <f t="shared" si="5"/>
        <v>3348.06</v>
      </c>
    </row>
    <row r="32" spans="1:19" x14ac:dyDescent="0.25">
      <c r="B32" s="2">
        <v>27.22</v>
      </c>
      <c r="C32" s="20">
        <v>28</v>
      </c>
      <c r="D32" s="584">
        <f t="shared" si="6"/>
        <v>762.16</v>
      </c>
      <c r="E32" s="585">
        <v>43342</v>
      </c>
      <c r="F32" s="584">
        <f t="shared" si="7"/>
        <v>762.16</v>
      </c>
      <c r="G32" s="586" t="s">
        <v>200</v>
      </c>
      <c r="H32" s="587">
        <v>46</v>
      </c>
      <c r="I32" s="642">
        <f t="shared" si="4"/>
        <v>952.70000000000061</v>
      </c>
      <c r="L32" s="2">
        <v>27.22</v>
      </c>
      <c r="M32" s="20"/>
      <c r="N32" s="109">
        <f t="shared" si="10"/>
        <v>0</v>
      </c>
      <c r="O32" s="158"/>
      <c r="P32" s="109">
        <f t="shared" si="9"/>
        <v>0</v>
      </c>
      <c r="Q32" s="110"/>
      <c r="R32" s="111"/>
      <c r="S32" s="642">
        <f t="shared" si="5"/>
        <v>3348.06</v>
      </c>
    </row>
    <row r="33" spans="2:19" x14ac:dyDescent="0.25">
      <c r="B33" s="2">
        <v>27.22</v>
      </c>
      <c r="C33" s="20">
        <v>28</v>
      </c>
      <c r="D33" s="649">
        <f t="shared" si="6"/>
        <v>762.16</v>
      </c>
      <c r="E33" s="761">
        <v>43344</v>
      </c>
      <c r="F33" s="649">
        <f t="shared" si="7"/>
        <v>762.16</v>
      </c>
      <c r="G33" s="366" t="s">
        <v>290</v>
      </c>
      <c r="H33" s="214">
        <v>46</v>
      </c>
      <c r="I33" s="642">
        <f t="shared" si="4"/>
        <v>190.54000000000065</v>
      </c>
      <c r="L33" s="2">
        <v>27.22</v>
      </c>
      <c r="M33" s="20"/>
      <c r="N33" s="109">
        <f t="shared" si="10"/>
        <v>0</v>
      </c>
      <c r="O33" s="158"/>
      <c r="P33" s="109">
        <f t="shared" si="9"/>
        <v>0</v>
      </c>
      <c r="Q33" s="110"/>
      <c r="R33" s="111"/>
      <c r="S33" s="642">
        <f t="shared" si="5"/>
        <v>3348.06</v>
      </c>
    </row>
    <row r="34" spans="2:19" x14ac:dyDescent="0.25">
      <c r="B34" s="2">
        <v>27.22</v>
      </c>
      <c r="C34" s="20"/>
      <c r="D34" s="649">
        <f t="shared" si="6"/>
        <v>0</v>
      </c>
      <c r="E34" s="761"/>
      <c r="F34" s="649">
        <f t="shared" si="7"/>
        <v>0</v>
      </c>
      <c r="G34" s="769"/>
      <c r="H34" s="770"/>
      <c r="I34" s="771">
        <f t="shared" si="4"/>
        <v>190.54000000000065</v>
      </c>
      <c r="L34" s="2">
        <v>27.22</v>
      </c>
      <c r="M34" s="20"/>
      <c r="N34" s="109">
        <f t="shared" si="10"/>
        <v>0</v>
      </c>
      <c r="O34" s="158"/>
      <c r="P34" s="109">
        <f t="shared" si="9"/>
        <v>0</v>
      </c>
      <c r="Q34" s="110"/>
      <c r="R34" s="111"/>
      <c r="S34" s="670">
        <f t="shared" si="5"/>
        <v>3348.06</v>
      </c>
    </row>
    <row r="35" spans="2:19" x14ac:dyDescent="0.25">
      <c r="B35" s="2">
        <v>27.22</v>
      </c>
      <c r="C35" s="20"/>
      <c r="D35" s="649">
        <f t="shared" si="6"/>
        <v>0</v>
      </c>
      <c r="E35" s="761"/>
      <c r="F35" s="649">
        <f t="shared" si="7"/>
        <v>0</v>
      </c>
      <c r="G35" s="769"/>
      <c r="H35" s="770"/>
      <c r="I35" s="771">
        <f t="shared" si="4"/>
        <v>190.54000000000065</v>
      </c>
      <c r="L35" s="2">
        <v>27.22</v>
      </c>
      <c r="M35" s="20"/>
      <c r="N35" s="109">
        <f t="shared" si="10"/>
        <v>0</v>
      </c>
      <c r="O35" s="158"/>
      <c r="P35" s="109">
        <f t="shared" si="9"/>
        <v>0</v>
      </c>
      <c r="Q35" s="110"/>
      <c r="R35" s="111"/>
      <c r="S35" s="670">
        <f t="shared" si="5"/>
        <v>3348.06</v>
      </c>
    </row>
    <row r="36" spans="2:19" x14ac:dyDescent="0.25">
      <c r="B36" s="2">
        <v>27.22</v>
      </c>
      <c r="C36" s="20">
        <v>7</v>
      </c>
      <c r="D36" s="649">
        <f t="shared" si="6"/>
        <v>190.54</v>
      </c>
      <c r="E36" s="761"/>
      <c r="F36" s="649">
        <f t="shared" si="7"/>
        <v>190.54</v>
      </c>
      <c r="G36" s="769"/>
      <c r="H36" s="770"/>
      <c r="I36" s="771">
        <f t="shared" si="4"/>
        <v>6.5369931689929217E-13</v>
      </c>
      <c r="L36" s="2">
        <v>27.22</v>
      </c>
      <c r="M36" s="20"/>
      <c r="N36" s="109">
        <f t="shared" si="10"/>
        <v>0</v>
      </c>
      <c r="O36" s="158"/>
      <c r="P36" s="109">
        <f t="shared" si="9"/>
        <v>0</v>
      </c>
      <c r="Q36" s="110"/>
      <c r="R36" s="111"/>
      <c r="S36" s="670">
        <f t="shared" si="5"/>
        <v>3348.06</v>
      </c>
    </row>
    <row r="37" spans="2:19" x14ac:dyDescent="0.25">
      <c r="B37" s="2">
        <v>27.22</v>
      </c>
      <c r="C37" s="20"/>
      <c r="D37" s="649">
        <f t="shared" si="6"/>
        <v>0</v>
      </c>
      <c r="E37" s="761"/>
      <c r="F37" s="649">
        <f t="shared" si="7"/>
        <v>0</v>
      </c>
      <c r="G37" s="769"/>
      <c r="H37" s="770"/>
      <c r="I37" s="771">
        <f t="shared" si="4"/>
        <v>6.5369931689929217E-13</v>
      </c>
      <c r="L37" s="2">
        <v>27.22</v>
      </c>
      <c r="M37" s="20"/>
      <c r="N37" s="109">
        <f t="shared" si="10"/>
        <v>0</v>
      </c>
      <c r="O37" s="158"/>
      <c r="P37" s="109">
        <f t="shared" si="9"/>
        <v>0</v>
      </c>
      <c r="Q37" s="110"/>
      <c r="R37" s="111"/>
      <c r="S37" s="670">
        <f t="shared" si="5"/>
        <v>3348.06</v>
      </c>
    </row>
    <row r="38" spans="2:19" x14ac:dyDescent="0.25">
      <c r="B38" s="2">
        <v>27.22</v>
      </c>
      <c r="C38" s="20"/>
      <c r="D38" s="649">
        <f t="shared" si="6"/>
        <v>0</v>
      </c>
      <c r="E38" s="761"/>
      <c r="F38" s="649">
        <f t="shared" si="7"/>
        <v>0</v>
      </c>
      <c r="G38" s="769"/>
      <c r="H38" s="770"/>
      <c r="I38" s="771">
        <f t="shared" si="4"/>
        <v>6.5369931689929217E-13</v>
      </c>
      <c r="L38" s="2">
        <v>27.22</v>
      </c>
      <c r="M38" s="20"/>
      <c r="N38" s="109">
        <f t="shared" si="10"/>
        <v>0</v>
      </c>
      <c r="O38" s="158"/>
      <c r="P38" s="109">
        <f t="shared" si="9"/>
        <v>0</v>
      </c>
      <c r="Q38" s="110"/>
      <c r="R38" s="111"/>
      <c r="S38" s="670">
        <f t="shared" si="5"/>
        <v>3348.06</v>
      </c>
    </row>
    <row r="39" spans="2:19" x14ac:dyDescent="0.25">
      <c r="B39" s="2">
        <v>27.22</v>
      </c>
      <c r="C39" s="20"/>
      <c r="D39" s="649">
        <f t="shared" si="6"/>
        <v>0</v>
      </c>
      <c r="E39" s="761"/>
      <c r="F39" s="649">
        <f t="shared" si="7"/>
        <v>0</v>
      </c>
      <c r="G39" s="769"/>
      <c r="H39" s="770"/>
      <c r="I39" s="771">
        <f t="shared" si="4"/>
        <v>6.5369931689929217E-13</v>
      </c>
      <c r="L39" s="2">
        <v>27.22</v>
      </c>
      <c r="M39" s="20"/>
      <c r="N39" s="109">
        <f t="shared" si="10"/>
        <v>0</v>
      </c>
      <c r="O39" s="158"/>
      <c r="P39" s="109">
        <f t="shared" si="9"/>
        <v>0</v>
      </c>
      <c r="Q39" s="110"/>
      <c r="R39" s="111"/>
      <c r="S39" s="670">
        <f t="shared" si="5"/>
        <v>3348.06</v>
      </c>
    </row>
    <row r="40" spans="2:19" x14ac:dyDescent="0.25">
      <c r="B40" s="2">
        <v>27.22</v>
      </c>
      <c r="C40" s="20"/>
      <c r="D40" s="649">
        <f t="shared" si="6"/>
        <v>0</v>
      </c>
      <c r="E40" s="761"/>
      <c r="F40" s="649">
        <f t="shared" si="7"/>
        <v>0</v>
      </c>
      <c r="G40" s="769"/>
      <c r="H40" s="770"/>
      <c r="I40" s="771">
        <f t="shared" si="4"/>
        <v>6.5369931689929217E-13</v>
      </c>
      <c r="L40" s="2">
        <v>27.22</v>
      </c>
      <c r="M40" s="20"/>
      <c r="N40" s="663">
        <f t="shared" si="10"/>
        <v>0</v>
      </c>
      <c r="O40" s="668"/>
      <c r="P40" s="663">
        <f t="shared" si="9"/>
        <v>0</v>
      </c>
      <c r="Q40" s="664"/>
      <c r="R40" s="665"/>
      <c r="S40" s="670">
        <f t="shared" si="5"/>
        <v>3348.06</v>
      </c>
    </row>
    <row r="41" spans="2:19" x14ac:dyDescent="0.25">
      <c r="B41" s="2">
        <v>27.22</v>
      </c>
      <c r="C41" s="20"/>
      <c r="D41" s="649">
        <f t="shared" si="6"/>
        <v>0</v>
      </c>
      <c r="E41" s="761"/>
      <c r="F41" s="649">
        <f t="shared" si="7"/>
        <v>0</v>
      </c>
      <c r="G41" s="769"/>
      <c r="H41" s="770"/>
      <c r="I41" s="771">
        <f t="shared" si="4"/>
        <v>6.5369931689929217E-13</v>
      </c>
      <c r="L41" s="2">
        <v>27.22</v>
      </c>
      <c r="M41" s="20"/>
      <c r="N41" s="663">
        <f t="shared" si="10"/>
        <v>0</v>
      </c>
      <c r="O41" s="668"/>
      <c r="P41" s="663">
        <f t="shared" si="9"/>
        <v>0</v>
      </c>
      <c r="Q41" s="664"/>
      <c r="R41" s="665"/>
      <c r="S41" s="642">
        <f t="shared" si="5"/>
        <v>3348.06</v>
      </c>
    </row>
    <row r="42" spans="2:19" x14ac:dyDescent="0.25">
      <c r="B42" s="2">
        <v>27.22</v>
      </c>
      <c r="C42" s="20"/>
      <c r="D42" s="649">
        <f t="shared" si="6"/>
        <v>0</v>
      </c>
      <c r="E42" s="761"/>
      <c r="F42" s="649">
        <f t="shared" si="7"/>
        <v>0</v>
      </c>
      <c r="G42" s="769"/>
      <c r="H42" s="770"/>
      <c r="I42" s="771">
        <f t="shared" si="4"/>
        <v>6.5369931689929217E-13</v>
      </c>
      <c r="L42" s="2">
        <v>27.22</v>
      </c>
      <c r="M42" s="20"/>
      <c r="N42" s="663">
        <f t="shared" si="10"/>
        <v>0</v>
      </c>
      <c r="O42" s="668"/>
      <c r="P42" s="663">
        <f t="shared" si="9"/>
        <v>0</v>
      </c>
      <c r="Q42" s="664"/>
      <c r="R42" s="665"/>
      <c r="S42" s="642">
        <f t="shared" si="5"/>
        <v>3348.06</v>
      </c>
    </row>
    <row r="43" spans="2:19" x14ac:dyDescent="0.25">
      <c r="B43" s="2">
        <v>27.22</v>
      </c>
      <c r="C43" s="20"/>
      <c r="D43" s="649">
        <f t="shared" si="6"/>
        <v>0</v>
      </c>
      <c r="E43" s="761"/>
      <c r="F43" s="649">
        <f t="shared" si="7"/>
        <v>0</v>
      </c>
      <c r="G43" s="366"/>
      <c r="H43" s="214"/>
      <c r="I43" s="642">
        <f t="shared" si="4"/>
        <v>6.5369931689929217E-13</v>
      </c>
      <c r="L43" s="2">
        <v>27.22</v>
      </c>
      <c r="M43" s="20"/>
      <c r="N43" s="663">
        <f t="shared" si="10"/>
        <v>0</v>
      </c>
      <c r="O43" s="668"/>
      <c r="P43" s="663">
        <f t="shared" si="9"/>
        <v>0</v>
      </c>
      <c r="Q43" s="664"/>
      <c r="R43" s="665"/>
      <c r="S43" s="642">
        <f t="shared" si="5"/>
        <v>3348.06</v>
      </c>
    </row>
    <row r="44" spans="2:19" x14ac:dyDescent="0.25">
      <c r="B44" s="2">
        <v>27.22</v>
      </c>
      <c r="C44" s="20"/>
      <c r="D44" s="649">
        <f t="shared" si="6"/>
        <v>0</v>
      </c>
      <c r="E44" s="761"/>
      <c r="F44" s="649">
        <f t="shared" si="7"/>
        <v>0</v>
      </c>
      <c r="G44" s="366"/>
      <c r="H44" s="214"/>
      <c r="I44" s="642">
        <f t="shared" si="4"/>
        <v>6.5369931689929217E-13</v>
      </c>
      <c r="L44" s="2">
        <v>27.22</v>
      </c>
      <c r="M44" s="20"/>
      <c r="N44" s="109">
        <f t="shared" si="10"/>
        <v>0</v>
      </c>
      <c r="O44" s="158"/>
      <c r="P44" s="109">
        <f t="shared" si="9"/>
        <v>0</v>
      </c>
      <c r="Q44" s="110"/>
      <c r="R44" s="111"/>
      <c r="S44" s="642">
        <f t="shared" si="5"/>
        <v>3348.06</v>
      </c>
    </row>
    <row r="45" spans="2:19" x14ac:dyDescent="0.25">
      <c r="B45" s="2">
        <v>27.22</v>
      </c>
      <c r="C45" s="20"/>
      <c r="D45" s="649">
        <f t="shared" si="6"/>
        <v>0</v>
      </c>
      <c r="E45" s="761"/>
      <c r="F45" s="649">
        <f t="shared" si="7"/>
        <v>0</v>
      </c>
      <c r="G45" s="366"/>
      <c r="H45" s="214"/>
      <c r="I45" s="642">
        <f t="shared" si="4"/>
        <v>6.5369931689929217E-13</v>
      </c>
      <c r="L45" s="2">
        <v>27.22</v>
      </c>
      <c r="M45" s="20"/>
      <c r="N45" s="109">
        <f t="shared" si="10"/>
        <v>0</v>
      </c>
      <c r="O45" s="158"/>
      <c r="P45" s="109">
        <f t="shared" si="9"/>
        <v>0</v>
      </c>
      <c r="Q45" s="110"/>
      <c r="R45" s="111"/>
      <c r="S45" s="642">
        <f t="shared" si="5"/>
        <v>3348.06</v>
      </c>
    </row>
    <row r="46" spans="2:19" x14ac:dyDescent="0.25">
      <c r="B46" s="2">
        <v>27.22</v>
      </c>
      <c r="C46" s="20"/>
      <c r="D46" s="649">
        <f t="shared" si="6"/>
        <v>0</v>
      </c>
      <c r="E46" s="761"/>
      <c r="F46" s="649">
        <f t="shared" si="7"/>
        <v>0</v>
      </c>
      <c r="G46" s="366"/>
      <c r="H46" s="214"/>
      <c r="I46" s="642">
        <f t="shared" si="4"/>
        <v>6.5369931689929217E-13</v>
      </c>
      <c r="L46" s="2">
        <v>27.22</v>
      </c>
      <c r="M46" s="20"/>
      <c r="N46" s="109">
        <f t="shared" si="10"/>
        <v>0</v>
      </c>
      <c r="O46" s="158"/>
      <c r="P46" s="109">
        <f t="shared" si="9"/>
        <v>0</v>
      </c>
      <c r="Q46" s="110"/>
      <c r="R46" s="111"/>
      <c r="S46" s="642">
        <f t="shared" si="5"/>
        <v>3348.06</v>
      </c>
    </row>
    <row r="47" spans="2:19" x14ac:dyDescent="0.25">
      <c r="B47" s="2">
        <v>27.22</v>
      </c>
      <c r="C47" s="20"/>
      <c r="D47" s="649">
        <f t="shared" si="6"/>
        <v>0</v>
      </c>
      <c r="E47" s="761"/>
      <c r="F47" s="649">
        <f t="shared" si="7"/>
        <v>0</v>
      </c>
      <c r="G47" s="366"/>
      <c r="H47" s="214"/>
      <c r="I47" s="642">
        <f t="shared" si="4"/>
        <v>6.5369931689929217E-13</v>
      </c>
      <c r="L47" s="2">
        <v>27.22</v>
      </c>
      <c r="M47" s="20"/>
      <c r="N47" s="109">
        <f t="shared" si="10"/>
        <v>0</v>
      </c>
      <c r="O47" s="158"/>
      <c r="P47" s="109">
        <f t="shared" si="9"/>
        <v>0</v>
      </c>
      <c r="Q47" s="110"/>
      <c r="R47" s="111"/>
      <c r="S47" s="642">
        <f t="shared" si="5"/>
        <v>3348.06</v>
      </c>
    </row>
    <row r="48" spans="2:19" x14ac:dyDescent="0.25">
      <c r="B48" s="2">
        <v>27.22</v>
      </c>
      <c r="C48" s="20"/>
      <c r="D48" s="649">
        <f t="shared" si="6"/>
        <v>0</v>
      </c>
      <c r="E48" s="761"/>
      <c r="F48" s="649">
        <f t="shared" si="7"/>
        <v>0</v>
      </c>
      <c r="G48" s="366"/>
      <c r="H48" s="214"/>
      <c r="I48" s="642">
        <f t="shared" si="4"/>
        <v>6.5369931689929217E-13</v>
      </c>
      <c r="L48" s="2">
        <v>27.22</v>
      </c>
      <c r="M48" s="20"/>
      <c r="N48" s="109">
        <f t="shared" si="10"/>
        <v>0</v>
      </c>
      <c r="O48" s="158"/>
      <c r="P48" s="109">
        <f t="shared" si="9"/>
        <v>0</v>
      </c>
      <c r="Q48" s="110"/>
      <c r="R48" s="111"/>
      <c r="S48" s="642">
        <f t="shared" si="5"/>
        <v>3348.06</v>
      </c>
    </row>
    <row r="49" spans="1:19" x14ac:dyDescent="0.25">
      <c r="B49" s="2">
        <v>27.22</v>
      </c>
      <c r="C49" s="20"/>
      <c r="D49" s="649">
        <f t="shared" si="6"/>
        <v>0</v>
      </c>
      <c r="E49" s="761"/>
      <c r="F49" s="649">
        <f t="shared" si="7"/>
        <v>0</v>
      </c>
      <c r="G49" s="366"/>
      <c r="H49" s="214"/>
      <c r="I49" s="642">
        <f t="shared" si="4"/>
        <v>6.5369931689929217E-13</v>
      </c>
      <c r="L49" s="2">
        <v>27.22</v>
      </c>
      <c r="M49" s="20"/>
      <c r="N49" s="109">
        <f t="shared" si="10"/>
        <v>0</v>
      </c>
      <c r="O49" s="158"/>
      <c r="P49" s="109">
        <f t="shared" si="9"/>
        <v>0</v>
      </c>
      <c r="Q49" s="110"/>
      <c r="R49" s="111"/>
      <c r="S49" s="642">
        <f t="shared" si="5"/>
        <v>3348.06</v>
      </c>
    </row>
    <row r="50" spans="1:19" x14ac:dyDescent="0.25">
      <c r="B50" s="2">
        <v>27.22</v>
      </c>
      <c r="C50" s="20"/>
      <c r="D50" s="649">
        <f t="shared" si="6"/>
        <v>0</v>
      </c>
      <c r="E50" s="761"/>
      <c r="F50" s="649">
        <f t="shared" si="7"/>
        <v>0</v>
      </c>
      <c r="G50" s="366"/>
      <c r="H50" s="214"/>
      <c r="I50" s="642">
        <f t="shared" si="4"/>
        <v>6.5369931689929217E-13</v>
      </c>
      <c r="L50" s="2">
        <v>27.22</v>
      </c>
      <c r="M50" s="20"/>
      <c r="N50" s="109">
        <f t="shared" si="10"/>
        <v>0</v>
      </c>
      <c r="O50" s="158"/>
      <c r="P50" s="109">
        <f t="shared" si="9"/>
        <v>0</v>
      </c>
      <c r="Q50" s="110"/>
      <c r="R50" s="111"/>
      <c r="S50" s="642">
        <f t="shared" si="5"/>
        <v>3348.06</v>
      </c>
    </row>
    <row r="51" spans="1:19" x14ac:dyDescent="0.25">
      <c r="B51" s="2">
        <v>27.22</v>
      </c>
      <c r="C51" s="20"/>
      <c r="D51" s="649">
        <f t="shared" si="6"/>
        <v>0</v>
      </c>
      <c r="E51" s="761"/>
      <c r="F51" s="649">
        <f t="shared" si="7"/>
        <v>0</v>
      </c>
      <c r="G51" s="366"/>
      <c r="H51" s="214"/>
      <c r="I51" s="642">
        <f t="shared" si="4"/>
        <v>6.5369931689929217E-13</v>
      </c>
      <c r="L51" s="2">
        <v>27.22</v>
      </c>
      <c r="M51" s="20"/>
      <c r="N51" s="109">
        <f t="shared" si="10"/>
        <v>0</v>
      </c>
      <c r="O51" s="158"/>
      <c r="P51" s="109">
        <f t="shared" si="9"/>
        <v>0</v>
      </c>
      <c r="Q51" s="110"/>
      <c r="R51" s="111"/>
      <c r="S51" s="642">
        <f t="shared" si="5"/>
        <v>3348.06</v>
      </c>
    </row>
    <row r="52" spans="1:19" x14ac:dyDescent="0.25">
      <c r="B52" s="2">
        <v>27.22</v>
      </c>
      <c r="C52" s="20"/>
      <c r="D52" s="584">
        <f t="shared" si="6"/>
        <v>0</v>
      </c>
      <c r="E52" s="585"/>
      <c r="F52" s="584">
        <f t="shared" si="7"/>
        <v>0</v>
      </c>
      <c r="G52" s="586"/>
      <c r="H52" s="587"/>
      <c r="I52" s="642">
        <f t="shared" si="4"/>
        <v>6.5369931689929217E-13</v>
      </c>
      <c r="L52" s="2">
        <v>27.22</v>
      </c>
      <c r="M52" s="20"/>
      <c r="N52" s="109">
        <f t="shared" si="10"/>
        <v>0</v>
      </c>
      <c r="O52" s="158"/>
      <c r="P52" s="109">
        <f t="shared" si="9"/>
        <v>0</v>
      </c>
      <c r="Q52" s="110"/>
      <c r="R52" s="111"/>
      <c r="S52" s="642">
        <f t="shared" si="5"/>
        <v>3348.06</v>
      </c>
    </row>
    <row r="53" spans="1:19" x14ac:dyDescent="0.25">
      <c r="B53" s="2">
        <v>27.22</v>
      </c>
      <c r="C53" s="20"/>
      <c r="D53" s="109">
        <f t="shared" si="6"/>
        <v>0</v>
      </c>
      <c r="E53" s="158"/>
      <c r="F53" s="109">
        <f t="shared" si="7"/>
        <v>0</v>
      </c>
      <c r="G53" s="110"/>
      <c r="H53" s="111"/>
      <c r="I53" s="642">
        <f t="shared" si="4"/>
        <v>6.5369931689929217E-13</v>
      </c>
      <c r="L53" s="2">
        <v>27.22</v>
      </c>
      <c r="M53" s="20"/>
      <c r="N53" s="109">
        <f t="shared" si="10"/>
        <v>0</v>
      </c>
      <c r="O53" s="158"/>
      <c r="P53" s="109">
        <f t="shared" si="9"/>
        <v>0</v>
      </c>
      <c r="Q53" s="110"/>
      <c r="R53" s="111"/>
      <c r="S53" s="642">
        <f t="shared" si="5"/>
        <v>3348.06</v>
      </c>
    </row>
    <row r="54" spans="1:19" x14ac:dyDescent="0.25">
      <c r="B54" s="2">
        <v>27.22</v>
      </c>
      <c r="C54" s="20"/>
      <c r="D54" s="109">
        <f t="shared" si="6"/>
        <v>0</v>
      </c>
      <c r="E54" s="158"/>
      <c r="F54" s="109">
        <f t="shared" si="7"/>
        <v>0</v>
      </c>
      <c r="G54" s="110"/>
      <c r="H54" s="111"/>
      <c r="I54" s="642">
        <f t="shared" si="4"/>
        <v>6.5369931689929217E-13</v>
      </c>
      <c r="L54" s="2">
        <v>27.22</v>
      </c>
      <c r="M54" s="20"/>
      <c r="N54" s="109">
        <f t="shared" si="10"/>
        <v>0</v>
      </c>
      <c r="O54" s="158"/>
      <c r="P54" s="109">
        <f t="shared" si="9"/>
        <v>0</v>
      </c>
      <c r="Q54" s="110"/>
      <c r="R54" s="111"/>
      <c r="S54" s="642">
        <f t="shared" si="5"/>
        <v>3348.06</v>
      </c>
    </row>
    <row r="55" spans="1:19" x14ac:dyDescent="0.25">
      <c r="B55" s="2">
        <v>27.22</v>
      </c>
      <c r="C55" s="20"/>
      <c r="D55" s="109">
        <f t="shared" si="6"/>
        <v>0</v>
      </c>
      <c r="E55" s="158"/>
      <c r="F55" s="109">
        <f t="shared" si="7"/>
        <v>0</v>
      </c>
      <c r="G55" s="110"/>
      <c r="H55" s="111"/>
      <c r="I55" s="642">
        <f t="shared" si="4"/>
        <v>6.5369931689929217E-13</v>
      </c>
      <c r="L55" s="2">
        <v>27.22</v>
      </c>
      <c r="M55" s="20"/>
      <c r="N55" s="109">
        <f t="shared" si="10"/>
        <v>0</v>
      </c>
      <c r="O55" s="158"/>
      <c r="P55" s="109">
        <f t="shared" si="9"/>
        <v>0</v>
      </c>
      <c r="Q55" s="110"/>
      <c r="R55" s="111"/>
      <c r="S55" s="642">
        <f t="shared" si="5"/>
        <v>3348.06</v>
      </c>
    </row>
    <row r="56" spans="1:19" x14ac:dyDescent="0.25">
      <c r="B56" s="2">
        <v>27.22</v>
      </c>
      <c r="C56" s="20"/>
      <c r="D56" s="109">
        <f t="shared" si="6"/>
        <v>0</v>
      </c>
      <c r="E56" s="158"/>
      <c r="F56" s="109">
        <f t="shared" si="7"/>
        <v>0</v>
      </c>
      <c r="G56" s="110"/>
      <c r="H56" s="111"/>
      <c r="I56" s="642">
        <f t="shared" si="4"/>
        <v>6.5369931689929217E-13</v>
      </c>
      <c r="L56" s="2">
        <v>27.22</v>
      </c>
      <c r="M56" s="20"/>
      <c r="N56" s="109">
        <f t="shared" si="10"/>
        <v>0</v>
      </c>
      <c r="O56" s="158"/>
      <c r="P56" s="109">
        <f t="shared" si="9"/>
        <v>0</v>
      </c>
      <c r="Q56" s="110"/>
      <c r="R56" s="111"/>
      <c r="S56" s="642">
        <f t="shared" si="5"/>
        <v>3348.06</v>
      </c>
    </row>
    <row r="57" spans="1:19" x14ac:dyDescent="0.25">
      <c r="B57" s="2">
        <v>27.22</v>
      </c>
      <c r="C57" s="20"/>
      <c r="D57" s="109">
        <f t="shared" si="6"/>
        <v>0</v>
      </c>
      <c r="E57" s="158"/>
      <c r="F57" s="109">
        <f t="shared" si="7"/>
        <v>0</v>
      </c>
      <c r="G57" s="110"/>
      <c r="H57" s="111"/>
      <c r="I57" s="642">
        <f t="shared" si="4"/>
        <v>6.5369931689929217E-13</v>
      </c>
      <c r="L57" s="2">
        <v>27.22</v>
      </c>
      <c r="M57" s="20"/>
      <c r="N57" s="109">
        <f t="shared" si="10"/>
        <v>0</v>
      </c>
      <c r="O57" s="158"/>
      <c r="P57" s="109">
        <f t="shared" si="9"/>
        <v>0</v>
      </c>
      <c r="Q57" s="110"/>
      <c r="R57" s="111"/>
      <c r="S57" s="642">
        <f t="shared" si="5"/>
        <v>3348.06</v>
      </c>
    </row>
    <row r="58" spans="1:19" x14ac:dyDescent="0.25">
      <c r="B58" s="2">
        <v>27.22</v>
      </c>
      <c r="C58" s="20"/>
      <c r="D58" s="109">
        <f t="shared" si="6"/>
        <v>0</v>
      </c>
      <c r="E58" s="638"/>
      <c r="F58" s="109">
        <f t="shared" si="7"/>
        <v>0</v>
      </c>
      <c r="G58" s="411"/>
      <c r="H58" s="410"/>
      <c r="I58" s="642">
        <f t="shared" si="4"/>
        <v>6.5369931689929217E-13</v>
      </c>
      <c r="L58" s="2">
        <v>27.22</v>
      </c>
      <c r="M58" s="20"/>
      <c r="N58" s="109">
        <f t="shared" si="10"/>
        <v>0</v>
      </c>
      <c r="O58" s="638"/>
      <c r="P58" s="109">
        <f t="shared" si="9"/>
        <v>0</v>
      </c>
      <c r="Q58" s="411"/>
      <c r="R58" s="410"/>
      <c r="S58" s="642">
        <f t="shared" si="5"/>
        <v>3348.06</v>
      </c>
    </row>
    <row r="59" spans="1:19" ht="15.75" thickBot="1" x14ac:dyDescent="0.3">
      <c r="A59" s="227"/>
      <c r="B59" s="2">
        <v>27.22</v>
      </c>
      <c r="C59" s="20"/>
      <c r="D59" s="109">
        <f t="shared" si="6"/>
        <v>0</v>
      </c>
      <c r="E59" s="638"/>
      <c r="F59" s="109">
        <f t="shared" si="7"/>
        <v>0</v>
      </c>
      <c r="G59" s="411"/>
      <c r="H59" s="410"/>
      <c r="I59" s="642">
        <f t="shared" si="4"/>
        <v>6.5369931689929217E-13</v>
      </c>
      <c r="K59" s="227"/>
      <c r="L59" s="2">
        <v>27.22</v>
      </c>
      <c r="M59" s="20"/>
      <c r="N59" s="109">
        <f t="shared" si="10"/>
        <v>0</v>
      </c>
      <c r="O59" s="638"/>
      <c r="P59" s="109">
        <f t="shared" si="9"/>
        <v>0</v>
      </c>
      <c r="Q59" s="411"/>
      <c r="R59" s="410"/>
      <c r="S59" s="642">
        <f t="shared" si="5"/>
        <v>3348.06</v>
      </c>
    </row>
    <row r="60" spans="1:19" ht="15.75" thickTop="1" x14ac:dyDescent="0.25">
      <c r="A60">
        <f>SUM(A58:A59)</f>
        <v>0</v>
      </c>
      <c r="B60" s="2">
        <v>27.22</v>
      </c>
      <c r="C60" s="20"/>
      <c r="D60" s="109">
        <f t="shared" si="6"/>
        <v>0</v>
      </c>
      <c r="E60" s="638"/>
      <c r="F60" s="109">
        <f t="shared" si="7"/>
        <v>0</v>
      </c>
      <c r="G60" s="411"/>
      <c r="H60" s="410"/>
      <c r="I60" s="642">
        <f t="shared" si="4"/>
        <v>6.5369931689929217E-13</v>
      </c>
      <c r="K60">
        <f>SUM(K58:K59)</f>
        <v>0</v>
      </c>
      <c r="L60" s="2">
        <v>27.22</v>
      </c>
      <c r="M60" s="20"/>
      <c r="N60" s="109">
        <f t="shared" si="10"/>
        <v>0</v>
      </c>
      <c r="O60" s="638"/>
      <c r="P60" s="109">
        <f t="shared" si="9"/>
        <v>0</v>
      </c>
      <c r="Q60" s="411"/>
      <c r="R60" s="410"/>
      <c r="S60" s="642">
        <f t="shared" si="5"/>
        <v>3348.06</v>
      </c>
    </row>
    <row r="61" spans="1:19" ht="15.75" thickBot="1" x14ac:dyDescent="0.3">
      <c r="B61" s="2">
        <v>27.22</v>
      </c>
      <c r="C61" s="47"/>
      <c r="D61" s="308">
        <f t="shared" si="6"/>
        <v>0</v>
      </c>
      <c r="E61" s="455"/>
      <c r="F61" s="308">
        <f t="shared" si="7"/>
        <v>0</v>
      </c>
      <c r="G61" s="539"/>
      <c r="H61" s="410"/>
      <c r="L61" s="2">
        <v>27.22</v>
      </c>
      <c r="M61" s="47"/>
      <c r="N61" s="308">
        <f t="shared" si="10"/>
        <v>0</v>
      </c>
      <c r="O61" s="455"/>
      <c r="P61" s="308">
        <f t="shared" si="9"/>
        <v>0</v>
      </c>
      <c r="Q61" s="539"/>
      <c r="R61" s="410"/>
    </row>
    <row r="62" spans="1:19" x14ac:dyDescent="0.25">
      <c r="C62" s="79">
        <f>SUM(C8:C61)</f>
        <v>756</v>
      </c>
      <c r="D62" s="9">
        <f>SUM(D8:D61)</f>
        <v>20578.32</v>
      </c>
      <c r="F62" s="9">
        <f>SUM(F8:F61)</f>
        <v>20578.32</v>
      </c>
      <c r="M62" s="79">
        <f>SUM(M8:M61)</f>
        <v>570</v>
      </c>
      <c r="N62" s="9">
        <f>SUM(N8:N61)</f>
        <v>15515.4</v>
      </c>
      <c r="P62" s="9">
        <f>SUM(P8:P61)</f>
        <v>15515.4</v>
      </c>
    </row>
    <row r="64" spans="1:19" ht="15.75" thickBot="1" x14ac:dyDescent="0.3"/>
    <row r="65" spans="3:18" ht="15.75" thickBot="1" x14ac:dyDescent="0.3">
      <c r="D65" s="61" t="s">
        <v>4</v>
      </c>
      <c r="E65" s="90">
        <f>F5-C62+F4+F6</f>
        <v>0</v>
      </c>
      <c r="N65" s="61" t="s">
        <v>4</v>
      </c>
      <c r="O65" s="90">
        <f>P5-M62+P4+P6</f>
        <v>123</v>
      </c>
    </row>
    <row r="66" spans="3:18" ht="15.75" thickBot="1" x14ac:dyDescent="0.3"/>
    <row r="67" spans="3:18" ht="15.75" thickBot="1" x14ac:dyDescent="0.3">
      <c r="C67" s="819" t="s">
        <v>11</v>
      </c>
      <c r="D67" s="820"/>
      <c r="E67" s="92">
        <f>E4+E5+E6-F62</f>
        <v>0</v>
      </c>
      <c r="G67" s="160"/>
      <c r="H67" s="166"/>
      <c r="M67" s="819" t="s">
        <v>11</v>
      </c>
      <c r="N67" s="820"/>
      <c r="O67" s="92">
        <f>O4+O5+O6-P62</f>
        <v>3348.0599999999995</v>
      </c>
      <c r="Q67" s="160"/>
      <c r="R67" s="166"/>
    </row>
  </sheetData>
  <mergeCells count="6">
    <mergeCell ref="A1:G1"/>
    <mergeCell ref="A5:A6"/>
    <mergeCell ref="C67:D67"/>
    <mergeCell ref="K1:Q1"/>
    <mergeCell ref="K5:K6"/>
    <mergeCell ref="M67:N67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60"/>
  <sheetViews>
    <sheetView topLeftCell="G1" workbookViewId="0">
      <pane xSplit="4" ySplit="8" topLeftCell="K9" activePane="bottomRight" state="frozen"/>
      <selection activeCell="G1" sqref="G1"/>
      <selection pane="topRight" activeCell="K1" sqref="K1"/>
      <selection pane="bottomLeft" activeCell="G9" sqref="G9"/>
      <selection pane="bottomRight" activeCell="K9" sqref="K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818" t="s">
        <v>210</v>
      </c>
      <c r="B1" s="818"/>
      <c r="C1" s="818"/>
      <c r="D1" s="818"/>
      <c r="E1" s="818"/>
      <c r="F1" s="818"/>
      <c r="G1" s="818"/>
      <c r="H1" s="14">
        <v>1</v>
      </c>
      <c r="K1" s="813" t="s">
        <v>214</v>
      </c>
      <c r="L1" s="813"/>
      <c r="M1" s="813"/>
      <c r="N1" s="813"/>
      <c r="O1" s="813"/>
      <c r="P1" s="813"/>
      <c r="Q1" s="813"/>
      <c r="R1" s="14">
        <v>2</v>
      </c>
    </row>
    <row r="2" spans="1:19" ht="15.75" thickBot="1" x14ac:dyDescent="0.3">
      <c r="C2" s="22"/>
      <c r="D2" s="65"/>
      <c r="F2" s="65"/>
      <c r="H2" s="16"/>
      <c r="M2" s="22"/>
      <c r="N2" s="65"/>
      <c r="P2" s="65"/>
      <c r="R2" s="16"/>
    </row>
    <row r="3" spans="1:19" ht="16.5" thickTop="1" thickBot="1" x14ac:dyDescent="0.3">
      <c r="A3" s="100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  <c r="J3" s="185"/>
      <c r="K3" s="100" t="s">
        <v>0</v>
      </c>
      <c r="L3" s="11" t="s">
        <v>1</v>
      </c>
      <c r="M3" s="57"/>
      <c r="N3" s="12" t="s">
        <v>2</v>
      </c>
      <c r="O3" s="12" t="s">
        <v>3</v>
      </c>
      <c r="P3" s="12" t="s">
        <v>4</v>
      </c>
      <c r="Q3" s="34" t="s">
        <v>20</v>
      </c>
      <c r="R3" s="49" t="s">
        <v>24</v>
      </c>
    </row>
    <row r="4" spans="1:19" ht="15.75" thickTop="1" x14ac:dyDescent="0.25">
      <c r="A4" s="16"/>
      <c r="B4" s="156" t="s">
        <v>42</v>
      </c>
      <c r="C4" s="319"/>
      <c r="D4" s="262"/>
      <c r="E4" s="234"/>
      <c r="F4" s="169"/>
      <c r="G4" s="119"/>
      <c r="H4" s="16"/>
      <c r="K4" s="16"/>
      <c r="L4" s="156" t="s">
        <v>42</v>
      </c>
      <c r="M4" s="319"/>
      <c r="N4" s="262"/>
      <c r="O4" s="234"/>
      <c r="P4" s="169"/>
      <c r="Q4" s="119"/>
      <c r="R4" s="16"/>
    </row>
    <row r="5" spans="1:19" ht="15.75" customHeight="1" x14ac:dyDescent="0.25">
      <c r="A5" s="59" t="s">
        <v>98</v>
      </c>
      <c r="B5" s="704" t="s">
        <v>139</v>
      </c>
      <c r="C5" s="185">
        <v>94</v>
      </c>
      <c r="D5" s="262">
        <v>43325</v>
      </c>
      <c r="E5" s="234">
        <v>2035.73</v>
      </c>
      <c r="F5" s="169">
        <v>130</v>
      </c>
      <c r="G5" s="780">
        <f>F55</f>
        <v>3051.43</v>
      </c>
      <c r="H5" s="10">
        <f>E5-G5+E4+E6+E7</f>
        <v>2.2737367544323206E-13</v>
      </c>
      <c r="K5" s="59" t="s">
        <v>98</v>
      </c>
      <c r="L5" s="704" t="s">
        <v>139</v>
      </c>
      <c r="M5" s="185"/>
      <c r="N5" s="262">
        <v>43347</v>
      </c>
      <c r="O5" s="234">
        <v>5003.1400000000003</v>
      </c>
      <c r="P5" s="169">
        <v>216</v>
      </c>
      <c r="Q5" s="173">
        <f>P55</f>
        <v>2662.26</v>
      </c>
      <c r="R5" s="10">
        <f>O5-Q5+O4+O6+O7</f>
        <v>2340.88</v>
      </c>
    </row>
    <row r="6" spans="1:19" x14ac:dyDescent="0.25">
      <c r="A6" s="16" t="s">
        <v>99</v>
      </c>
      <c r="B6" s="169"/>
      <c r="C6" s="185"/>
      <c r="D6" s="314"/>
      <c r="E6" s="192">
        <v>1015.7</v>
      </c>
      <c r="F6" s="119">
        <v>56</v>
      </c>
      <c r="G6" s="16"/>
      <c r="K6" s="16" t="s">
        <v>99</v>
      </c>
      <c r="L6" s="169"/>
      <c r="M6" s="185"/>
      <c r="N6" s="314"/>
      <c r="O6" s="192"/>
      <c r="P6" s="119"/>
      <c r="Q6" s="16"/>
    </row>
    <row r="7" spans="1:19" ht="15.75" thickBot="1" x14ac:dyDescent="0.3">
      <c r="A7" s="16"/>
      <c r="B7" s="169"/>
      <c r="C7" s="185"/>
      <c r="D7" s="314"/>
      <c r="E7" s="192"/>
      <c r="F7" s="119"/>
      <c r="G7" s="16"/>
      <c r="K7" s="16"/>
      <c r="L7" s="169"/>
      <c r="M7" s="185"/>
      <c r="N7" s="314"/>
      <c r="O7" s="192"/>
      <c r="P7" s="119"/>
      <c r="Q7" s="16"/>
    </row>
    <row r="8" spans="1:19" ht="16.5" thickTop="1" thickBot="1" x14ac:dyDescent="0.3">
      <c r="B8" s="102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  <c r="L8" s="102" t="s">
        <v>7</v>
      </c>
      <c r="M8" s="35" t="s">
        <v>8</v>
      </c>
      <c r="N8" s="41" t="s">
        <v>3</v>
      </c>
      <c r="O8" s="42" t="s">
        <v>2</v>
      </c>
      <c r="P8" s="12" t="s">
        <v>9</v>
      </c>
      <c r="Q8" s="13" t="s">
        <v>15</v>
      </c>
      <c r="R8" s="32"/>
    </row>
    <row r="9" spans="1:19" ht="15.75" thickTop="1" x14ac:dyDescent="0.25">
      <c r="A9" s="89" t="s">
        <v>32</v>
      </c>
      <c r="B9" s="194"/>
      <c r="C9" s="20">
        <v>10</v>
      </c>
      <c r="D9" s="109">
        <v>158.46</v>
      </c>
      <c r="E9" s="158">
        <v>43326</v>
      </c>
      <c r="F9" s="109">
        <f t="shared" ref="F9:F54" si="0">D9</f>
        <v>158.46</v>
      </c>
      <c r="G9" s="110" t="s">
        <v>163</v>
      </c>
      <c r="H9" s="111">
        <v>105</v>
      </c>
      <c r="I9" s="589">
        <f>E6+E5+E4-F9+E7</f>
        <v>2892.9700000000003</v>
      </c>
      <c r="K9" s="89" t="s">
        <v>32</v>
      </c>
      <c r="L9" s="194"/>
      <c r="M9" s="20">
        <v>8</v>
      </c>
      <c r="N9" s="109">
        <v>193.08</v>
      </c>
      <c r="O9" s="158">
        <v>43351</v>
      </c>
      <c r="P9" s="109">
        <f t="shared" ref="P9:P11" si="1">N9</f>
        <v>193.08</v>
      </c>
      <c r="Q9" s="110" t="s">
        <v>329</v>
      </c>
      <c r="R9" s="111">
        <v>105</v>
      </c>
      <c r="S9" s="589">
        <f>O6+O5+O4-P9+O7</f>
        <v>4810.0600000000004</v>
      </c>
    </row>
    <row r="10" spans="1:19" x14ac:dyDescent="0.25">
      <c r="A10" s="145"/>
      <c r="B10" s="194"/>
      <c r="C10" s="20">
        <v>25</v>
      </c>
      <c r="D10" s="109">
        <v>401.5</v>
      </c>
      <c r="E10" s="158">
        <v>43327</v>
      </c>
      <c r="F10" s="109">
        <f t="shared" si="0"/>
        <v>401.5</v>
      </c>
      <c r="G10" s="110" t="s">
        <v>167</v>
      </c>
      <c r="H10" s="111">
        <v>105</v>
      </c>
      <c r="I10" s="589">
        <f>I9-F10</f>
        <v>2491.4700000000003</v>
      </c>
      <c r="K10" s="145"/>
      <c r="L10" s="194"/>
      <c r="M10" s="20">
        <v>30</v>
      </c>
      <c r="N10" s="109">
        <v>704.28</v>
      </c>
      <c r="O10" s="158">
        <v>43351</v>
      </c>
      <c r="P10" s="109">
        <f t="shared" si="1"/>
        <v>704.28</v>
      </c>
      <c r="Q10" s="110" t="s">
        <v>330</v>
      </c>
      <c r="R10" s="111">
        <v>105</v>
      </c>
      <c r="S10" s="589">
        <f>S9-P10</f>
        <v>4105.7800000000007</v>
      </c>
    </row>
    <row r="11" spans="1:19" x14ac:dyDescent="0.25">
      <c r="A11" s="15"/>
      <c r="B11" s="194"/>
      <c r="C11" s="20">
        <v>35</v>
      </c>
      <c r="D11" s="109">
        <v>581.95000000000005</v>
      </c>
      <c r="E11" s="158">
        <v>43330</v>
      </c>
      <c r="F11" s="109">
        <f t="shared" si="0"/>
        <v>581.95000000000005</v>
      </c>
      <c r="G11" s="110" t="s">
        <v>173</v>
      </c>
      <c r="H11" s="111">
        <v>105</v>
      </c>
      <c r="I11" s="589">
        <f t="shared" ref="I11:I54" si="2">I10-F11</f>
        <v>1909.5200000000002</v>
      </c>
      <c r="K11" s="15"/>
      <c r="L11" s="194"/>
      <c r="M11" s="20">
        <v>10</v>
      </c>
      <c r="N11" s="109">
        <v>246.26</v>
      </c>
      <c r="O11" s="158">
        <v>43356</v>
      </c>
      <c r="P11" s="109">
        <f t="shared" si="1"/>
        <v>246.26</v>
      </c>
      <c r="Q11" s="110" t="s">
        <v>354</v>
      </c>
      <c r="R11" s="111">
        <v>105</v>
      </c>
      <c r="S11" s="589">
        <f t="shared" ref="S11:S54" si="3">S10-P11</f>
        <v>3859.5200000000004</v>
      </c>
    </row>
    <row r="12" spans="1:19" x14ac:dyDescent="0.25">
      <c r="A12" s="141" t="s">
        <v>33</v>
      </c>
      <c r="B12" s="199"/>
      <c r="C12" s="20">
        <v>2</v>
      </c>
      <c r="D12" s="109">
        <v>30.96</v>
      </c>
      <c r="E12" s="158">
        <v>43334</v>
      </c>
      <c r="F12" s="109">
        <f t="shared" si="0"/>
        <v>30.96</v>
      </c>
      <c r="G12" s="110" t="s">
        <v>183</v>
      </c>
      <c r="H12" s="111">
        <v>105</v>
      </c>
      <c r="I12" s="589">
        <f t="shared" si="2"/>
        <v>1878.5600000000002</v>
      </c>
      <c r="K12" s="141" t="s">
        <v>33</v>
      </c>
      <c r="L12" s="199"/>
      <c r="M12" s="20">
        <v>30</v>
      </c>
      <c r="N12" s="109">
        <v>695.76</v>
      </c>
      <c r="O12" s="158">
        <v>43360</v>
      </c>
      <c r="P12" s="109">
        <f t="shared" ref="P12:P54" si="4">N12</f>
        <v>695.76</v>
      </c>
      <c r="Q12" s="110" t="s">
        <v>364</v>
      </c>
      <c r="R12" s="111">
        <v>105</v>
      </c>
      <c r="S12" s="589">
        <f t="shared" si="3"/>
        <v>3163.76</v>
      </c>
    </row>
    <row r="13" spans="1:19" x14ac:dyDescent="0.25">
      <c r="A13" s="146"/>
      <c r="B13" s="199"/>
      <c r="C13" s="20">
        <v>15</v>
      </c>
      <c r="D13" s="109">
        <v>220.07</v>
      </c>
      <c r="E13" s="158">
        <v>43335</v>
      </c>
      <c r="F13" s="109">
        <f t="shared" si="0"/>
        <v>220.07</v>
      </c>
      <c r="G13" s="110" t="s">
        <v>187</v>
      </c>
      <c r="H13" s="111">
        <v>105</v>
      </c>
      <c r="I13" s="589">
        <f t="shared" si="2"/>
        <v>1658.4900000000002</v>
      </c>
      <c r="K13" s="146"/>
      <c r="L13" s="199"/>
      <c r="M13" s="20">
        <v>6</v>
      </c>
      <c r="N13" s="109">
        <v>133.44</v>
      </c>
      <c r="O13" s="158">
        <v>43365</v>
      </c>
      <c r="P13" s="109">
        <f t="shared" si="4"/>
        <v>133.44</v>
      </c>
      <c r="Q13" s="110" t="s">
        <v>443</v>
      </c>
      <c r="R13" s="111">
        <v>105</v>
      </c>
      <c r="S13" s="589">
        <f t="shared" si="3"/>
        <v>3030.32</v>
      </c>
    </row>
    <row r="14" spans="1:19" x14ac:dyDescent="0.25">
      <c r="A14" s="114"/>
      <c r="B14" s="199"/>
      <c r="C14" s="20">
        <v>34</v>
      </c>
      <c r="D14" s="109">
        <v>600.14</v>
      </c>
      <c r="E14" s="158">
        <v>43337</v>
      </c>
      <c r="F14" s="109">
        <f t="shared" si="0"/>
        <v>600.14</v>
      </c>
      <c r="G14" s="110" t="s">
        <v>195</v>
      </c>
      <c r="H14" s="111">
        <v>105</v>
      </c>
      <c r="I14" s="589">
        <f t="shared" si="2"/>
        <v>1058.3500000000004</v>
      </c>
      <c r="K14" s="114"/>
      <c r="L14" s="199"/>
      <c r="M14" s="20">
        <v>30</v>
      </c>
      <c r="N14" s="109">
        <v>689.44</v>
      </c>
      <c r="O14" s="158">
        <v>43370</v>
      </c>
      <c r="P14" s="109">
        <f t="shared" si="4"/>
        <v>689.44</v>
      </c>
      <c r="Q14" s="110" t="s">
        <v>461</v>
      </c>
      <c r="R14" s="111">
        <v>105</v>
      </c>
      <c r="S14" s="589">
        <f t="shared" si="3"/>
        <v>2340.88</v>
      </c>
    </row>
    <row r="15" spans="1:19" x14ac:dyDescent="0.25">
      <c r="A15" s="59"/>
      <c r="B15" s="199"/>
      <c r="C15" s="255">
        <v>35</v>
      </c>
      <c r="D15" s="109">
        <v>518.20000000000005</v>
      </c>
      <c r="E15" s="158">
        <v>43337</v>
      </c>
      <c r="F15" s="109">
        <f t="shared" si="0"/>
        <v>518.20000000000005</v>
      </c>
      <c r="G15" s="110" t="s">
        <v>194</v>
      </c>
      <c r="H15" s="111">
        <v>105</v>
      </c>
      <c r="I15" s="589">
        <f t="shared" si="2"/>
        <v>540.15000000000032</v>
      </c>
      <c r="K15" s="59"/>
      <c r="L15" s="199"/>
      <c r="M15" s="255"/>
      <c r="N15" s="109"/>
      <c r="O15" s="158"/>
      <c r="P15" s="109">
        <f t="shared" si="4"/>
        <v>0</v>
      </c>
      <c r="Q15" s="110"/>
      <c r="R15" s="111"/>
      <c r="S15" s="589">
        <f t="shared" si="3"/>
        <v>2340.88</v>
      </c>
    </row>
    <row r="16" spans="1:19" x14ac:dyDescent="0.25">
      <c r="B16" s="285"/>
      <c r="C16" s="20">
        <v>30</v>
      </c>
      <c r="D16" s="109">
        <v>540.15</v>
      </c>
      <c r="E16" s="158">
        <v>43350</v>
      </c>
      <c r="F16" s="109">
        <f t="shared" si="0"/>
        <v>540.15</v>
      </c>
      <c r="G16" s="110" t="s">
        <v>325</v>
      </c>
      <c r="H16" s="111">
        <v>105</v>
      </c>
      <c r="I16" s="589">
        <f t="shared" si="2"/>
        <v>0</v>
      </c>
      <c r="L16" s="285"/>
      <c r="M16" s="20"/>
      <c r="N16" s="109"/>
      <c r="O16" s="158"/>
      <c r="P16" s="109">
        <f t="shared" si="4"/>
        <v>0</v>
      </c>
      <c r="Q16" s="110"/>
      <c r="R16" s="111"/>
      <c r="S16" s="589">
        <f t="shared" si="3"/>
        <v>2340.88</v>
      </c>
    </row>
    <row r="17" spans="2:19" x14ac:dyDescent="0.25">
      <c r="B17" s="285"/>
      <c r="C17" s="20"/>
      <c r="D17" s="109"/>
      <c r="E17" s="158"/>
      <c r="F17" s="109">
        <f t="shared" si="0"/>
        <v>0</v>
      </c>
      <c r="G17" s="110"/>
      <c r="H17" s="111"/>
      <c r="I17" s="589">
        <f t="shared" si="2"/>
        <v>0</v>
      </c>
      <c r="L17" s="285"/>
      <c r="M17" s="20"/>
      <c r="N17" s="109"/>
      <c r="O17" s="158"/>
      <c r="P17" s="109">
        <f t="shared" si="4"/>
        <v>0</v>
      </c>
      <c r="Q17" s="110"/>
      <c r="R17" s="111"/>
      <c r="S17" s="589">
        <f t="shared" si="3"/>
        <v>2340.88</v>
      </c>
    </row>
    <row r="18" spans="2:19" x14ac:dyDescent="0.25">
      <c r="B18" s="251"/>
      <c r="C18" s="255"/>
      <c r="D18" s="109"/>
      <c r="E18" s="158"/>
      <c r="F18" s="109">
        <f t="shared" si="0"/>
        <v>0</v>
      </c>
      <c r="G18" s="110"/>
      <c r="H18" s="111"/>
      <c r="I18" s="589">
        <f t="shared" si="2"/>
        <v>0</v>
      </c>
      <c r="L18" s="251"/>
      <c r="M18" s="255"/>
      <c r="N18" s="109"/>
      <c r="O18" s="158"/>
      <c r="P18" s="109">
        <f t="shared" si="4"/>
        <v>0</v>
      </c>
      <c r="Q18" s="110"/>
      <c r="R18" s="111"/>
      <c r="S18" s="589">
        <f t="shared" si="3"/>
        <v>2340.88</v>
      </c>
    </row>
    <row r="19" spans="2:19" x14ac:dyDescent="0.25">
      <c r="B19" s="251"/>
      <c r="C19" s="20"/>
      <c r="D19" s="109"/>
      <c r="E19" s="158"/>
      <c r="F19" s="109">
        <f t="shared" si="0"/>
        <v>0</v>
      </c>
      <c r="G19" s="110"/>
      <c r="H19" s="111"/>
      <c r="I19" s="589">
        <f t="shared" si="2"/>
        <v>0</v>
      </c>
      <c r="L19" s="251"/>
      <c r="M19" s="20"/>
      <c r="N19" s="109"/>
      <c r="O19" s="158"/>
      <c r="P19" s="109">
        <f t="shared" si="4"/>
        <v>0</v>
      </c>
      <c r="Q19" s="110"/>
      <c r="R19" s="111"/>
      <c r="S19" s="589">
        <f t="shared" si="3"/>
        <v>2340.88</v>
      </c>
    </row>
    <row r="20" spans="2:19" x14ac:dyDescent="0.25">
      <c r="B20" s="199"/>
      <c r="C20" s="20"/>
      <c r="D20" s="109"/>
      <c r="E20" s="158"/>
      <c r="F20" s="109">
        <f t="shared" si="0"/>
        <v>0</v>
      </c>
      <c r="G20" s="110"/>
      <c r="H20" s="111"/>
      <c r="I20" s="589">
        <f t="shared" si="2"/>
        <v>0</v>
      </c>
      <c r="L20" s="199"/>
      <c r="M20" s="20"/>
      <c r="N20" s="109"/>
      <c r="O20" s="158"/>
      <c r="P20" s="109">
        <f t="shared" si="4"/>
        <v>0</v>
      </c>
      <c r="Q20" s="110"/>
      <c r="R20" s="111"/>
      <c r="S20" s="589">
        <f t="shared" si="3"/>
        <v>2340.88</v>
      </c>
    </row>
    <row r="21" spans="2:19" x14ac:dyDescent="0.25">
      <c r="B21" s="199"/>
      <c r="C21" s="20"/>
      <c r="D21" s="109"/>
      <c r="E21" s="158"/>
      <c r="F21" s="109">
        <f t="shared" si="0"/>
        <v>0</v>
      </c>
      <c r="G21" s="110"/>
      <c r="H21" s="111"/>
      <c r="I21" s="589">
        <f t="shared" si="2"/>
        <v>0</v>
      </c>
      <c r="L21" s="199"/>
      <c r="M21" s="20"/>
      <c r="N21" s="109"/>
      <c r="O21" s="158"/>
      <c r="P21" s="109">
        <f t="shared" si="4"/>
        <v>0</v>
      </c>
      <c r="Q21" s="110"/>
      <c r="R21" s="111"/>
      <c r="S21" s="589">
        <f t="shared" si="3"/>
        <v>2340.88</v>
      </c>
    </row>
    <row r="22" spans="2:19" x14ac:dyDescent="0.25">
      <c r="B22" s="199"/>
      <c r="C22" s="20"/>
      <c r="D22" s="109"/>
      <c r="E22" s="158"/>
      <c r="F22" s="109">
        <f t="shared" si="0"/>
        <v>0</v>
      </c>
      <c r="G22" s="110"/>
      <c r="H22" s="111"/>
      <c r="I22" s="589">
        <f t="shared" si="2"/>
        <v>0</v>
      </c>
      <c r="L22" s="199"/>
      <c r="M22" s="20"/>
      <c r="N22" s="109"/>
      <c r="O22" s="158"/>
      <c r="P22" s="109">
        <f t="shared" si="4"/>
        <v>0</v>
      </c>
      <c r="Q22" s="110"/>
      <c r="R22" s="111"/>
      <c r="S22" s="589">
        <f t="shared" si="3"/>
        <v>2340.88</v>
      </c>
    </row>
    <row r="23" spans="2:19" x14ac:dyDescent="0.25">
      <c r="B23" s="199"/>
      <c r="C23" s="20"/>
      <c r="D23" s="109"/>
      <c r="E23" s="158"/>
      <c r="F23" s="109">
        <f t="shared" si="0"/>
        <v>0</v>
      </c>
      <c r="G23" s="110"/>
      <c r="H23" s="111"/>
      <c r="I23" s="589">
        <f t="shared" si="2"/>
        <v>0</v>
      </c>
      <c r="L23" s="199"/>
      <c r="M23" s="20"/>
      <c r="N23" s="109"/>
      <c r="O23" s="158"/>
      <c r="P23" s="109">
        <f t="shared" si="4"/>
        <v>0</v>
      </c>
      <c r="Q23" s="110"/>
      <c r="R23" s="111"/>
      <c r="S23" s="589">
        <f t="shared" si="3"/>
        <v>2340.88</v>
      </c>
    </row>
    <row r="24" spans="2:19" x14ac:dyDescent="0.25">
      <c r="B24" s="199"/>
      <c r="C24" s="20"/>
      <c r="D24" s="109"/>
      <c r="E24" s="158"/>
      <c r="F24" s="109">
        <f t="shared" si="0"/>
        <v>0</v>
      </c>
      <c r="G24" s="110"/>
      <c r="H24" s="111"/>
      <c r="I24" s="589">
        <f t="shared" si="2"/>
        <v>0</v>
      </c>
      <c r="L24" s="199"/>
      <c r="M24" s="20"/>
      <c r="N24" s="109"/>
      <c r="O24" s="158"/>
      <c r="P24" s="109">
        <f t="shared" si="4"/>
        <v>0</v>
      </c>
      <c r="Q24" s="110"/>
      <c r="R24" s="111"/>
      <c r="S24" s="589">
        <f t="shared" si="3"/>
        <v>2340.88</v>
      </c>
    </row>
    <row r="25" spans="2:19" x14ac:dyDescent="0.25">
      <c r="B25" s="199"/>
      <c r="C25" s="20"/>
      <c r="D25" s="109"/>
      <c r="E25" s="158"/>
      <c r="F25" s="109">
        <f t="shared" si="0"/>
        <v>0</v>
      </c>
      <c r="G25" s="110"/>
      <c r="H25" s="111"/>
      <c r="I25" s="589">
        <f t="shared" si="2"/>
        <v>0</v>
      </c>
      <c r="L25" s="199"/>
      <c r="M25" s="20"/>
      <c r="N25" s="109"/>
      <c r="O25" s="158"/>
      <c r="P25" s="109">
        <f t="shared" si="4"/>
        <v>0</v>
      </c>
      <c r="Q25" s="110"/>
      <c r="R25" s="111"/>
      <c r="S25" s="589">
        <f t="shared" si="3"/>
        <v>2340.88</v>
      </c>
    </row>
    <row r="26" spans="2:19" x14ac:dyDescent="0.25">
      <c r="B26" s="199"/>
      <c r="C26" s="20"/>
      <c r="D26" s="109"/>
      <c r="E26" s="158"/>
      <c r="F26" s="109">
        <f t="shared" si="0"/>
        <v>0</v>
      </c>
      <c r="G26" s="110"/>
      <c r="H26" s="111"/>
      <c r="I26" s="589">
        <f t="shared" si="2"/>
        <v>0</v>
      </c>
      <c r="L26" s="199"/>
      <c r="M26" s="20"/>
      <c r="N26" s="109"/>
      <c r="O26" s="158"/>
      <c r="P26" s="109">
        <f t="shared" si="4"/>
        <v>0</v>
      </c>
      <c r="Q26" s="110"/>
      <c r="R26" s="111"/>
      <c r="S26" s="589">
        <f t="shared" si="3"/>
        <v>2340.88</v>
      </c>
    </row>
    <row r="27" spans="2:19" x14ac:dyDescent="0.25">
      <c r="B27" s="199"/>
      <c r="C27" s="20"/>
      <c r="D27" s="109"/>
      <c r="E27" s="158"/>
      <c r="F27" s="109">
        <f t="shared" si="0"/>
        <v>0</v>
      </c>
      <c r="G27" s="110"/>
      <c r="H27" s="111"/>
      <c r="I27" s="589">
        <f t="shared" si="2"/>
        <v>0</v>
      </c>
      <c r="L27" s="199"/>
      <c r="M27" s="20"/>
      <c r="N27" s="109"/>
      <c r="O27" s="158"/>
      <c r="P27" s="109">
        <f t="shared" si="4"/>
        <v>0</v>
      </c>
      <c r="Q27" s="110"/>
      <c r="R27" s="111"/>
      <c r="S27" s="589">
        <f t="shared" si="3"/>
        <v>2340.88</v>
      </c>
    </row>
    <row r="28" spans="2:19" x14ac:dyDescent="0.25">
      <c r="B28" s="199"/>
      <c r="C28" s="20"/>
      <c r="D28" s="109"/>
      <c r="E28" s="158"/>
      <c r="F28" s="109">
        <f t="shared" si="0"/>
        <v>0</v>
      </c>
      <c r="G28" s="110"/>
      <c r="H28" s="111"/>
      <c r="I28" s="589">
        <f t="shared" si="2"/>
        <v>0</v>
      </c>
      <c r="L28" s="199"/>
      <c r="M28" s="20"/>
      <c r="N28" s="109"/>
      <c r="O28" s="158"/>
      <c r="P28" s="109">
        <f t="shared" si="4"/>
        <v>0</v>
      </c>
      <c r="Q28" s="110"/>
      <c r="R28" s="111"/>
      <c r="S28" s="589">
        <f t="shared" si="3"/>
        <v>2340.88</v>
      </c>
    </row>
    <row r="29" spans="2:19" x14ac:dyDescent="0.25">
      <c r="B29" s="199"/>
      <c r="C29" s="20"/>
      <c r="D29" s="109"/>
      <c r="E29" s="158"/>
      <c r="F29" s="109">
        <f t="shared" si="0"/>
        <v>0</v>
      </c>
      <c r="G29" s="110"/>
      <c r="H29" s="111"/>
      <c r="I29" s="589">
        <f t="shared" si="2"/>
        <v>0</v>
      </c>
      <c r="L29" s="199"/>
      <c r="M29" s="20"/>
      <c r="N29" s="109"/>
      <c r="O29" s="158"/>
      <c r="P29" s="109">
        <f t="shared" si="4"/>
        <v>0</v>
      </c>
      <c r="Q29" s="110"/>
      <c r="R29" s="111"/>
      <c r="S29" s="589">
        <f t="shared" si="3"/>
        <v>2340.88</v>
      </c>
    </row>
    <row r="30" spans="2:19" x14ac:dyDescent="0.25">
      <c r="B30" s="199"/>
      <c r="C30" s="20"/>
      <c r="D30" s="109"/>
      <c r="E30" s="158"/>
      <c r="F30" s="109">
        <f t="shared" si="0"/>
        <v>0</v>
      </c>
      <c r="G30" s="110"/>
      <c r="H30" s="111"/>
      <c r="I30" s="589">
        <f t="shared" si="2"/>
        <v>0</v>
      </c>
      <c r="L30" s="199"/>
      <c r="M30" s="20"/>
      <c r="N30" s="109"/>
      <c r="O30" s="158"/>
      <c r="P30" s="109">
        <f t="shared" si="4"/>
        <v>0</v>
      </c>
      <c r="Q30" s="110"/>
      <c r="R30" s="111"/>
      <c r="S30" s="589">
        <f t="shared" si="3"/>
        <v>2340.88</v>
      </c>
    </row>
    <row r="31" spans="2:19" x14ac:dyDescent="0.25">
      <c r="B31" s="199"/>
      <c r="C31" s="20"/>
      <c r="D31" s="584"/>
      <c r="E31" s="585"/>
      <c r="F31" s="584">
        <f t="shared" si="0"/>
        <v>0</v>
      </c>
      <c r="G31" s="586"/>
      <c r="H31" s="587"/>
      <c r="I31" s="589">
        <f t="shared" si="2"/>
        <v>0</v>
      </c>
      <c r="L31" s="199"/>
      <c r="M31" s="20"/>
      <c r="N31" s="584"/>
      <c r="O31" s="585"/>
      <c r="P31" s="584">
        <f t="shared" si="4"/>
        <v>0</v>
      </c>
      <c r="Q31" s="586"/>
      <c r="R31" s="587"/>
      <c r="S31" s="589">
        <f t="shared" si="3"/>
        <v>2340.88</v>
      </c>
    </row>
    <row r="32" spans="2:19" x14ac:dyDescent="0.25">
      <c r="B32" s="199"/>
      <c r="C32" s="20"/>
      <c r="D32" s="584"/>
      <c r="E32" s="585"/>
      <c r="F32" s="584">
        <f t="shared" si="0"/>
        <v>0</v>
      </c>
      <c r="G32" s="586"/>
      <c r="H32" s="587"/>
      <c r="I32" s="589">
        <f t="shared" si="2"/>
        <v>0</v>
      </c>
      <c r="L32" s="199"/>
      <c r="M32" s="20"/>
      <c r="N32" s="584"/>
      <c r="O32" s="585"/>
      <c r="P32" s="584">
        <f t="shared" si="4"/>
        <v>0</v>
      </c>
      <c r="Q32" s="586"/>
      <c r="R32" s="587"/>
      <c r="S32" s="589">
        <f t="shared" si="3"/>
        <v>2340.88</v>
      </c>
    </row>
    <row r="33" spans="2:19" x14ac:dyDescent="0.25">
      <c r="B33" s="199"/>
      <c r="C33" s="20"/>
      <c r="D33" s="584"/>
      <c r="E33" s="585"/>
      <c r="F33" s="584">
        <f t="shared" si="0"/>
        <v>0</v>
      </c>
      <c r="G33" s="586"/>
      <c r="H33" s="587"/>
      <c r="I33" s="589">
        <f t="shared" si="2"/>
        <v>0</v>
      </c>
      <c r="L33" s="199"/>
      <c r="M33" s="20"/>
      <c r="N33" s="584"/>
      <c r="O33" s="585"/>
      <c r="P33" s="584">
        <f t="shared" si="4"/>
        <v>0</v>
      </c>
      <c r="Q33" s="586"/>
      <c r="R33" s="587"/>
      <c r="S33" s="589">
        <f t="shared" si="3"/>
        <v>2340.88</v>
      </c>
    </row>
    <row r="34" spans="2:19" x14ac:dyDescent="0.25">
      <c r="B34" s="199"/>
      <c r="C34" s="20"/>
      <c r="D34" s="584"/>
      <c r="E34" s="585"/>
      <c r="F34" s="584">
        <f t="shared" si="0"/>
        <v>0</v>
      </c>
      <c r="G34" s="586"/>
      <c r="H34" s="587"/>
      <c r="I34" s="589">
        <f t="shared" si="2"/>
        <v>0</v>
      </c>
      <c r="L34" s="199"/>
      <c r="M34" s="20"/>
      <c r="N34" s="584"/>
      <c r="O34" s="585"/>
      <c r="P34" s="584">
        <f t="shared" si="4"/>
        <v>0</v>
      </c>
      <c r="Q34" s="586"/>
      <c r="R34" s="587"/>
      <c r="S34" s="589">
        <f t="shared" si="3"/>
        <v>2340.88</v>
      </c>
    </row>
    <row r="35" spans="2:19" x14ac:dyDescent="0.25">
      <c r="B35" s="199"/>
      <c r="C35" s="20"/>
      <c r="D35" s="584"/>
      <c r="E35" s="585"/>
      <c r="F35" s="584">
        <f t="shared" si="0"/>
        <v>0</v>
      </c>
      <c r="G35" s="586"/>
      <c r="H35" s="587"/>
      <c r="I35" s="589">
        <f t="shared" si="2"/>
        <v>0</v>
      </c>
      <c r="L35" s="199"/>
      <c r="M35" s="20"/>
      <c r="N35" s="584"/>
      <c r="O35" s="585"/>
      <c r="P35" s="584">
        <f t="shared" si="4"/>
        <v>0</v>
      </c>
      <c r="Q35" s="586"/>
      <c r="R35" s="587"/>
      <c r="S35" s="589">
        <f t="shared" si="3"/>
        <v>2340.88</v>
      </c>
    </row>
    <row r="36" spans="2:19" x14ac:dyDescent="0.25">
      <c r="B36" s="199"/>
      <c r="C36" s="20"/>
      <c r="D36" s="584"/>
      <c r="E36" s="585"/>
      <c r="F36" s="584">
        <f t="shared" si="0"/>
        <v>0</v>
      </c>
      <c r="G36" s="586"/>
      <c r="H36" s="587"/>
      <c r="I36" s="589">
        <f t="shared" si="2"/>
        <v>0</v>
      </c>
      <c r="L36" s="199"/>
      <c r="M36" s="20"/>
      <c r="N36" s="584"/>
      <c r="O36" s="585"/>
      <c r="P36" s="584">
        <f t="shared" si="4"/>
        <v>0</v>
      </c>
      <c r="Q36" s="586"/>
      <c r="R36" s="587"/>
      <c r="S36" s="589">
        <f t="shared" si="3"/>
        <v>2340.88</v>
      </c>
    </row>
    <row r="37" spans="2:19" x14ac:dyDescent="0.25">
      <c r="B37" s="199"/>
      <c r="C37" s="20"/>
      <c r="D37" s="584"/>
      <c r="E37" s="585"/>
      <c r="F37" s="584">
        <f t="shared" si="0"/>
        <v>0</v>
      </c>
      <c r="G37" s="586"/>
      <c r="H37" s="587"/>
      <c r="I37" s="589">
        <f t="shared" si="2"/>
        <v>0</v>
      </c>
      <c r="L37" s="199"/>
      <c r="M37" s="20"/>
      <c r="N37" s="584"/>
      <c r="O37" s="585"/>
      <c r="P37" s="584">
        <f t="shared" si="4"/>
        <v>0</v>
      </c>
      <c r="Q37" s="586"/>
      <c r="R37" s="587"/>
      <c r="S37" s="589">
        <f t="shared" si="3"/>
        <v>2340.88</v>
      </c>
    </row>
    <row r="38" spans="2:19" x14ac:dyDescent="0.25">
      <c r="B38" s="199"/>
      <c r="C38" s="20"/>
      <c r="D38" s="584"/>
      <c r="E38" s="585"/>
      <c r="F38" s="584">
        <f t="shared" si="0"/>
        <v>0</v>
      </c>
      <c r="G38" s="586"/>
      <c r="H38" s="587"/>
      <c r="I38" s="589">
        <f t="shared" si="2"/>
        <v>0</v>
      </c>
      <c r="L38" s="199"/>
      <c r="M38" s="20"/>
      <c r="N38" s="584"/>
      <c r="O38" s="585"/>
      <c r="P38" s="584">
        <f t="shared" si="4"/>
        <v>0</v>
      </c>
      <c r="Q38" s="586"/>
      <c r="R38" s="587"/>
      <c r="S38" s="589">
        <f t="shared" si="3"/>
        <v>2340.88</v>
      </c>
    </row>
    <row r="39" spans="2:19" x14ac:dyDescent="0.25">
      <c r="B39" s="199"/>
      <c r="C39" s="20"/>
      <c r="D39" s="584"/>
      <c r="E39" s="585"/>
      <c r="F39" s="584">
        <f t="shared" si="0"/>
        <v>0</v>
      </c>
      <c r="G39" s="586"/>
      <c r="H39" s="587"/>
      <c r="I39" s="589">
        <f t="shared" si="2"/>
        <v>0</v>
      </c>
      <c r="L39" s="199"/>
      <c r="M39" s="20"/>
      <c r="N39" s="584"/>
      <c r="O39" s="585"/>
      <c r="P39" s="584">
        <f t="shared" si="4"/>
        <v>0</v>
      </c>
      <c r="Q39" s="586"/>
      <c r="R39" s="587"/>
      <c r="S39" s="589">
        <f t="shared" si="3"/>
        <v>2340.88</v>
      </c>
    </row>
    <row r="40" spans="2:19" x14ac:dyDescent="0.25">
      <c r="B40" s="199"/>
      <c r="C40" s="20"/>
      <c r="D40" s="584"/>
      <c r="E40" s="585"/>
      <c r="F40" s="584">
        <f t="shared" si="0"/>
        <v>0</v>
      </c>
      <c r="G40" s="586"/>
      <c r="H40" s="587"/>
      <c r="I40" s="589">
        <f t="shared" si="2"/>
        <v>0</v>
      </c>
      <c r="L40" s="199"/>
      <c r="M40" s="20"/>
      <c r="N40" s="584"/>
      <c r="O40" s="585"/>
      <c r="P40" s="584">
        <f t="shared" si="4"/>
        <v>0</v>
      </c>
      <c r="Q40" s="586"/>
      <c r="R40" s="587"/>
      <c r="S40" s="589">
        <f t="shared" si="3"/>
        <v>2340.88</v>
      </c>
    </row>
    <row r="41" spans="2:19" x14ac:dyDescent="0.25">
      <c r="B41" s="199"/>
      <c r="C41" s="20"/>
      <c r="D41" s="584"/>
      <c r="E41" s="585"/>
      <c r="F41" s="584">
        <f t="shared" si="0"/>
        <v>0</v>
      </c>
      <c r="G41" s="586"/>
      <c r="H41" s="587"/>
      <c r="I41" s="589">
        <f t="shared" si="2"/>
        <v>0</v>
      </c>
      <c r="L41" s="199"/>
      <c r="M41" s="20"/>
      <c r="N41" s="584"/>
      <c r="O41" s="585"/>
      <c r="P41" s="584">
        <f t="shared" si="4"/>
        <v>0</v>
      </c>
      <c r="Q41" s="586"/>
      <c r="R41" s="587"/>
      <c r="S41" s="589">
        <f t="shared" si="3"/>
        <v>2340.88</v>
      </c>
    </row>
    <row r="42" spans="2:19" x14ac:dyDescent="0.25">
      <c r="B42" s="199"/>
      <c r="C42" s="20"/>
      <c r="D42" s="584"/>
      <c r="E42" s="585"/>
      <c r="F42" s="584">
        <f t="shared" si="0"/>
        <v>0</v>
      </c>
      <c r="G42" s="586"/>
      <c r="H42" s="587"/>
      <c r="I42" s="589">
        <f t="shared" si="2"/>
        <v>0</v>
      </c>
      <c r="L42" s="199"/>
      <c r="M42" s="20"/>
      <c r="N42" s="584"/>
      <c r="O42" s="585"/>
      <c r="P42" s="584">
        <f t="shared" si="4"/>
        <v>0</v>
      </c>
      <c r="Q42" s="586"/>
      <c r="R42" s="587"/>
      <c r="S42" s="589">
        <f t="shared" si="3"/>
        <v>2340.88</v>
      </c>
    </row>
    <row r="43" spans="2:19" x14ac:dyDescent="0.25">
      <c r="B43" s="199"/>
      <c r="C43" s="20"/>
      <c r="D43" s="584"/>
      <c r="E43" s="585"/>
      <c r="F43" s="584">
        <f t="shared" si="0"/>
        <v>0</v>
      </c>
      <c r="G43" s="586"/>
      <c r="H43" s="587"/>
      <c r="I43" s="589">
        <f t="shared" si="2"/>
        <v>0</v>
      </c>
      <c r="L43" s="199"/>
      <c r="M43" s="20"/>
      <c r="N43" s="584"/>
      <c r="O43" s="585"/>
      <c r="P43" s="584">
        <f t="shared" si="4"/>
        <v>0</v>
      </c>
      <c r="Q43" s="586"/>
      <c r="R43" s="587"/>
      <c r="S43" s="589">
        <f t="shared" si="3"/>
        <v>2340.88</v>
      </c>
    </row>
    <row r="44" spans="2:19" x14ac:dyDescent="0.25">
      <c r="B44" s="199"/>
      <c r="C44" s="20"/>
      <c r="D44" s="584"/>
      <c r="E44" s="585"/>
      <c r="F44" s="584">
        <f t="shared" si="0"/>
        <v>0</v>
      </c>
      <c r="G44" s="586"/>
      <c r="H44" s="587"/>
      <c r="I44" s="589">
        <f t="shared" si="2"/>
        <v>0</v>
      </c>
      <c r="L44" s="199"/>
      <c r="M44" s="20"/>
      <c r="N44" s="584"/>
      <c r="O44" s="585"/>
      <c r="P44" s="584">
        <f t="shared" si="4"/>
        <v>0</v>
      </c>
      <c r="Q44" s="586"/>
      <c r="R44" s="587"/>
      <c r="S44" s="589">
        <f t="shared" si="3"/>
        <v>2340.88</v>
      </c>
    </row>
    <row r="45" spans="2:19" x14ac:dyDescent="0.25">
      <c r="B45" s="199"/>
      <c r="C45" s="20"/>
      <c r="D45" s="584"/>
      <c r="E45" s="585"/>
      <c r="F45" s="584">
        <f t="shared" si="0"/>
        <v>0</v>
      </c>
      <c r="G45" s="586"/>
      <c r="H45" s="587"/>
      <c r="I45" s="589">
        <f t="shared" si="2"/>
        <v>0</v>
      </c>
      <c r="L45" s="199"/>
      <c r="M45" s="20"/>
      <c r="N45" s="584"/>
      <c r="O45" s="585"/>
      <c r="P45" s="584">
        <f t="shared" si="4"/>
        <v>0</v>
      </c>
      <c r="Q45" s="586"/>
      <c r="R45" s="587"/>
      <c r="S45" s="589">
        <f t="shared" si="3"/>
        <v>2340.88</v>
      </c>
    </row>
    <row r="46" spans="2:19" x14ac:dyDescent="0.25">
      <c r="B46" s="199"/>
      <c r="C46" s="20"/>
      <c r="D46" s="109"/>
      <c r="E46" s="158"/>
      <c r="F46" s="109">
        <f t="shared" si="0"/>
        <v>0</v>
      </c>
      <c r="G46" s="110"/>
      <c r="H46" s="111"/>
      <c r="I46" s="589">
        <f t="shared" si="2"/>
        <v>0</v>
      </c>
      <c r="L46" s="199"/>
      <c r="M46" s="20"/>
      <c r="N46" s="109"/>
      <c r="O46" s="158"/>
      <c r="P46" s="109">
        <f t="shared" si="4"/>
        <v>0</v>
      </c>
      <c r="Q46" s="110"/>
      <c r="R46" s="111"/>
      <c r="S46" s="589">
        <f t="shared" si="3"/>
        <v>2340.88</v>
      </c>
    </row>
    <row r="47" spans="2:19" x14ac:dyDescent="0.25">
      <c r="B47" s="199"/>
      <c r="C47" s="20"/>
      <c r="D47" s="109"/>
      <c r="E47" s="158"/>
      <c r="F47" s="109">
        <f t="shared" si="0"/>
        <v>0</v>
      </c>
      <c r="G47" s="110"/>
      <c r="H47" s="111"/>
      <c r="I47" s="589">
        <f t="shared" si="2"/>
        <v>0</v>
      </c>
      <c r="L47" s="199"/>
      <c r="M47" s="20"/>
      <c r="N47" s="109"/>
      <c r="O47" s="158"/>
      <c r="P47" s="109">
        <f t="shared" si="4"/>
        <v>0</v>
      </c>
      <c r="Q47" s="110"/>
      <c r="R47" s="111"/>
      <c r="S47" s="589">
        <f t="shared" si="3"/>
        <v>2340.88</v>
      </c>
    </row>
    <row r="48" spans="2:19" x14ac:dyDescent="0.25">
      <c r="B48" s="199"/>
      <c r="C48" s="20"/>
      <c r="D48" s="109"/>
      <c r="E48" s="158"/>
      <c r="F48" s="109">
        <f t="shared" si="0"/>
        <v>0</v>
      </c>
      <c r="G48" s="110"/>
      <c r="H48" s="111"/>
      <c r="I48" s="589">
        <f t="shared" si="2"/>
        <v>0</v>
      </c>
      <c r="L48" s="199"/>
      <c r="M48" s="20"/>
      <c r="N48" s="109"/>
      <c r="O48" s="158"/>
      <c r="P48" s="109">
        <f t="shared" si="4"/>
        <v>0</v>
      </c>
      <c r="Q48" s="110"/>
      <c r="R48" s="111"/>
      <c r="S48" s="589">
        <f t="shared" si="3"/>
        <v>2340.88</v>
      </c>
    </row>
    <row r="49" spans="2:19" x14ac:dyDescent="0.25">
      <c r="B49" s="199"/>
      <c r="C49" s="20"/>
      <c r="D49" s="109"/>
      <c r="E49" s="158"/>
      <c r="F49" s="109">
        <f t="shared" si="0"/>
        <v>0</v>
      </c>
      <c r="G49" s="110"/>
      <c r="H49" s="111"/>
      <c r="I49" s="589">
        <f t="shared" si="2"/>
        <v>0</v>
      </c>
      <c r="L49" s="199"/>
      <c r="M49" s="20"/>
      <c r="N49" s="109"/>
      <c r="O49" s="158"/>
      <c r="P49" s="109">
        <f t="shared" si="4"/>
        <v>0</v>
      </c>
      <c r="Q49" s="110"/>
      <c r="R49" s="111"/>
      <c r="S49" s="589">
        <f t="shared" si="3"/>
        <v>2340.88</v>
      </c>
    </row>
    <row r="50" spans="2:19" x14ac:dyDescent="0.25">
      <c r="B50" s="199"/>
      <c r="C50" s="20"/>
      <c r="D50" s="109"/>
      <c r="E50" s="158"/>
      <c r="F50" s="109">
        <f t="shared" si="0"/>
        <v>0</v>
      </c>
      <c r="G50" s="110"/>
      <c r="H50" s="111"/>
      <c r="I50" s="589">
        <f t="shared" si="2"/>
        <v>0</v>
      </c>
      <c r="L50" s="199"/>
      <c r="M50" s="20"/>
      <c r="N50" s="109"/>
      <c r="O50" s="158"/>
      <c r="P50" s="109">
        <f t="shared" si="4"/>
        <v>0</v>
      </c>
      <c r="Q50" s="110"/>
      <c r="R50" s="111"/>
      <c r="S50" s="589">
        <f t="shared" si="3"/>
        <v>2340.88</v>
      </c>
    </row>
    <row r="51" spans="2:19" x14ac:dyDescent="0.25">
      <c r="B51" s="199"/>
      <c r="C51" s="20"/>
      <c r="D51" s="109"/>
      <c r="E51" s="158"/>
      <c r="F51" s="109">
        <f t="shared" si="0"/>
        <v>0</v>
      </c>
      <c r="G51" s="110"/>
      <c r="H51" s="111"/>
      <c r="I51" s="589">
        <f t="shared" si="2"/>
        <v>0</v>
      </c>
      <c r="L51" s="199"/>
      <c r="M51" s="20"/>
      <c r="N51" s="109"/>
      <c r="O51" s="158"/>
      <c r="P51" s="109">
        <f t="shared" si="4"/>
        <v>0</v>
      </c>
      <c r="Q51" s="110"/>
      <c r="R51" s="111"/>
      <c r="S51" s="589">
        <f t="shared" si="3"/>
        <v>2340.88</v>
      </c>
    </row>
    <row r="52" spans="2:19" x14ac:dyDescent="0.25">
      <c r="B52" s="199"/>
      <c r="C52" s="20"/>
      <c r="D52" s="109"/>
      <c r="E52" s="158"/>
      <c r="F52" s="109">
        <f t="shared" si="0"/>
        <v>0</v>
      </c>
      <c r="G52" s="110"/>
      <c r="H52" s="111"/>
      <c r="I52" s="589">
        <f t="shared" si="2"/>
        <v>0</v>
      </c>
      <c r="L52" s="199"/>
      <c r="M52" s="20"/>
      <c r="N52" s="109"/>
      <c r="O52" s="158"/>
      <c r="P52" s="109">
        <f t="shared" si="4"/>
        <v>0</v>
      </c>
      <c r="Q52" s="110"/>
      <c r="R52" s="111"/>
      <c r="S52" s="589">
        <f t="shared" si="3"/>
        <v>2340.88</v>
      </c>
    </row>
    <row r="53" spans="2:19" x14ac:dyDescent="0.25">
      <c r="B53" s="199"/>
      <c r="C53" s="20"/>
      <c r="D53" s="109"/>
      <c r="E53" s="158"/>
      <c r="F53" s="109">
        <f t="shared" si="0"/>
        <v>0</v>
      </c>
      <c r="G53" s="110"/>
      <c r="H53" s="111"/>
      <c r="I53" s="589">
        <f t="shared" si="2"/>
        <v>0</v>
      </c>
      <c r="L53" s="199"/>
      <c r="M53" s="20"/>
      <c r="N53" s="109"/>
      <c r="O53" s="158"/>
      <c r="P53" s="109">
        <f t="shared" si="4"/>
        <v>0</v>
      </c>
      <c r="Q53" s="110"/>
      <c r="R53" s="111"/>
      <c r="S53" s="589">
        <f t="shared" si="3"/>
        <v>2340.88</v>
      </c>
    </row>
    <row r="54" spans="2:19" ht="15.75" thickBot="1" x14ac:dyDescent="0.3">
      <c r="B54" s="3"/>
      <c r="C54" s="47"/>
      <c r="D54" s="308"/>
      <c r="E54" s="455"/>
      <c r="F54" s="308">
        <f t="shared" si="0"/>
        <v>0</v>
      </c>
      <c r="G54" s="598"/>
      <c r="H54" s="126"/>
      <c r="I54" s="589">
        <f t="shared" si="2"/>
        <v>0</v>
      </c>
      <c r="L54" s="3"/>
      <c r="M54" s="47"/>
      <c r="N54" s="308"/>
      <c r="O54" s="455"/>
      <c r="P54" s="308">
        <f t="shared" si="4"/>
        <v>0</v>
      </c>
      <c r="Q54" s="598"/>
      <c r="R54" s="126"/>
      <c r="S54" s="589">
        <f t="shared" si="3"/>
        <v>2340.88</v>
      </c>
    </row>
    <row r="55" spans="2:19" x14ac:dyDescent="0.25">
      <c r="C55" s="79">
        <f>SUM(C9:C54)</f>
        <v>186</v>
      </c>
      <c r="D55" s="415">
        <f>SUM(D9:D54)</f>
        <v>3051.43</v>
      </c>
      <c r="E55" s="358"/>
      <c r="F55" s="415">
        <f>SUM(F9:F54)</f>
        <v>3051.43</v>
      </c>
      <c r="G55" s="330"/>
      <c r="H55" s="330"/>
      <c r="M55" s="79">
        <f>SUM(M9:M54)</f>
        <v>114</v>
      </c>
      <c r="N55" s="415">
        <f>SUM(N9:N54)</f>
        <v>2662.26</v>
      </c>
      <c r="O55" s="358"/>
      <c r="P55" s="415">
        <f>SUM(P9:P54)</f>
        <v>2662.26</v>
      </c>
      <c r="Q55" s="330"/>
      <c r="R55" s="330"/>
    </row>
    <row r="56" spans="2:19" x14ac:dyDescent="0.25">
      <c r="C56" s="200"/>
      <c r="M56" s="200"/>
    </row>
    <row r="57" spans="2:19" ht="15.75" thickBot="1" x14ac:dyDescent="0.3">
      <c r="B57" s="160"/>
      <c r="L57" s="160"/>
    </row>
    <row r="58" spans="2:19" ht="15.75" thickBot="1" x14ac:dyDescent="0.3">
      <c r="B58" s="166"/>
      <c r="D58" s="61" t="s">
        <v>4</v>
      </c>
      <c r="E58" s="90">
        <f>F5-C55+F4+F6+F7</f>
        <v>0</v>
      </c>
      <c r="L58" s="166"/>
      <c r="N58" s="61" t="s">
        <v>4</v>
      </c>
      <c r="O58" s="90">
        <f>P5-M55+P4+P6+P7</f>
        <v>102</v>
      </c>
    </row>
    <row r="59" spans="2:19" ht="15.75" thickBot="1" x14ac:dyDescent="0.3">
      <c r="B59" s="237"/>
      <c r="L59" s="237"/>
    </row>
    <row r="60" spans="2:19" ht="15.75" thickBot="1" x14ac:dyDescent="0.3">
      <c r="B60" s="166"/>
      <c r="C60" s="819" t="s">
        <v>11</v>
      </c>
      <c r="D60" s="820"/>
      <c r="E60" s="92">
        <f>E5-F55+E4+E6+E7</f>
        <v>2.2737367544323206E-13</v>
      </c>
      <c r="L60" s="166"/>
      <c r="M60" s="819" t="s">
        <v>11</v>
      </c>
      <c r="N60" s="820"/>
      <c r="O60" s="92">
        <f>O5-P55+O4+O6+O7</f>
        <v>2340.88</v>
      </c>
    </row>
  </sheetData>
  <mergeCells count="4">
    <mergeCell ref="A1:G1"/>
    <mergeCell ref="C60:D60"/>
    <mergeCell ref="K1:Q1"/>
    <mergeCell ref="M60:N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96"/>
  <sheetViews>
    <sheetView workbookViewId="0">
      <pane ySplit="7" topLeftCell="A20" activePane="bottomLeft" state="frozen"/>
      <selection pane="bottomLeft" activeCell="H29" sqref="H2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160"/>
    <col min="5" max="5" width="13" bestFit="1" customWidth="1"/>
    <col min="6" max="6" width="11.42578125" style="6"/>
    <col min="7" max="7" width="12.42578125" bestFit="1" customWidth="1"/>
    <col min="8" max="8" width="11.42578125" customWidth="1"/>
    <col min="9" max="9" width="11.42578125" style="6"/>
  </cols>
  <sheetData>
    <row r="1" spans="1:9" ht="45.75" customHeight="1" x14ac:dyDescent="0.65">
      <c r="A1" s="818" t="s">
        <v>210</v>
      </c>
      <c r="B1" s="818"/>
      <c r="C1" s="818"/>
      <c r="D1" s="818"/>
      <c r="E1" s="818"/>
      <c r="F1" s="818"/>
      <c r="G1" s="818"/>
      <c r="H1" s="177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202" t="s">
        <v>2</v>
      </c>
      <c r="E3" s="12" t="s">
        <v>3</v>
      </c>
      <c r="F3" s="206" t="s">
        <v>4</v>
      </c>
      <c r="G3" s="67" t="s">
        <v>12</v>
      </c>
      <c r="H3" s="46" t="s">
        <v>11</v>
      </c>
    </row>
    <row r="4" spans="1:9" ht="17.25" thickTop="1" thickBot="1" x14ac:dyDescent="0.3">
      <c r="A4" s="128"/>
      <c r="B4" s="281"/>
      <c r="C4" s="24">
        <v>11251.25</v>
      </c>
      <c r="D4" s="63"/>
      <c r="E4" s="449"/>
      <c r="F4" s="280"/>
      <c r="G4" s="16"/>
      <c r="H4" s="16"/>
    </row>
    <row r="5" spans="1:9" ht="15" customHeight="1" x14ac:dyDescent="0.25">
      <c r="A5" s="823" t="s">
        <v>140</v>
      </c>
      <c r="B5" s="825" t="s">
        <v>93</v>
      </c>
      <c r="C5" s="210"/>
      <c r="D5" s="216">
        <v>43326</v>
      </c>
      <c r="E5" s="373">
        <v>12262.5</v>
      </c>
      <c r="F5" s="280">
        <v>1125</v>
      </c>
      <c r="G5" s="286">
        <f>F93</f>
        <v>4120.2</v>
      </c>
      <c r="H5" s="94">
        <f>E4+E5+E6-G5</f>
        <v>8142.3</v>
      </c>
    </row>
    <row r="6" spans="1:9" ht="16.5" thickBot="1" x14ac:dyDescent="0.3">
      <c r="A6" s="824"/>
      <c r="B6" s="826"/>
      <c r="C6" s="396"/>
      <c r="D6" s="63"/>
      <c r="E6" s="281"/>
      <c r="F6" s="374"/>
      <c r="G6" s="16"/>
    </row>
    <row r="7" spans="1:9" ht="16.5" thickTop="1" thickBot="1" x14ac:dyDescent="0.3">
      <c r="A7" s="1"/>
      <c r="B7" s="32" t="s">
        <v>7</v>
      </c>
      <c r="C7" s="27" t="s">
        <v>8</v>
      </c>
      <c r="D7" s="203" t="s">
        <v>3</v>
      </c>
      <c r="E7" s="28" t="s">
        <v>2</v>
      </c>
      <c r="F7" s="207" t="s">
        <v>9</v>
      </c>
      <c r="G7" s="29" t="s">
        <v>15</v>
      </c>
      <c r="H7" s="37"/>
    </row>
    <row r="8" spans="1:9" ht="15.75" thickTop="1" x14ac:dyDescent="0.25">
      <c r="A8" s="151" t="s">
        <v>32</v>
      </c>
      <c r="B8" s="323">
        <v>10.9</v>
      </c>
      <c r="C8" s="20">
        <v>69</v>
      </c>
      <c r="D8" s="423">
        <f t="shared" ref="D8:D71" si="0">C8*B8</f>
        <v>752.1</v>
      </c>
      <c r="E8" s="158">
        <v>43327</v>
      </c>
      <c r="F8" s="109">
        <f t="shared" ref="F8:F71" si="1">D8</f>
        <v>752.1</v>
      </c>
      <c r="G8" s="110" t="s">
        <v>165</v>
      </c>
      <c r="H8" s="111">
        <v>630</v>
      </c>
      <c r="I8" s="589">
        <f>E5+E4-F8</f>
        <v>11510.4</v>
      </c>
    </row>
    <row r="9" spans="1:9" x14ac:dyDescent="0.25">
      <c r="A9" s="519"/>
      <c r="B9" s="323">
        <v>10.9</v>
      </c>
      <c r="C9" s="20">
        <v>1</v>
      </c>
      <c r="D9" s="423">
        <f t="shared" si="0"/>
        <v>10.9</v>
      </c>
      <c r="E9" s="158">
        <v>43330</v>
      </c>
      <c r="F9" s="109">
        <f t="shared" si="1"/>
        <v>10.9</v>
      </c>
      <c r="G9" s="110" t="s">
        <v>174</v>
      </c>
      <c r="H9" s="111">
        <v>630</v>
      </c>
      <c r="I9" s="589">
        <f>I8-F9</f>
        <v>11499.5</v>
      </c>
    </row>
    <row r="10" spans="1:9" x14ac:dyDescent="0.25">
      <c r="A10" s="463"/>
      <c r="B10" s="323">
        <v>10.9</v>
      </c>
      <c r="C10" s="20">
        <v>10</v>
      </c>
      <c r="D10" s="423">
        <f t="shared" si="0"/>
        <v>109</v>
      </c>
      <c r="E10" s="158">
        <v>43330</v>
      </c>
      <c r="F10" s="109">
        <f t="shared" si="1"/>
        <v>109</v>
      </c>
      <c r="G10" s="110" t="s">
        <v>176</v>
      </c>
      <c r="H10" s="111">
        <v>630</v>
      </c>
      <c r="I10" s="589">
        <f t="shared" ref="I10:I73" si="2">I9-F10</f>
        <v>11390.5</v>
      </c>
    </row>
    <row r="11" spans="1:9" x14ac:dyDescent="0.25">
      <c r="A11" s="153" t="s">
        <v>33</v>
      </c>
      <c r="B11" s="323">
        <v>10.9</v>
      </c>
      <c r="C11" s="20">
        <v>4</v>
      </c>
      <c r="D11" s="423">
        <f t="shared" si="0"/>
        <v>43.6</v>
      </c>
      <c r="E11" s="158">
        <v>43332</v>
      </c>
      <c r="F11" s="109">
        <f t="shared" si="1"/>
        <v>43.6</v>
      </c>
      <c r="G11" s="110" t="s">
        <v>179</v>
      </c>
      <c r="H11" s="111">
        <v>630</v>
      </c>
      <c r="I11" s="589">
        <f t="shared" si="2"/>
        <v>11346.9</v>
      </c>
    </row>
    <row r="12" spans="1:9" x14ac:dyDescent="0.25">
      <c r="A12" s="277"/>
      <c r="B12" s="323">
        <v>10.9</v>
      </c>
      <c r="C12" s="20">
        <v>66</v>
      </c>
      <c r="D12" s="423">
        <f t="shared" si="0"/>
        <v>719.4</v>
      </c>
      <c r="E12" s="158">
        <v>43334</v>
      </c>
      <c r="F12" s="109">
        <f t="shared" si="1"/>
        <v>719.4</v>
      </c>
      <c r="G12" s="110" t="s">
        <v>186</v>
      </c>
      <c r="H12" s="111">
        <v>630</v>
      </c>
      <c r="I12" s="589">
        <f t="shared" si="2"/>
        <v>10627.5</v>
      </c>
    </row>
    <row r="13" spans="1:9" x14ac:dyDescent="0.25">
      <c r="A13" s="277"/>
      <c r="B13" s="323">
        <v>10.9</v>
      </c>
      <c r="C13" s="20">
        <v>10</v>
      </c>
      <c r="D13" s="423">
        <f t="shared" si="0"/>
        <v>109</v>
      </c>
      <c r="E13" s="215">
        <v>43337</v>
      </c>
      <c r="F13" s="109">
        <f t="shared" si="1"/>
        <v>109</v>
      </c>
      <c r="G13" s="110" t="s">
        <v>193</v>
      </c>
      <c r="H13" s="111">
        <v>630</v>
      </c>
      <c r="I13" s="589">
        <f t="shared" si="2"/>
        <v>10518.5</v>
      </c>
    </row>
    <row r="14" spans="1:9" x14ac:dyDescent="0.25">
      <c r="B14" s="323">
        <v>10.9</v>
      </c>
      <c r="C14" s="20">
        <v>4</v>
      </c>
      <c r="D14" s="423">
        <f t="shared" si="0"/>
        <v>43.6</v>
      </c>
      <c r="E14" s="215">
        <v>43339</v>
      </c>
      <c r="F14" s="109">
        <f t="shared" si="1"/>
        <v>43.6</v>
      </c>
      <c r="G14" s="110" t="s">
        <v>196</v>
      </c>
      <c r="H14" s="111">
        <v>630</v>
      </c>
      <c r="I14" s="147">
        <f t="shared" si="2"/>
        <v>10474.9</v>
      </c>
    </row>
    <row r="15" spans="1:9" x14ac:dyDescent="0.25">
      <c r="B15" s="323">
        <v>10.9</v>
      </c>
      <c r="C15" s="20">
        <v>10</v>
      </c>
      <c r="D15" s="423">
        <f t="shared" si="0"/>
        <v>109</v>
      </c>
      <c r="E15" s="215">
        <v>43340</v>
      </c>
      <c r="F15" s="109">
        <f t="shared" si="1"/>
        <v>109</v>
      </c>
      <c r="G15" s="110" t="s">
        <v>198</v>
      </c>
      <c r="H15" s="111">
        <v>630</v>
      </c>
      <c r="I15" s="147">
        <f t="shared" si="2"/>
        <v>10365.9</v>
      </c>
    </row>
    <row r="16" spans="1:9" x14ac:dyDescent="0.25">
      <c r="A16" s="152"/>
      <c r="B16" s="323">
        <v>10.9</v>
      </c>
      <c r="C16" s="20">
        <v>3</v>
      </c>
      <c r="D16" s="763">
        <f t="shared" si="0"/>
        <v>32.700000000000003</v>
      </c>
      <c r="E16" s="525">
        <v>43346</v>
      </c>
      <c r="F16" s="649">
        <f t="shared" si="1"/>
        <v>32.700000000000003</v>
      </c>
      <c r="G16" s="366" t="s">
        <v>297</v>
      </c>
      <c r="H16" s="214">
        <v>630</v>
      </c>
      <c r="I16" s="147">
        <f t="shared" si="2"/>
        <v>10333.199999999999</v>
      </c>
    </row>
    <row r="17" spans="1:9" x14ac:dyDescent="0.25">
      <c r="A17" s="156"/>
      <c r="B17" s="323">
        <v>10.9</v>
      </c>
      <c r="C17" s="20">
        <v>10</v>
      </c>
      <c r="D17" s="763">
        <f t="shared" si="0"/>
        <v>109</v>
      </c>
      <c r="E17" s="525">
        <v>43350</v>
      </c>
      <c r="F17" s="649">
        <f t="shared" si="1"/>
        <v>109</v>
      </c>
      <c r="G17" s="764" t="s">
        <v>324</v>
      </c>
      <c r="H17" s="214">
        <v>630</v>
      </c>
      <c r="I17" s="147">
        <f t="shared" si="2"/>
        <v>10224.199999999999</v>
      </c>
    </row>
    <row r="18" spans="1:9" x14ac:dyDescent="0.25">
      <c r="A18" s="2"/>
      <c r="B18" s="323">
        <v>10.9</v>
      </c>
      <c r="C18" s="20">
        <v>66</v>
      </c>
      <c r="D18" s="763">
        <f t="shared" si="0"/>
        <v>719.4</v>
      </c>
      <c r="E18" s="525">
        <v>43350</v>
      </c>
      <c r="F18" s="649">
        <f t="shared" si="1"/>
        <v>719.4</v>
      </c>
      <c r="G18" s="366" t="s">
        <v>325</v>
      </c>
      <c r="H18" s="214">
        <v>630</v>
      </c>
      <c r="I18" s="147">
        <f t="shared" si="2"/>
        <v>9504.7999999999993</v>
      </c>
    </row>
    <row r="19" spans="1:9" x14ac:dyDescent="0.25">
      <c r="A19" s="2"/>
      <c r="B19" s="323">
        <v>10.9</v>
      </c>
      <c r="C19" s="20">
        <v>10</v>
      </c>
      <c r="D19" s="763">
        <f t="shared" si="0"/>
        <v>109</v>
      </c>
      <c r="E19" s="525">
        <v>43353</v>
      </c>
      <c r="F19" s="649">
        <f t="shared" si="1"/>
        <v>109</v>
      </c>
      <c r="G19" s="366" t="s">
        <v>334</v>
      </c>
      <c r="H19" s="214">
        <v>630</v>
      </c>
      <c r="I19" s="147">
        <f t="shared" si="2"/>
        <v>9395.7999999999993</v>
      </c>
    </row>
    <row r="20" spans="1:9" x14ac:dyDescent="0.25">
      <c r="A20" s="2"/>
      <c r="B20" s="323">
        <v>10.9</v>
      </c>
      <c r="C20" s="20">
        <v>3</v>
      </c>
      <c r="D20" s="763">
        <f t="shared" si="0"/>
        <v>32.700000000000003</v>
      </c>
      <c r="E20" s="765">
        <v>43353</v>
      </c>
      <c r="F20" s="649">
        <f t="shared" si="1"/>
        <v>32.700000000000003</v>
      </c>
      <c r="G20" s="366" t="s">
        <v>335</v>
      </c>
      <c r="H20" s="214">
        <v>630</v>
      </c>
      <c r="I20" s="147">
        <f t="shared" si="2"/>
        <v>9363.0999999999985</v>
      </c>
    </row>
    <row r="21" spans="1:9" x14ac:dyDescent="0.25">
      <c r="A21" s="2"/>
      <c r="B21" s="323">
        <v>10.9</v>
      </c>
      <c r="C21" s="20">
        <v>10</v>
      </c>
      <c r="D21" s="763">
        <f t="shared" si="0"/>
        <v>109</v>
      </c>
      <c r="E21" s="765">
        <v>43356</v>
      </c>
      <c r="F21" s="649">
        <f t="shared" si="1"/>
        <v>109</v>
      </c>
      <c r="G21" s="366" t="s">
        <v>354</v>
      </c>
      <c r="H21" s="214">
        <v>630</v>
      </c>
      <c r="I21" s="147">
        <f t="shared" si="2"/>
        <v>9254.0999999999985</v>
      </c>
    </row>
    <row r="22" spans="1:9" x14ac:dyDescent="0.25">
      <c r="A22" s="2"/>
      <c r="B22" s="323">
        <v>10.9</v>
      </c>
      <c r="C22" s="20">
        <v>10</v>
      </c>
      <c r="D22" s="763">
        <f t="shared" si="0"/>
        <v>109</v>
      </c>
      <c r="E22" s="765">
        <v>43361</v>
      </c>
      <c r="F22" s="649">
        <f t="shared" si="1"/>
        <v>109</v>
      </c>
      <c r="G22" s="366" t="s">
        <v>371</v>
      </c>
      <c r="H22" s="214">
        <v>630</v>
      </c>
      <c r="I22" s="147">
        <f t="shared" si="2"/>
        <v>9145.0999999999985</v>
      </c>
    </row>
    <row r="23" spans="1:9" x14ac:dyDescent="0.25">
      <c r="A23" s="2"/>
      <c r="B23" s="323">
        <v>10.9</v>
      </c>
      <c r="C23" s="20">
        <v>1</v>
      </c>
      <c r="D23" s="763">
        <f t="shared" si="0"/>
        <v>10.9</v>
      </c>
      <c r="E23" s="765">
        <v>43362</v>
      </c>
      <c r="F23" s="649">
        <f t="shared" si="1"/>
        <v>10.9</v>
      </c>
      <c r="G23" s="366" t="s">
        <v>372</v>
      </c>
      <c r="H23" s="214">
        <v>630</v>
      </c>
      <c r="I23" s="147">
        <f t="shared" si="2"/>
        <v>9134.1999999999989</v>
      </c>
    </row>
    <row r="24" spans="1:9" x14ac:dyDescent="0.25">
      <c r="A24" s="2"/>
      <c r="B24" s="323">
        <v>10.9</v>
      </c>
      <c r="C24" s="20">
        <v>2</v>
      </c>
      <c r="D24" s="763">
        <f t="shared" si="0"/>
        <v>21.8</v>
      </c>
      <c r="E24" s="525">
        <v>43365</v>
      </c>
      <c r="F24" s="649">
        <f t="shared" si="1"/>
        <v>21.8</v>
      </c>
      <c r="G24" s="366" t="s">
        <v>442</v>
      </c>
      <c r="H24" s="214">
        <v>630</v>
      </c>
      <c r="I24" s="147">
        <f t="shared" si="2"/>
        <v>9112.4</v>
      </c>
    </row>
    <row r="25" spans="1:9" x14ac:dyDescent="0.25">
      <c r="A25" s="2"/>
      <c r="B25" s="323">
        <v>10.9</v>
      </c>
      <c r="C25" s="20">
        <v>66</v>
      </c>
      <c r="D25" s="763">
        <f t="shared" si="0"/>
        <v>719.4</v>
      </c>
      <c r="E25" s="525">
        <v>43365</v>
      </c>
      <c r="F25" s="649">
        <f t="shared" si="1"/>
        <v>719.4</v>
      </c>
      <c r="G25" s="366" t="s">
        <v>446</v>
      </c>
      <c r="H25" s="214">
        <v>630</v>
      </c>
      <c r="I25" s="147">
        <f t="shared" si="2"/>
        <v>8393</v>
      </c>
    </row>
    <row r="26" spans="1:9" x14ac:dyDescent="0.25">
      <c r="A26" s="2"/>
      <c r="B26" s="323">
        <v>10.9</v>
      </c>
      <c r="C26" s="20">
        <v>10</v>
      </c>
      <c r="D26" s="763">
        <f t="shared" si="0"/>
        <v>109</v>
      </c>
      <c r="E26" s="525">
        <v>43367</v>
      </c>
      <c r="F26" s="649">
        <f t="shared" si="1"/>
        <v>109</v>
      </c>
      <c r="G26" s="366" t="s">
        <v>450</v>
      </c>
      <c r="H26" s="214">
        <v>630</v>
      </c>
      <c r="I26" s="147">
        <f t="shared" si="2"/>
        <v>8284</v>
      </c>
    </row>
    <row r="27" spans="1:9" x14ac:dyDescent="0.25">
      <c r="A27" s="424"/>
      <c r="B27" s="323">
        <v>10.9</v>
      </c>
      <c r="C27" s="20">
        <v>3</v>
      </c>
      <c r="D27" s="763">
        <f t="shared" si="0"/>
        <v>32.700000000000003</v>
      </c>
      <c r="E27" s="525">
        <v>43367</v>
      </c>
      <c r="F27" s="649">
        <f t="shared" si="1"/>
        <v>32.700000000000003</v>
      </c>
      <c r="G27" s="366" t="s">
        <v>451</v>
      </c>
      <c r="H27" s="214">
        <v>630</v>
      </c>
      <c r="I27" s="147">
        <f t="shared" si="2"/>
        <v>8251.2999999999993</v>
      </c>
    </row>
    <row r="28" spans="1:9" x14ac:dyDescent="0.25">
      <c r="A28" s="424"/>
      <c r="B28" s="323">
        <v>10.9</v>
      </c>
      <c r="C28" s="20">
        <v>10</v>
      </c>
      <c r="D28" s="763">
        <f t="shared" si="0"/>
        <v>109</v>
      </c>
      <c r="E28" s="765">
        <v>43371</v>
      </c>
      <c r="F28" s="649">
        <f t="shared" si="1"/>
        <v>109</v>
      </c>
      <c r="G28" s="366" t="s">
        <v>469</v>
      </c>
      <c r="H28" s="214">
        <v>630</v>
      </c>
      <c r="I28" s="589">
        <f t="shared" si="2"/>
        <v>8142.2999999999993</v>
      </c>
    </row>
    <row r="29" spans="1:9" x14ac:dyDescent="0.25">
      <c r="A29" s="424"/>
      <c r="B29" s="323">
        <v>10.9</v>
      </c>
      <c r="C29" s="20"/>
      <c r="D29" s="763">
        <f t="shared" si="0"/>
        <v>0</v>
      </c>
      <c r="E29" s="765"/>
      <c r="F29" s="649">
        <f t="shared" si="1"/>
        <v>0</v>
      </c>
      <c r="G29" s="366"/>
      <c r="H29" s="214"/>
      <c r="I29" s="589">
        <f t="shared" si="2"/>
        <v>8142.2999999999993</v>
      </c>
    </row>
    <row r="30" spans="1:9" x14ac:dyDescent="0.25">
      <c r="A30" s="424"/>
      <c r="B30" s="323">
        <v>10.9</v>
      </c>
      <c r="C30" s="20"/>
      <c r="D30" s="763">
        <f t="shared" si="0"/>
        <v>0</v>
      </c>
      <c r="E30" s="765"/>
      <c r="F30" s="649">
        <f t="shared" si="1"/>
        <v>0</v>
      </c>
      <c r="G30" s="366"/>
      <c r="H30" s="214"/>
      <c r="I30" s="589">
        <f t="shared" si="2"/>
        <v>8142.2999999999993</v>
      </c>
    </row>
    <row r="31" spans="1:9" x14ac:dyDescent="0.25">
      <c r="A31" s="424"/>
      <c r="B31" s="323">
        <v>10.9</v>
      </c>
      <c r="C31" s="20"/>
      <c r="D31" s="763">
        <f t="shared" si="0"/>
        <v>0</v>
      </c>
      <c r="E31" s="765"/>
      <c r="F31" s="649">
        <f t="shared" si="1"/>
        <v>0</v>
      </c>
      <c r="G31" s="366"/>
      <c r="H31" s="214"/>
      <c r="I31" s="589">
        <f t="shared" si="2"/>
        <v>8142.2999999999993</v>
      </c>
    </row>
    <row r="32" spans="1:9" x14ac:dyDescent="0.25">
      <c r="A32" s="121"/>
      <c r="B32" s="323">
        <v>10.9</v>
      </c>
      <c r="C32" s="20"/>
      <c r="D32" s="763">
        <f t="shared" si="0"/>
        <v>0</v>
      </c>
      <c r="E32" s="765"/>
      <c r="F32" s="649">
        <f t="shared" si="1"/>
        <v>0</v>
      </c>
      <c r="G32" s="366"/>
      <c r="H32" s="214"/>
      <c r="I32" s="589">
        <f t="shared" si="2"/>
        <v>8142.2999999999993</v>
      </c>
    </row>
    <row r="33" spans="1:9" x14ac:dyDescent="0.25">
      <c r="A33" s="2"/>
      <c r="B33" s="323">
        <v>10.9</v>
      </c>
      <c r="C33" s="20"/>
      <c r="D33" s="763">
        <f t="shared" si="0"/>
        <v>0</v>
      </c>
      <c r="E33" s="765"/>
      <c r="F33" s="649">
        <f t="shared" si="1"/>
        <v>0</v>
      </c>
      <c r="G33" s="366"/>
      <c r="H33" s="214"/>
      <c r="I33" s="589">
        <f t="shared" si="2"/>
        <v>8142.2999999999993</v>
      </c>
    </row>
    <row r="34" spans="1:9" x14ac:dyDescent="0.25">
      <c r="A34" s="2"/>
      <c r="B34" s="323">
        <v>10.9</v>
      </c>
      <c r="C34" s="20"/>
      <c r="D34" s="763">
        <f t="shared" si="0"/>
        <v>0</v>
      </c>
      <c r="E34" s="765"/>
      <c r="F34" s="649">
        <f t="shared" si="1"/>
        <v>0</v>
      </c>
      <c r="G34" s="366"/>
      <c r="H34" s="214"/>
      <c r="I34" s="589">
        <f t="shared" si="2"/>
        <v>8142.2999999999993</v>
      </c>
    </row>
    <row r="35" spans="1:9" x14ac:dyDescent="0.25">
      <c r="A35" s="2"/>
      <c r="B35" s="323">
        <v>10.9</v>
      </c>
      <c r="C35" s="20"/>
      <c r="D35" s="763">
        <f t="shared" si="0"/>
        <v>0</v>
      </c>
      <c r="E35" s="761"/>
      <c r="F35" s="649">
        <f t="shared" si="1"/>
        <v>0</v>
      </c>
      <c r="G35" s="366"/>
      <c r="H35" s="214"/>
      <c r="I35" s="589">
        <f t="shared" si="2"/>
        <v>8142.2999999999993</v>
      </c>
    </row>
    <row r="36" spans="1:9" x14ac:dyDescent="0.25">
      <c r="A36" s="2"/>
      <c r="B36" s="323">
        <v>10.9</v>
      </c>
      <c r="C36" s="20"/>
      <c r="D36" s="763">
        <f t="shared" si="0"/>
        <v>0</v>
      </c>
      <c r="E36" s="761"/>
      <c r="F36" s="649">
        <f t="shared" si="1"/>
        <v>0</v>
      </c>
      <c r="G36" s="366"/>
      <c r="H36" s="214"/>
      <c r="I36" s="589">
        <f t="shared" si="2"/>
        <v>8142.2999999999993</v>
      </c>
    </row>
    <row r="37" spans="1:9" x14ac:dyDescent="0.25">
      <c r="A37" s="2"/>
      <c r="B37" s="323">
        <v>10.9</v>
      </c>
      <c r="C37" s="20"/>
      <c r="D37" s="423">
        <f t="shared" si="0"/>
        <v>0</v>
      </c>
      <c r="E37" s="158"/>
      <c r="F37" s="109">
        <f t="shared" si="1"/>
        <v>0</v>
      </c>
      <c r="G37" s="110"/>
      <c r="H37" s="111"/>
      <c r="I37" s="589">
        <f t="shared" si="2"/>
        <v>8142.2999999999993</v>
      </c>
    </row>
    <row r="38" spans="1:9" x14ac:dyDescent="0.25">
      <c r="A38" s="2"/>
      <c r="B38" s="323">
        <v>10.9</v>
      </c>
      <c r="C38" s="20"/>
      <c r="D38" s="423">
        <f t="shared" si="0"/>
        <v>0</v>
      </c>
      <c r="E38" s="158"/>
      <c r="F38" s="109">
        <f t="shared" si="1"/>
        <v>0</v>
      </c>
      <c r="G38" s="110"/>
      <c r="H38" s="111"/>
      <c r="I38" s="589">
        <f t="shared" si="2"/>
        <v>8142.2999999999993</v>
      </c>
    </row>
    <row r="39" spans="1:9" x14ac:dyDescent="0.25">
      <c r="A39" s="2"/>
      <c r="B39" s="323">
        <v>10.9</v>
      </c>
      <c r="C39" s="20"/>
      <c r="D39" s="423">
        <f t="shared" si="0"/>
        <v>0</v>
      </c>
      <c r="E39" s="158"/>
      <c r="F39" s="109">
        <f t="shared" si="1"/>
        <v>0</v>
      </c>
      <c r="G39" s="110"/>
      <c r="H39" s="111"/>
      <c r="I39" s="589">
        <f t="shared" si="2"/>
        <v>8142.2999999999993</v>
      </c>
    </row>
    <row r="40" spans="1:9" x14ac:dyDescent="0.25">
      <c r="A40" s="2"/>
      <c r="B40" s="323">
        <v>10.9</v>
      </c>
      <c r="C40" s="20"/>
      <c r="D40" s="423">
        <f t="shared" si="0"/>
        <v>0</v>
      </c>
      <c r="E40" s="158"/>
      <c r="F40" s="109">
        <f t="shared" si="1"/>
        <v>0</v>
      </c>
      <c r="G40" s="110"/>
      <c r="H40" s="111"/>
      <c r="I40" s="589">
        <f t="shared" si="2"/>
        <v>8142.2999999999993</v>
      </c>
    </row>
    <row r="41" spans="1:9" x14ac:dyDescent="0.25">
      <c r="A41" s="2"/>
      <c r="B41" s="323">
        <v>10.9</v>
      </c>
      <c r="C41" s="20"/>
      <c r="D41" s="423">
        <f t="shared" si="0"/>
        <v>0</v>
      </c>
      <c r="E41" s="158"/>
      <c r="F41" s="109">
        <f t="shared" si="1"/>
        <v>0</v>
      </c>
      <c r="G41" s="110"/>
      <c r="H41" s="111"/>
      <c r="I41" s="589">
        <f t="shared" si="2"/>
        <v>8142.2999999999993</v>
      </c>
    </row>
    <row r="42" spans="1:9" x14ac:dyDescent="0.25">
      <c r="A42" s="2"/>
      <c r="B42" s="323">
        <v>10.9</v>
      </c>
      <c r="C42" s="20"/>
      <c r="D42" s="423">
        <f t="shared" si="0"/>
        <v>0</v>
      </c>
      <c r="E42" s="158"/>
      <c r="F42" s="109">
        <f t="shared" si="1"/>
        <v>0</v>
      </c>
      <c r="G42" s="110"/>
      <c r="H42" s="111"/>
      <c r="I42" s="589">
        <f t="shared" si="2"/>
        <v>8142.2999999999993</v>
      </c>
    </row>
    <row r="43" spans="1:9" x14ac:dyDescent="0.25">
      <c r="A43" s="2"/>
      <c r="B43" s="323">
        <v>10.9</v>
      </c>
      <c r="C43" s="20"/>
      <c r="D43" s="423">
        <f t="shared" si="0"/>
        <v>0</v>
      </c>
      <c r="E43" s="158"/>
      <c r="F43" s="109">
        <f t="shared" si="1"/>
        <v>0</v>
      </c>
      <c r="G43" s="110"/>
      <c r="H43" s="111"/>
      <c r="I43" s="589">
        <f t="shared" si="2"/>
        <v>8142.2999999999993</v>
      </c>
    </row>
    <row r="44" spans="1:9" x14ac:dyDescent="0.25">
      <c r="A44" s="2"/>
      <c r="B44" s="323">
        <v>10.9</v>
      </c>
      <c r="C44" s="20"/>
      <c r="D44" s="423">
        <f t="shared" si="0"/>
        <v>0</v>
      </c>
      <c r="E44" s="158"/>
      <c r="F44" s="109">
        <f t="shared" si="1"/>
        <v>0</v>
      </c>
      <c r="G44" s="110"/>
      <c r="H44" s="111"/>
      <c r="I44" s="589">
        <f t="shared" si="2"/>
        <v>8142.2999999999993</v>
      </c>
    </row>
    <row r="45" spans="1:9" x14ac:dyDescent="0.25">
      <c r="A45" s="2"/>
      <c r="B45" s="323">
        <v>10.9</v>
      </c>
      <c r="C45" s="20"/>
      <c r="D45" s="423">
        <f t="shared" si="0"/>
        <v>0</v>
      </c>
      <c r="E45" s="158"/>
      <c r="F45" s="109">
        <f t="shared" si="1"/>
        <v>0</v>
      </c>
      <c r="G45" s="110"/>
      <c r="H45" s="111"/>
      <c r="I45" s="589">
        <f t="shared" si="2"/>
        <v>8142.2999999999993</v>
      </c>
    </row>
    <row r="46" spans="1:9" x14ac:dyDescent="0.25">
      <c r="A46" s="2"/>
      <c r="B46" s="323">
        <v>10.9</v>
      </c>
      <c r="C46" s="20"/>
      <c r="D46" s="423">
        <f t="shared" si="0"/>
        <v>0</v>
      </c>
      <c r="E46" s="158"/>
      <c r="F46" s="109">
        <f t="shared" si="1"/>
        <v>0</v>
      </c>
      <c r="G46" s="110"/>
      <c r="H46" s="111"/>
      <c r="I46" s="589">
        <f t="shared" si="2"/>
        <v>8142.2999999999993</v>
      </c>
    </row>
    <row r="47" spans="1:9" x14ac:dyDescent="0.25">
      <c r="A47" s="2"/>
      <c r="B47" s="323">
        <v>10.9</v>
      </c>
      <c r="C47" s="20"/>
      <c r="D47" s="423">
        <f t="shared" si="0"/>
        <v>0</v>
      </c>
      <c r="E47" s="158"/>
      <c r="F47" s="109">
        <f t="shared" si="1"/>
        <v>0</v>
      </c>
      <c r="G47" s="110"/>
      <c r="H47" s="111"/>
      <c r="I47" s="589">
        <f t="shared" si="2"/>
        <v>8142.2999999999993</v>
      </c>
    </row>
    <row r="48" spans="1:9" x14ac:dyDescent="0.25">
      <c r="A48" s="2"/>
      <c r="B48" s="323">
        <v>10.9</v>
      </c>
      <c r="C48" s="20"/>
      <c r="D48" s="423">
        <f t="shared" si="0"/>
        <v>0</v>
      </c>
      <c r="E48" s="158"/>
      <c r="F48" s="109">
        <f t="shared" si="1"/>
        <v>0</v>
      </c>
      <c r="G48" s="110"/>
      <c r="H48" s="111"/>
      <c r="I48" s="589">
        <f t="shared" si="2"/>
        <v>8142.2999999999993</v>
      </c>
    </row>
    <row r="49" spans="1:9" x14ac:dyDescent="0.25">
      <c r="A49" s="2"/>
      <c r="B49" s="323">
        <v>10.9</v>
      </c>
      <c r="C49" s="20"/>
      <c r="D49" s="423">
        <f t="shared" si="0"/>
        <v>0</v>
      </c>
      <c r="E49" s="158"/>
      <c r="F49" s="109">
        <f t="shared" si="1"/>
        <v>0</v>
      </c>
      <c r="G49" s="110"/>
      <c r="H49" s="111"/>
      <c r="I49" s="589">
        <f t="shared" si="2"/>
        <v>8142.2999999999993</v>
      </c>
    </row>
    <row r="50" spans="1:9" x14ac:dyDescent="0.25">
      <c r="A50" s="2"/>
      <c r="B50" s="323">
        <v>10.9</v>
      </c>
      <c r="C50" s="20"/>
      <c r="D50" s="423">
        <f t="shared" si="0"/>
        <v>0</v>
      </c>
      <c r="E50" s="158"/>
      <c r="F50" s="109">
        <f t="shared" si="1"/>
        <v>0</v>
      </c>
      <c r="G50" s="110"/>
      <c r="H50" s="111"/>
      <c r="I50" s="589">
        <f t="shared" si="2"/>
        <v>8142.2999999999993</v>
      </c>
    </row>
    <row r="51" spans="1:9" x14ac:dyDescent="0.25">
      <c r="A51" s="2"/>
      <c r="B51" s="323">
        <v>10.9</v>
      </c>
      <c r="C51" s="20"/>
      <c r="D51" s="423">
        <f t="shared" si="0"/>
        <v>0</v>
      </c>
      <c r="E51" s="158"/>
      <c r="F51" s="109">
        <f t="shared" si="1"/>
        <v>0</v>
      </c>
      <c r="G51" s="110"/>
      <c r="H51" s="111"/>
      <c r="I51" s="589">
        <f t="shared" si="2"/>
        <v>8142.2999999999993</v>
      </c>
    </row>
    <row r="52" spans="1:9" x14ac:dyDescent="0.25">
      <c r="A52" s="2"/>
      <c r="B52" s="323">
        <v>10.9</v>
      </c>
      <c r="C52" s="20"/>
      <c r="D52" s="423">
        <f t="shared" si="0"/>
        <v>0</v>
      </c>
      <c r="E52" s="158"/>
      <c r="F52" s="109">
        <f t="shared" si="1"/>
        <v>0</v>
      </c>
      <c r="G52" s="110"/>
      <c r="H52" s="111"/>
      <c r="I52" s="589">
        <f t="shared" si="2"/>
        <v>8142.2999999999993</v>
      </c>
    </row>
    <row r="53" spans="1:9" x14ac:dyDescent="0.25">
      <c r="A53" s="2"/>
      <c r="B53" s="323">
        <v>10.9</v>
      </c>
      <c r="C53" s="20"/>
      <c r="D53" s="423">
        <f t="shared" si="0"/>
        <v>0</v>
      </c>
      <c r="E53" s="158"/>
      <c r="F53" s="109">
        <f t="shared" si="1"/>
        <v>0</v>
      </c>
      <c r="G53" s="110"/>
      <c r="H53" s="111"/>
      <c r="I53" s="589">
        <f t="shared" si="2"/>
        <v>8142.2999999999993</v>
      </c>
    </row>
    <row r="54" spans="1:9" x14ac:dyDescent="0.25">
      <c r="A54" s="2"/>
      <c r="B54" s="323">
        <v>10.9</v>
      </c>
      <c r="C54" s="20"/>
      <c r="D54" s="423">
        <f t="shared" si="0"/>
        <v>0</v>
      </c>
      <c r="E54" s="158"/>
      <c r="F54" s="109">
        <f t="shared" si="1"/>
        <v>0</v>
      </c>
      <c r="G54" s="110"/>
      <c r="H54" s="111"/>
      <c r="I54" s="589">
        <f t="shared" si="2"/>
        <v>8142.2999999999993</v>
      </c>
    </row>
    <row r="55" spans="1:9" x14ac:dyDescent="0.25">
      <c r="A55" s="2"/>
      <c r="B55" s="323">
        <v>10.9</v>
      </c>
      <c r="C55" s="20"/>
      <c r="D55" s="423">
        <f t="shared" si="0"/>
        <v>0</v>
      </c>
      <c r="E55" s="158"/>
      <c r="F55" s="109">
        <f t="shared" si="1"/>
        <v>0</v>
      </c>
      <c r="G55" s="110"/>
      <c r="H55" s="111"/>
      <c r="I55" s="589">
        <f t="shared" si="2"/>
        <v>8142.2999999999993</v>
      </c>
    </row>
    <row r="56" spans="1:9" x14ac:dyDescent="0.25">
      <c r="A56" s="2"/>
      <c r="B56" s="323">
        <v>10.9</v>
      </c>
      <c r="C56" s="20"/>
      <c r="D56" s="423">
        <f t="shared" si="0"/>
        <v>0</v>
      </c>
      <c r="E56" s="158"/>
      <c r="F56" s="109">
        <f t="shared" si="1"/>
        <v>0</v>
      </c>
      <c r="G56" s="110"/>
      <c r="H56" s="111"/>
      <c r="I56" s="589">
        <f t="shared" si="2"/>
        <v>8142.2999999999993</v>
      </c>
    </row>
    <row r="57" spans="1:9" x14ac:dyDescent="0.25">
      <c r="A57" s="2"/>
      <c r="B57" s="323">
        <v>10.9</v>
      </c>
      <c r="C57" s="20"/>
      <c r="D57" s="423">
        <f t="shared" si="0"/>
        <v>0</v>
      </c>
      <c r="E57" s="158"/>
      <c r="F57" s="109">
        <f t="shared" si="1"/>
        <v>0</v>
      </c>
      <c r="G57" s="110"/>
      <c r="H57" s="111"/>
      <c r="I57" s="589">
        <f t="shared" si="2"/>
        <v>8142.2999999999993</v>
      </c>
    </row>
    <row r="58" spans="1:9" x14ac:dyDescent="0.25">
      <c r="A58" s="2"/>
      <c r="B58" s="323">
        <v>10.9</v>
      </c>
      <c r="C58" s="20"/>
      <c r="D58" s="423">
        <f t="shared" si="0"/>
        <v>0</v>
      </c>
      <c r="E58" s="158"/>
      <c r="F58" s="109">
        <f t="shared" si="1"/>
        <v>0</v>
      </c>
      <c r="G58" s="110"/>
      <c r="H58" s="111"/>
      <c r="I58" s="589">
        <f t="shared" si="2"/>
        <v>8142.2999999999993</v>
      </c>
    </row>
    <row r="59" spans="1:9" x14ac:dyDescent="0.25">
      <c r="A59" s="2"/>
      <c r="B59" s="323">
        <v>10.9</v>
      </c>
      <c r="C59" s="20"/>
      <c r="D59" s="423">
        <f t="shared" si="0"/>
        <v>0</v>
      </c>
      <c r="E59" s="158"/>
      <c r="F59" s="109">
        <f t="shared" si="1"/>
        <v>0</v>
      </c>
      <c r="G59" s="110"/>
      <c r="H59" s="111"/>
      <c r="I59" s="589">
        <f t="shared" si="2"/>
        <v>8142.2999999999993</v>
      </c>
    </row>
    <row r="60" spans="1:9" x14ac:dyDescent="0.25">
      <c r="A60" s="2"/>
      <c r="B60" s="323">
        <v>10.9</v>
      </c>
      <c r="C60" s="20"/>
      <c r="D60" s="423">
        <f t="shared" si="0"/>
        <v>0</v>
      </c>
      <c r="E60" s="158"/>
      <c r="F60" s="109">
        <f t="shared" si="1"/>
        <v>0</v>
      </c>
      <c r="G60" s="110"/>
      <c r="H60" s="111"/>
      <c r="I60" s="589">
        <f t="shared" si="2"/>
        <v>8142.2999999999993</v>
      </c>
    </row>
    <row r="61" spans="1:9" x14ac:dyDescent="0.25">
      <c r="A61" s="2"/>
      <c r="B61" s="323">
        <v>10.9</v>
      </c>
      <c r="C61" s="20"/>
      <c r="D61" s="423">
        <f t="shared" si="0"/>
        <v>0</v>
      </c>
      <c r="E61" s="158"/>
      <c r="F61" s="109">
        <f t="shared" si="1"/>
        <v>0</v>
      </c>
      <c r="G61" s="110"/>
      <c r="H61" s="111"/>
      <c r="I61" s="589">
        <f t="shared" si="2"/>
        <v>8142.2999999999993</v>
      </c>
    </row>
    <row r="62" spans="1:9" x14ac:dyDescent="0.25">
      <c r="A62" s="2"/>
      <c r="B62" s="323">
        <v>10.9</v>
      </c>
      <c r="C62" s="20"/>
      <c r="D62" s="423">
        <f t="shared" si="0"/>
        <v>0</v>
      </c>
      <c r="E62" s="158"/>
      <c r="F62" s="109">
        <f t="shared" si="1"/>
        <v>0</v>
      </c>
      <c r="G62" s="110"/>
      <c r="H62" s="111"/>
      <c r="I62" s="589">
        <f t="shared" si="2"/>
        <v>8142.2999999999993</v>
      </c>
    </row>
    <row r="63" spans="1:9" x14ac:dyDescent="0.25">
      <c r="A63" s="2"/>
      <c r="B63" s="323">
        <v>10.9</v>
      </c>
      <c r="C63" s="20"/>
      <c r="D63" s="423">
        <f t="shared" si="0"/>
        <v>0</v>
      </c>
      <c r="E63" s="158"/>
      <c r="F63" s="109">
        <f t="shared" si="1"/>
        <v>0</v>
      </c>
      <c r="G63" s="110"/>
      <c r="H63" s="111"/>
      <c r="I63" s="589">
        <f t="shared" si="2"/>
        <v>8142.2999999999993</v>
      </c>
    </row>
    <row r="64" spans="1:9" x14ac:dyDescent="0.25">
      <c r="A64" s="2"/>
      <c r="B64" s="323">
        <v>10.9</v>
      </c>
      <c r="C64" s="20"/>
      <c r="D64" s="423">
        <f t="shared" si="0"/>
        <v>0</v>
      </c>
      <c r="E64" s="158"/>
      <c r="F64" s="109">
        <f t="shared" si="1"/>
        <v>0</v>
      </c>
      <c r="G64" s="110"/>
      <c r="H64" s="111"/>
      <c r="I64" s="589">
        <f t="shared" si="2"/>
        <v>8142.2999999999993</v>
      </c>
    </row>
    <row r="65" spans="1:9" x14ac:dyDescent="0.25">
      <c r="A65" s="2"/>
      <c r="B65" s="323">
        <v>10.9</v>
      </c>
      <c r="C65" s="20"/>
      <c r="D65" s="423">
        <f t="shared" si="0"/>
        <v>0</v>
      </c>
      <c r="E65" s="158"/>
      <c r="F65" s="109">
        <f t="shared" si="1"/>
        <v>0</v>
      </c>
      <c r="G65" s="110"/>
      <c r="H65" s="111"/>
      <c r="I65" s="589">
        <f t="shared" si="2"/>
        <v>8142.2999999999993</v>
      </c>
    </row>
    <row r="66" spans="1:9" x14ac:dyDescent="0.25">
      <c r="A66" s="2"/>
      <c r="B66" s="323">
        <v>10.9</v>
      </c>
      <c r="C66" s="20"/>
      <c r="D66" s="423">
        <f t="shared" si="0"/>
        <v>0</v>
      </c>
      <c r="E66" s="158"/>
      <c r="F66" s="109">
        <f t="shared" si="1"/>
        <v>0</v>
      </c>
      <c r="G66" s="110"/>
      <c r="H66" s="111"/>
      <c r="I66" s="589">
        <f t="shared" si="2"/>
        <v>8142.2999999999993</v>
      </c>
    </row>
    <row r="67" spans="1:9" x14ac:dyDescent="0.25">
      <c r="A67" s="2"/>
      <c r="B67" s="323">
        <v>10.9</v>
      </c>
      <c r="C67" s="20"/>
      <c r="D67" s="423">
        <f t="shared" si="0"/>
        <v>0</v>
      </c>
      <c r="E67" s="158"/>
      <c r="F67" s="109">
        <f t="shared" si="1"/>
        <v>0</v>
      </c>
      <c r="G67" s="110"/>
      <c r="H67" s="111"/>
      <c r="I67" s="589">
        <f t="shared" si="2"/>
        <v>8142.2999999999993</v>
      </c>
    </row>
    <row r="68" spans="1:9" x14ac:dyDescent="0.25">
      <c r="A68" s="2"/>
      <c r="B68" s="323">
        <v>10.9</v>
      </c>
      <c r="C68" s="20"/>
      <c r="D68" s="423">
        <f t="shared" si="0"/>
        <v>0</v>
      </c>
      <c r="E68" s="158"/>
      <c r="F68" s="109">
        <f t="shared" si="1"/>
        <v>0</v>
      </c>
      <c r="G68" s="110"/>
      <c r="H68" s="111"/>
      <c r="I68" s="589">
        <f t="shared" si="2"/>
        <v>8142.2999999999993</v>
      </c>
    </row>
    <row r="69" spans="1:9" x14ac:dyDescent="0.25">
      <c r="A69" s="2"/>
      <c r="B69" s="323">
        <v>10.9</v>
      </c>
      <c r="C69" s="20"/>
      <c r="D69" s="423">
        <f t="shared" si="0"/>
        <v>0</v>
      </c>
      <c r="E69" s="158"/>
      <c r="F69" s="109">
        <f t="shared" si="1"/>
        <v>0</v>
      </c>
      <c r="G69" s="110"/>
      <c r="H69" s="111"/>
      <c r="I69" s="589">
        <f t="shared" si="2"/>
        <v>8142.2999999999993</v>
      </c>
    </row>
    <row r="70" spans="1:9" x14ac:dyDescent="0.25">
      <c r="A70" s="2"/>
      <c r="B70" s="323">
        <v>10.9</v>
      </c>
      <c r="C70" s="20"/>
      <c r="D70" s="423">
        <f t="shared" si="0"/>
        <v>0</v>
      </c>
      <c r="E70" s="158"/>
      <c r="F70" s="109">
        <f t="shared" si="1"/>
        <v>0</v>
      </c>
      <c r="G70" s="110"/>
      <c r="H70" s="111"/>
      <c r="I70" s="589">
        <f t="shared" si="2"/>
        <v>8142.2999999999993</v>
      </c>
    </row>
    <row r="71" spans="1:9" x14ac:dyDescent="0.25">
      <c r="A71" s="2"/>
      <c r="B71" s="323">
        <v>10.9</v>
      </c>
      <c r="C71" s="20"/>
      <c r="D71" s="423">
        <f t="shared" si="0"/>
        <v>0</v>
      </c>
      <c r="E71" s="158"/>
      <c r="F71" s="109">
        <f t="shared" si="1"/>
        <v>0</v>
      </c>
      <c r="G71" s="110"/>
      <c r="H71" s="111"/>
      <c r="I71" s="589">
        <f t="shared" si="2"/>
        <v>8142.2999999999993</v>
      </c>
    </row>
    <row r="72" spans="1:9" x14ac:dyDescent="0.25">
      <c r="A72" s="2"/>
      <c r="B72" s="323">
        <v>10.9</v>
      </c>
      <c r="C72" s="20"/>
      <c r="D72" s="423">
        <f t="shared" ref="D72:D91" si="3">C72*B72</f>
        <v>0</v>
      </c>
      <c r="E72" s="158"/>
      <c r="F72" s="109">
        <f t="shared" ref="F72:F92" si="4">D72</f>
        <v>0</v>
      </c>
      <c r="G72" s="110"/>
      <c r="H72" s="111"/>
      <c r="I72" s="589">
        <f t="shared" si="2"/>
        <v>8142.2999999999993</v>
      </c>
    </row>
    <row r="73" spans="1:9" x14ac:dyDescent="0.25">
      <c r="A73" s="2"/>
      <c r="B73" s="323">
        <v>10.9</v>
      </c>
      <c r="C73" s="20"/>
      <c r="D73" s="423">
        <f t="shared" si="3"/>
        <v>0</v>
      </c>
      <c r="E73" s="158"/>
      <c r="F73" s="109">
        <f t="shared" si="4"/>
        <v>0</v>
      </c>
      <c r="G73" s="110"/>
      <c r="H73" s="111"/>
      <c r="I73" s="589">
        <f t="shared" si="2"/>
        <v>8142.2999999999993</v>
      </c>
    </row>
    <row r="74" spans="1:9" x14ac:dyDescent="0.25">
      <c r="A74" s="2"/>
      <c r="B74" s="323">
        <v>10.9</v>
      </c>
      <c r="C74" s="20"/>
      <c r="D74" s="423">
        <f t="shared" si="3"/>
        <v>0</v>
      </c>
      <c r="E74" s="158"/>
      <c r="F74" s="109">
        <f t="shared" si="4"/>
        <v>0</v>
      </c>
      <c r="G74" s="110"/>
      <c r="H74" s="111"/>
      <c r="I74" s="589">
        <f t="shared" ref="I74:I91" si="5">I73-F74</f>
        <v>8142.2999999999993</v>
      </c>
    </row>
    <row r="75" spans="1:9" x14ac:dyDescent="0.25">
      <c r="A75" s="2"/>
      <c r="B75" s="323">
        <v>10.9</v>
      </c>
      <c r="C75" s="20"/>
      <c r="D75" s="423">
        <f t="shared" si="3"/>
        <v>0</v>
      </c>
      <c r="E75" s="158"/>
      <c r="F75" s="109">
        <f t="shared" si="4"/>
        <v>0</v>
      </c>
      <c r="G75" s="110"/>
      <c r="H75" s="111"/>
      <c r="I75" s="589">
        <f t="shared" si="5"/>
        <v>8142.2999999999993</v>
      </c>
    </row>
    <row r="76" spans="1:9" x14ac:dyDescent="0.25">
      <c r="A76" s="2"/>
      <c r="B76" s="323">
        <v>10.9</v>
      </c>
      <c r="C76" s="20"/>
      <c r="D76" s="423">
        <f t="shared" si="3"/>
        <v>0</v>
      </c>
      <c r="E76" s="158"/>
      <c r="F76" s="109">
        <f t="shared" si="4"/>
        <v>0</v>
      </c>
      <c r="G76" s="110"/>
      <c r="H76" s="111"/>
      <c r="I76" s="589">
        <f t="shared" si="5"/>
        <v>8142.2999999999993</v>
      </c>
    </row>
    <row r="77" spans="1:9" x14ac:dyDescent="0.25">
      <c r="A77" s="2"/>
      <c r="B77" s="323">
        <v>10.9</v>
      </c>
      <c r="C77" s="20"/>
      <c r="D77" s="423">
        <f t="shared" si="3"/>
        <v>0</v>
      </c>
      <c r="E77" s="158"/>
      <c r="F77" s="109">
        <f t="shared" si="4"/>
        <v>0</v>
      </c>
      <c r="G77" s="110"/>
      <c r="H77" s="111"/>
      <c r="I77" s="589">
        <f t="shared" si="5"/>
        <v>8142.2999999999993</v>
      </c>
    </row>
    <row r="78" spans="1:9" x14ac:dyDescent="0.25">
      <c r="A78" s="2"/>
      <c r="B78" s="323">
        <v>10.9</v>
      </c>
      <c r="C78" s="20"/>
      <c r="D78" s="423">
        <f t="shared" si="3"/>
        <v>0</v>
      </c>
      <c r="E78" s="158"/>
      <c r="F78" s="109">
        <f t="shared" si="4"/>
        <v>0</v>
      </c>
      <c r="G78" s="110"/>
      <c r="H78" s="111"/>
      <c r="I78" s="589">
        <f t="shared" si="5"/>
        <v>8142.2999999999993</v>
      </c>
    </row>
    <row r="79" spans="1:9" x14ac:dyDescent="0.25">
      <c r="A79" s="2"/>
      <c r="B79" s="323">
        <v>10.9</v>
      </c>
      <c r="C79" s="20"/>
      <c r="D79" s="423">
        <f t="shared" si="3"/>
        <v>0</v>
      </c>
      <c r="E79" s="158"/>
      <c r="F79" s="109">
        <f t="shared" si="4"/>
        <v>0</v>
      </c>
      <c r="G79" s="110"/>
      <c r="H79" s="111"/>
      <c r="I79" s="589">
        <f t="shared" si="5"/>
        <v>8142.2999999999993</v>
      </c>
    </row>
    <row r="80" spans="1:9" x14ac:dyDescent="0.25">
      <c r="A80" s="2"/>
      <c r="B80" s="323">
        <v>10.9</v>
      </c>
      <c r="C80" s="20"/>
      <c r="D80" s="423">
        <f t="shared" si="3"/>
        <v>0</v>
      </c>
      <c r="E80" s="158"/>
      <c r="F80" s="109">
        <f t="shared" si="4"/>
        <v>0</v>
      </c>
      <c r="G80" s="110"/>
      <c r="H80" s="111"/>
      <c r="I80" s="589">
        <f t="shared" si="5"/>
        <v>8142.2999999999993</v>
      </c>
    </row>
    <row r="81" spans="1:9" x14ac:dyDescent="0.25">
      <c r="A81" s="2"/>
      <c r="B81" s="323">
        <v>10.9</v>
      </c>
      <c r="C81" s="20"/>
      <c r="D81" s="423">
        <f t="shared" si="3"/>
        <v>0</v>
      </c>
      <c r="E81" s="158"/>
      <c r="F81" s="109">
        <f t="shared" si="4"/>
        <v>0</v>
      </c>
      <c r="G81" s="110"/>
      <c r="H81" s="111"/>
      <c r="I81" s="589">
        <f t="shared" si="5"/>
        <v>8142.2999999999993</v>
      </c>
    </row>
    <row r="82" spans="1:9" x14ac:dyDescent="0.25">
      <c r="A82" s="2"/>
      <c r="B82" s="323">
        <v>10.9</v>
      </c>
      <c r="C82" s="20"/>
      <c r="D82" s="423">
        <f t="shared" si="3"/>
        <v>0</v>
      </c>
      <c r="E82" s="158"/>
      <c r="F82" s="109">
        <f t="shared" si="4"/>
        <v>0</v>
      </c>
      <c r="G82" s="110"/>
      <c r="H82" s="111"/>
      <c r="I82" s="589">
        <f t="shared" si="5"/>
        <v>8142.2999999999993</v>
      </c>
    </row>
    <row r="83" spans="1:9" x14ac:dyDescent="0.25">
      <c r="A83" s="2"/>
      <c r="B83" s="323">
        <v>10.9</v>
      </c>
      <c r="C83" s="20"/>
      <c r="D83" s="423">
        <f t="shared" si="3"/>
        <v>0</v>
      </c>
      <c r="E83" s="158"/>
      <c r="F83" s="109">
        <f t="shared" si="4"/>
        <v>0</v>
      </c>
      <c r="G83" s="110"/>
      <c r="H83" s="111"/>
      <c r="I83" s="589">
        <f t="shared" si="5"/>
        <v>8142.2999999999993</v>
      </c>
    </row>
    <row r="84" spans="1:9" x14ac:dyDescent="0.25">
      <c r="A84" s="2"/>
      <c r="B84" s="323">
        <v>10.9</v>
      </c>
      <c r="C84" s="20"/>
      <c r="D84" s="423">
        <f t="shared" si="3"/>
        <v>0</v>
      </c>
      <c r="E84" s="158"/>
      <c r="F84" s="109">
        <f t="shared" si="4"/>
        <v>0</v>
      </c>
      <c r="G84" s="110"/>
      <c r="H84" s="111"/>
      <c r="I84" s="589">
        <f t="shared" si="5"/>
        <v>8142.2999999999993</v>
      </c>
    </row>
    <row r="85" spans="1:9" x14ac:dyDescent="0.25">
      <c r="A85" s="2"/>
      <c r="B85" s="323">
        <v>10.9</v>
      </c>
      <c r="C85" s="20"/>
      <c r="D85" s="423">
        <f t="shared" si="3"/>
        <v>0</v>
      </c>
      <c r="E85" s="158"/>
      <c r="F85" s="109">
        <f t="shared" si="4"/>
        <v>0</v>
      </c>
      <c r="G85" s="110"/>
      <c r="H85" s="111"/>
      <c r="I85" s="589">
        <f t="shared" si="5"/>
        <v>8142.2999999999993</v>
      </c>
    </row>
    <row r="86" spans="1:9" x14ac:dyDescent="0.25">
      <c r="A86" s="2"/>
      <c r="B86" s="323">
        <v>10.9</v>
      </c>
      <c r="C86" s="20"/>
      <c r="D86" s="423">
        <f t="shared" si="3"/>
        <v>0</v>
      </c>
      <c r="E86" s="158"/>
      <c r="F86" s="109">
        <f t="shared" si="4"/>
        <v>0</v>
      </c>
      <c r="G86" s="110"/>
      <c r="H86" s="111"/>
      <c r="I86" s="589">
        <f t="shared" si="5"/>
        <v>8142.2999999999993</v>
      </c>
    </row>
    <row r="87" spans="1:9" x14ac:dyDescent="0.25">
      <c r="A87" s="194"/>
      <c r="B87" s="323">
        <v>10.9</v>
      </c>
      <c r="C87" s="20"/>
      <c r="D87" s="423">
        <f t="shared" si="3"/>
        <v>0</v>
      </c>
      <c r="E87" s="158"/>
      <c r="F87" s="109">
        <f t="shared" si="4"/>
        <v>0</v>
      </c>
      <c r="G87" s="110"/>
      <c r="H87" s="111"/>
      <c r="I87" s="589">
        <f t="shared" si="5"/>
        <v>8142.2999999999993</v>
      </c>
    </row>
    <row r="88" spans="1:9" x14ac:dyDescent="0.25">
      <c r="A88" s="2"/>
      <c r="B88" s="323">
        <v>10.9</v>
      </c>
      <c r="C88" s="20"/>
      <c r="D88" s="423">
        <f t="shared" si="3"/>
        <v>0</v>
      </c>
      <c r="E88" s="158"/>
      <c r="F88" s="109">
        <f t="shared" si="4"/>
        <v>0</v>
      </c>
      <c r="G88" s="110"/>
      <c r="H88" s="111"/>
      <c r="I88" s="589">
        <f t="shared" si="5"/>
        <v>8142.2999999999993</v>
      </c>
    </row>
    <row r="89" spans="1:9" x14ac:dyDescent="0.25">
      <c r="A89" s="2"/>
      <c r="B89" s="323">
        <v>10.9</v>
      </c>
      <c r="C89" s="20"/>
      <c r="D89" s="423">
        <f t="shared" si="3"/>
        <v>0</v>
      </c>
      <c r="E89" s="158"/>
      <c r="F89" s="109">
        <f t="shared" si="4"/>
        <v>0</v>
      </c>
      <c r="G89" s="110"/>
      <c r="H89" s="111"/>
      <c r="I89" s="589">
        <f t="shared" si="5"/>
        <v>8142.2999999999993</v>
      </c>
    </row>
    <row r="90" spans="1:9" x14ac:dyDescent="0.25">
      <c r="A90" s="2"/>
      <c r="B90" s="323">
        <v>10.9</v>
      </c>
      <c r="C90" s="20"/>
      <c r="D90" s="423">
        <f t="shared" si="3"/>
        <v>0</v>
      </c>
      <c r="E90" s="158"/>
      <c r="F90" s="109">
        <f t="shared" si="4"/>
        <v>0</v>
      </c>
      <c r="G90" s="110"/>
      <c r="H90" s="111"/>
      <c r="I90" s="589">
        <f t="shared" si="5"/>
        <v>8142.2999999999993</v>
      </c>
    </row>
    <row r="91" spans="1:9" x14ac:dyDescent="0.25">
      <c r="A91" s="2"/>
      <c r="B91" s="323">
        <v>10.9</v>
      </c>
      <c r="C91" s="20"/>
      <c r="D91" s="423">
        <f t="shared" si="3"/>
        <v>0</v>
      </c>
      <c r="E91" s="158"/>
      <c r="F91" s="109">
        <f t="shared" si="4"/>
        <v>0</v>
      </c>
      <c r="G91" s="110"/>
      <c r="H91" s="111"/>
      <c r="I91" s="589">
        <f t="shared" si="5"/>
        <v>8142.2999999999993</v>
      </c>
    </row>
    <row r="92" spans="1:9" ht="15.75" thickBot="1" x14ac:dyDescent="0.3">
      <c r="A92" s="4"/>
      <c r="B92" s="323">
        <v>10.9</v>
      </c>
      <c r="C92" s="48"/>
      <c r="D92" s="561">
        <f>C92*B33</f>
        <v>0</v>
      </c>
      <c r="E92" s="562"/>
      <c r="F92" s="563">
        <f t="shared" si="4"/>
        <v>0</v>
      </c>
      <c r="G92" s="564"/>
      <c r="H92" s="492"/>
    </row>
    <row r="93" spans="1:9" ht="16.5" thickTop="1" thickBot="1" x14ac:dyDescent="0.3">
      <c r="C93" s="165">
        <f>SUM(C8:C92)</f>
        <v>378</v>
      </c>
      <c r="D93" s="204">
        <f>SUM(D10:D92)</f>
        <v>3357.2</v>
      </c>
      <c r="E93" s="50"/>
      <c r="F93" s="6">
        <f>SUM(F8:F92)</f>
        <v>4120.2</v>
      </c>
    </row>
    <row r="94" spans="1:9" ht="15.75" thickBot="1" x14ac:dyDescent="0.3">
      <c r="A94" s="229"/>
      <c r="D94" s="205" t="s">
        <v>4</v>
      </c>
      <c r="E94" s="108">
        <f>F4+F5+F6-+C93</f>
        <v>747</v>
      </c>
      <c r="G94" s="16"/>
      <c r="H94" s="16"/>
    </row>
    <row r="95" spans="1:9" ht="15.75" thickBot="1" x14ac:dyDescent="0.3">
      <c r="A95" s="222"/>
      <c r="G95" s="16"/>
      <c r="H95" s="16"/>
    </row>
    <row r="96" spans="1:9" ht="16.5" thickTop="1" thickBot="1" x14ac:dyDescent="0.3">
      <c r="A96" s="160"/>
      <c r="C96" s="827" t="s">
        <v>11</v>
      </c>
      <c r="D96" s="828"/>
      <c r="E96" s="283">
        <f>E5+E4+E6+-F93</f>
        <v>8142.3</v>
      </c>
      <c r="G96" s="16"/>
      <c r="H96" s="16"/>
    </row>
  </sheetData>
  <mergeCells count="4">
    <mergeCell ref="A1:G1"/>
    <mergeCell ref="A5:A6"/>
    <mergeCell ref="B5:B6"/>
    <mergeCell ref="C96:D9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96"/>
  <sheetViews>
    <sheetView workbookViewId="0">
      <pane ySplit="7" topLeftCell="A8" activePane="bottomLeft" state="frozen"/>
      <selection pane="bottomLeft" activeCell="C9" sqref="C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160"/>
    <col min="5" max="5" width="13" bestFit="1" customWidth="1"/>
    <col min="6" max="6" width="11.42578125" style="6"/>
    <col min="7" max="7" width="12.42578125" bestFit="1" customWidth="1"/>
    <col min="8" max="8" width="11.42578125" customWidth="1"/>
    <col min="9" max="9" width="11.42578125" style="160"/>
  </cols>
  <sheetData>
    <row r="1" spans="1:10" ht="45.75" x14ac:dyDescent="0.65">
      <c r="A1" s="829"/>
      <c r="B1" s="829"/>
      <c r="C1" s="829"/>
      <c r="D1" s="829"/>
      <c r="E1" s="829"/>
      <c r="F1" s="829"/>
      <c r="G1" s="829"/>
      <c r="H1" s="177">
        <v>1</v>
      </c>
    </row>
    <row r="2" spans="1:10" ht="15.75" thickBot="1" x14ac:dyDescent="0.3"/>
    <row r="3" spans="1:10" ht="16.5" thickTop="1" thickBot="1" x14ac:dyDescent="0.3">
      <c r="A3" s="11" t="s">
        <v>0</v>
      </c>
      <c r="B3" s="12" t="s">
        <v>1</v>
      </c>
      <c r="C3" s="12" t="s">
        <v>13</v>
      </c>
      <c r="D3" s="202" t="s">
        <v>2</v>
      </c>
      <c r="E3" s="12" t="s">
        <v>3</v>
      </c>
      <c r="F3" s="206" t="s">
        <v>4</v>
      </c>
      <c r="G3" s="67" t="s">
        <v>12</v>
      </c>
      <c r="H3" s="46" t="s">
        <v>11</v>
      </c>
    </row>
    <row r="4" spans="1:10" ht="17.25" thickTop="1" thickBot="1" x14ac:dyDescent="0.3">
      <c r="A4" s="128"/>
      <c r="B4" s="281"/>
      <c r="C4" s="24"/>
      <c r="D4" s="216"/>
      <c r="E4" s="449"/>
      <c r="F4" s="280"/>
      <c r="G4" s="16"/>
      <c r="H4" s="16"/>
    </row>
    <row r="5" spans="1:10" ht="15" customHeight="1" x14ac:dyDescent="0.25">
      <c r="A5" s="823"/>
      <c r="B5" s="830" t="s">
        <v>113</v>
      </c>
      <c r="C5" s="210"/>
      <c r="D5" s="216"/>
      <c r="E5" s="373"/>
      <c r="F5" s="280"/>
      <c r="G5" s="286">
        <f>F93</f>
        <v>0</v>
      </c>
      <c r="H5" s="94">
        <f>E4+E5+E6-G5</f>
        <v>0</v>
      </c>
    </row>
    <row r="6" spans="1:10" ht="16.5" thickBot="1" x14ac:dyDescent="0.3">
      <c r="A6" s="824"/>
      <c r="B6" s="831"/>
      <c r="C6" s="605"/>
      <c r="D6" s="216"/>
      <c r="E6" s="281"/>
      <c r="F6" s="374"/>
      <c r="G6" s="16"/>
    </row>
    <row r="7" spans="1:10" ht="16.5" thickTop="1" thickBot="1" x14ac:dyDescent="0.3">
      <c r="A7" s="1"/>
      <c r="B7" s="32" t="s">
        <v>7</v>
      </c>
      <c r="C7" s="27" t="s">
        <v>8</v>
      </c>
      <c r="D7" s="203" t="s">
        <v>3</v>
      </c>
      <c r="E7" s="28" t="s">
        <v>2</v>
      </c>
      <c r="F7" s="207" t="s">
        <v>9</v>
      </c>
      <c r="G7" s="29" t="s">
        <v>15</v>
      </c>
      <c r="H7" s="37"/>
    </row>
    <row r="8" spans="1:10" ht="15.75" thickTop="1" x14ac:dyDescent="0.25">
      <c r="A8" s="151" t="s">
        <v>32</v>
      </c>
      <c r="B8" s="323">
        <v>13.61</v>
      </c>
      <c r="C8" s="20"/>
      <c r="D8" s="423">
        <f t="shared" ref="D8" si="0">C8*B8</f>
        <v>0</v>
      </c>
      <c r="E8" s="215"/>
      <c r="F8" s="109">
        <f t="shared" ref="F8" si="1">D8</f>
        <v>0</v>
      </c>
      <c r="G8" s="110"/>
      <c r="H8" s="111"/>
      <c r="I8" s="642">
        <f>E5+E4-F8+E6</f>
        <v>0</v>
      </c>
    </row>
    <row r="9" spans="1:10" x14ac:dyDescent="0.25">
      <c r="A9" s="519"/>
      <c r="B9" s="323">
        <v>13.61</v>
      </c>
      <c r="C9" s="20"/>
      <c r="D9" s="423">
        <f t="shared" ref="D9:D72" si="2">C9*B9</f>
        <v>0</v>
      </c>
      <c r="E9" s="158"/>
      <c r="F9" s="109">
        <f t="shared" ref="F9:F71" si="3">D9</f>
        <v>0</v>
      </c>
      <c r="G9" s="110"/>
      <c r="H9" s="111"/>
      <c r="I9" s="642">
        <f>I8-F9</f>
        <v>0</v>
      </c>
    </row>
    <row r="10" spans="1:10" x14ac:dyDescent="0.25">
      <c r="A10" s="463"/>
      <c r="B10" s="323">
        <v>13.61</v>
      </c>
      <c r="C10" s="20"/>
      <c r="D10" s="423">
        <f t="shared" si="2"/>
        <v>0</v>
      </c>
      <c r="E10" s="158"/>
      <c r="F10" s="109">
        <f t="shared" si="3"/>
        <v>0</v>
      </c>
      <c r="G10" s="110"/>
      <c r="H10" s="111"/>
      <c r="I10" s="642">
        <f t="shared" ref="I10:I73" si="4">I9-F10</f>
        <v>0</v>
      </c>
    </row>
    <row r="11" spans="1:10" x14ac:dyDescent="0.25">
      <c r="A11" s="153" t="s">
        <v>33</v>
      </c>
      <c r="B11" s="323">
        <v>13.61</v>
      </c>
      <c r="C11" s="20"/>
      <c r="D11" s="423">
        <f t="shared" si="2"/>
        <v>0</v>
      </c>
      <c r="E11" s="158"/>
      <c r="F11" s="109">
        <f t="shared" si="3"/>
        <v>0</v>
      </c>
      <c r="G11" s="110"/>
      <c r="H11" s="111"/>
      <c r="I11" s="608">
        <f t="shared" si="4"/>
        <v>0</v>
      </c>
    </row>
    <row r="12" spans="1:10" x14ac:dyDescent="0.25">
      <c r="A12" s="277"/>
      <c r="B12" s="323">
        <v>13.61</v>
      </c>
      <c r="C12" s="20"/>
      <c r="D12" s="423">
        <f t="shared" si="2"/>
        <v>0</v>
      </c>
      <c r="E12" s="158"/>
      <c r="F12" s="109">
        <f t="shared" si="3"/>
        <v>0</v>
      </c>
      <c r="G12" s="110"/>
      <c r="H12" s="111"/>
      <c r="I12" s="608">
        <f t="shared" si="4"/>
        <v>0</v>
      </c>
    </row>
    <row r="13" spans="1:10" x14ac:dyDescent="0.25">
      <c r="A13" s="277"/>
      <c r="B13" s="323">
        <v>13.61</v>
      </c>
      <c r="C13" s="20"/>
      <c r="D13" s="423">
        <f t="shared" si="2"/>
        <v>0</v>
      </c>
      <c r="E13" s="215"/>
      <c r="F13" s="109">
        <f t="shared" si="3"/>
        <v>0</v>
      </c>
      <c r="G13" s="110"/>
      <c r="H13" s="111"/>
      <c r="I13" s="608">
        <f t="shared" si="4"/>
        <v>0</v>
      </c>
    </row>
    <row r="14" spans="1:10" x14ac:dyDescent="0.25">
      <c r="B14" s="323">
        <v>13.61</v>
      </c>
      <c r="C14" s="20"/>
      <c r="D14" s="423">
        <f t="shared" si="2"/>
        <v>0</v>
      </c>
      <c r="E14" s="215"/>
      <c r="F14" s="109">
        <f t="shared" si="3"/>
        <v>0</v>
      </c>
      <c r="G14" s="110"/>
      <c r="H14" s="111"/>
      <c r="I14" s="608">
        <f t="shared" si="4"/>
        <v>0</v>
      </c>
      <c r="J14" t="s">
        <v>91</v>
      </c>
    </row>
    <row r="15" spans="1:10" x14ac:dyDescent="0.25">
      <c r="B15" s="323">
        <v>13.61</v>
      </c>
      <c r="C15" s="20"/>
      <c r="D15" s="423">
        <f t="shared" si="2"/>
        <v>0</v>
      </c>
      <c r="E15" s="215"/>
      <c r="F15" s="109">
        <f t="shared" si="3"/>
        <v>0</v>
      </c>
      <c r="G15" s="110"/>
      <c r="H15" s="111"/>
      <c r="I15" s="608">
        <f t="shared" si="4"/>
        <v>0</v>
      </c>
    </row>
    <row r="16" spans="1:10" x14ac:dyDescent="0.25">
      <c r="A16" s="152"/>
      <c r="B16" s="323">
        <v>13.61</v>
      </c>
      <c r="C16" s="20"/>
      <c r="D16" s="423">
        <f t="shared" si="2"/>
        <v>0</v>
      </c>
      <c r="E16" s="168"/>
      <c r="F16" s="109">
        <f t="shared" si="3"/>
        <v>0</v>
      </c>
      <c r="G16" s="110"/>
      <c r="H16" s="111"/>
      <c r="I16" s="608">
        <f t="shared" si="4"/>
        <v>0</v>
      </c>
    </row>
    <row r="17" spans="1:9" x14ac:dyDescent="0.25">
      <c r="A17" s="156"/>
      <c r="B17" s="323">
        <v>13.61</v>
      </c>
      <c r="C17" s="20"/>
      <c r="D17" s="423">
        <f t="shared" si="2"/>
        <v>0</v>
      </c>
      <c r="E17" s="168"/>
      <c r="F17" s="109">
        <f t="shared" si="3"/>
        <v>0</v>
      </c>
      <c r="G17" s="515"/>
      <c r="H17" s="111"/>
      <c r="I17" s="608">
        <f t="shared" si="4"/>
        <v>0</v>
      </c>
    </row>
    <row r="18" spans="1:9" x14ac:dyDescent="0.25">
      <c r="A18" s="2"/>
      <c r="B18" s="323">
        <v>13.61</v>
      </c>
      <c r="C18" s="20"/>
      <c r="D18" s="423">
        <f t="shared" si="2"/>
        <v>0</v>
      </c>
      <c r="E18" s="168"/>
      <c r="F18" s="109">
        <f t="shared" si="3"/>
        <v>0</v>
      </c>
      <c r="G18" s="110"/>
      <c r="H18" s="111"/>
      <c r="I18" s="608">
        <f t="shared" si="4"/>
        <v>0</v>
      </c>
    </row>
    <row r="19" spans="1:9" x14ac:dyDescent="0.25">
      <c r="A19" s="2"/>
      <c r="B19" s="323">
        <v>13.61</v>
      </c>
      <c r="C19" s="20"/>
      <c r="D19" s="423">
        <f t="shared" si="2"/>
        <v>0</v>
      </c>
      <c r="E19" s="168"/>
      <c r="F19" s="109">
        <f t="shared" si="3"/>
        <v>0</v>
      </c>
      <c r="G19" s="110"/>
      <c r="H19" s="111"/>
      <c r="I19" s="608">
        <f t="shared" si="4"/>
        <v>0</v>
      </c>
    </row>
    <row r="20" spans="1:9" x14ac:dyDescent="0.25">
      <c r="A20" s="2"/>
      <c r="B20" s="323">
        <v>13.61</v>
      </c>
      <c r="C20" s="20"/>
      <c r="D20" s="423">
        <f t="shared" si="2"/>
        <v>0</v>
      </c>
      <c r="E20" s="215"/>
      <c r="F20" s="109">
        <f t="shared" si="3"/>
        <v>0</v>
      </c>
      <c r="G20" s="110"/>
      <c r="H20" s="111"/>
      <c r="I20" s="642">
        <f t="shared" si="4"/>
        <v>0</v>
      </c>
    </row>
    <row r="21" spans="1:9" x14ac:dyDescent="0.25">
      <c r="A21" s="2"/>
      <c r="B21" s="323">
        <v>13.61</v>
      </c>
      <c r="C21" s="20"/>
      <c r="D21" s="423">
        <f t="shared" si="2"/>
        <v>0</v>
      </c>
      <c r="E21" s="215"/>
      <c r="F21" s="109">
        <f t="shared" si="3"/>
        <v>0</v>
      </c>
      <c r="G21" s="110"/>
      <c r="H21" s="111"/>
      <c r="I21" s="642">
        <f t="shared" si="4"/>
        <v>0</v>
      </c>
    </row>
    <row r="22" spans="1:9" x14ac:dyDescent="0.25">
      <c r="A22" s="2"/>
      <c r="B22" s="323">
        <v>13.61</v>
      </c>
      <c r="C22" s="20"/>
      <c r="D22" s="423">
        <f t="shared" si="2"/>
        <v>0</v>
      </c>
      <c r="E22" s="215"/>
      <c r="F22" s="109">
        <f t="shared" si="3"/>
        <v>0</v>
      </c>
      <c r="G22" s="110"/>
      <c r="H22" s="111"/>
      <c r="I22" s="642">
        <f t="shared" si="4"/>
        <v>0</v>
      </c>
    </row>
    <row r="23" spans="1:9" x14ac:dyDescent="0.25">
      <c r="A23" s="2"/>
      <c r="B23" s="323">
        <v>13.61</v>
      </c>
      <c r="C23" s="20"/>
      <c r="D23" s="423">
        <f t="shared" si="2"/>
        <v>0</v>
      </c>
      <c r="E23" s="215"/>
      <c r="F23" s="109">
        <f t="shared" si="3"/>
        <v>0</v>
      </c>
      <c r="G23" s="110"/>
      <c r="H23" s="111"/>
      <c r="I23" s="642">
        <f t="shared" si="4"/>
        <v>0</v>
      </c>
    </row>
    <row r="24" spans="1:9" x14ac:dyDescent="0.25">
      <c r="A24" s="2"/>
      <c r="B24" s="323">
        <v>13.61</v>
      </c>
      <c r="C24" s="20"/>
      <c r="D24" s="423">
        <f t="shared" si="2"/>
        <v>0</v>
      </c>
      <c r="E24" s="168"/>
      <c r="F24" s="109">
        <f t="shared" si="3"/>
        <v>0</v>
      </c>
      <c r="G24" s="110"/>
      <c r="H24" s="111"/>
      <c r="I24" s="642">
        <f t="shared" si="4"/>
        <v>0</v>
      </c>
    </row>
    <row r="25" spans="1:9" x14ac:dyDescent="0.25">
      <c r="A25" s="2"/>
      <c r="B25" s="323">
        <v>13.61</v>
      </c>
      <c r="C25" s="20"/>
      <c r="D25" s="423">
        <f t="shared" si="2"/>
        <v>0</v>
      </c>
      <c r="E25" s="168"/>
      <c r="F25" s="109">
        <f t="shared" si="3"/>
        <v>0</v>
      </c>
      <c r="G25" s="110"/>
      <c r="H25" s="111"/>
      <c r="I25" s="642">
        <f t="shared" si="4"/>
        <v>0</v>
      </c>
    </row>
    <row r="26" spans="1:9" x14ac:dyDescent="0.25">
      <c r="A26" s="2"/>
      <c r="B26" s="323">
        <v>13.61</v>
      </c>
      <c r="C26" s="20"/>
      <c r="D26" s="423">
        <f t="shared" si="2"/>
        <v>0</v>
      </c>
      <c r="E26" s="168"/>
      <c r="F26" s="109">
        <f t="shared" si="3"/>
        <v>0</v>
      </c>
      <c r="G26" s="110"/>
      <c r="H26" s="111"/>
      <c r="I26" s="642">
        <f t="shared" si="4"/>
        <v>0</v>
      </c>
    </row>
    <row r="27" spans="1:9" x14ac:dyDescent="0.25">
      <c r="A27" s="424"/>
      <c r="B27" s="323">
        <v>13.61</v>
      </c>
      <c r="C27" s="20"/>
      <c r="D27" s="423">
        <f t="shared" si="2"/>
        <v>0</v>
      </c>
      <c r="E27" s="168"/>
      <c r="F27" s="109">
        <f t="shared" si="3"/>
        <v>0</v>
      </c>
      <c r="G27" s="110"/>
      <c r="H27" s="111"/>
      <c r="I27" s="642">
        <f t="shared" si="4"/>
        <v>0</v>
      </c>
    </row>
    <row r="28" spans="1:9" x14ac:dyDescent="0.25">
      <c r="A28" s="424"/>
      <c r="B28" s="323">
        <v>13.61</v>
      </c>
      <c r="C28" s="20"/>
      <c r="D28" s="423">
        <f t="shared" si="2"/>
        <v>0</v>
      </c>
      <c r="E28" s="215"/>
      <c r="F28" s="109">
        <f t="shared" si="3"/>
        <v>0</v>
      </c>
      <c r="G28" s="110"/>
      <c r="H28" s="111"/>
      <c r="I28" s="642">
        <f t="shared" si="4"/>
        <v>0</v>
      </c>
    </row>
    <row r="29" spans="1:9" x14ac:dyDescent="0.25">
      <c r="A29" s="424"/>
      <c r="B29" s="323">
        <v>13.61</v>
      </c>
      <c r="C29" s="20"/>
      <c r="D29" s="423">
        <f t="shared" si="2"/>
        <v>0</v>
      </c>
      <c r="E29" s="215"/>
      <c r="F29" s="109">
        <f t="shared" si="3"/>
        <v>0</v>
      </c>
      <c r="G29" s="110"/>
      <c r="H29" s="111"/>
      <c r="I29" s="642">
        <f t="shared" si="4"/>
        <v>0</v>
      </c>
    </row>
    <row r="30" spans="1:9" x14ac:dyDescent="0.25">
      <c r="A30" s="424"/>
      <c r="B30" s="323">
        <v>13.61</v>
      </c>
      <c r="C30" s="20"/>
      <c r="D30" s="423">
        <f t="shared" si="2"/>
        <v>0</v>
      </c>
      <c r="E30" s="215"/>
      <c r="F30" s="109">
        <f t="shared" si="3"/>
        <v>0</v>
      </c>
      <c r="G30" s="110"/>
      <c r="H30" s="111"/>
      <c r="I30" s="642">
        <f t="shared" si="4"/>
        <v>0</v>
      </c>
    </row>
    <row r="31" spans="1:9" x14ac:dyDescent="0.25">
      <c r="A31" s="424"/>
      <c r="B31" s="323">
        <v>13.61</v>
      </c>
      <c r="C31" s="20"/>
      <c r="D31" s="423">
        <f t="shared" si="2"/>
        <v>0</v>
      </c>
      <c r="E31" s="215"/>
      <c r="F31" s="109">
        <f t="shared" si="3"/>
        <v>0</v>
      </c>
      <c r="G31" s="110"/>
      <c r="H31" s="111"/>
      <c r="I31" s="642">
        <f t="shared" si="4"/>
        <v>0</v>
      </c>
    </row>
    <row r="32" spans="1:9" x14ac:dyDescent="0.25">
      <c r="A32" s="121"/>
      <c r="B32" s="323">
        <v>13.61</v>
      </c>
      <c r="C32" s="20"/>
      <c r="D32" s="423">
        <f t="shared" si="2"/>
        <v>0</v>
      </c>
      <c r="E32" s="215"/>
      <c r="F32" s="109">
        <f t="shared" si="3"/>
        <v>0</v>
      </c>
      <c r="G32" s="110"/>
      <c r="H32" s="111"/>
      <c r="I32" s="642">
        <f t="shared" si="4"/>
        <v>0</v>
      </c>
    </row>
    <row r="33" spans="1:9" x14ac:dyDescent="0.25">
      <c r="A33" s="2"/>
      <c r="B33" s="323">
        <v>13.61</v>
      </c>
      <c r="C33" s="20"/>
      <c r="D33" s="423">
        <f t="shared" si="2"/>
        <v>0</v>
      </c>
      <c r="E33" s="215"/>
      <c r="F33" s="109">
        <f t="shared" si="3"/>
        <v>0</v>
      </c>
      <c r="G33" s="110"/>
      <c r="H33" s="111"/>
      <c r="I33" s="642">
        <f t="shared" si="4"/>
        <v>0</v>
      </c>
    </row>
    <row r="34" spans="1:9" x14ac:dyDescent="0.25">
      <c r="A34" s="2"/>
      <c r="B34" s="323">
        <v>13.61</v>
      </c>
      <c r="C34" s="20"/>
      <c r="D34" s="423">
        <f t="shared" si="2"/>
        <v>0</v>
      </c>
      <c r="E34" s="215"/>
      <c r="F34" s="109">
        <f t="shared" si="3"/>
        <v>0</v>
      </c>
      <c r="G34" s="110"/>
      <c r="H34" s="111"/>
      <c r="I34" s="642">
        <f t="shared" si="4"/>
        <v>0</v>
      </c>
    </row>
    <row r="35" spans="1:9" x14ac:dyDescent="0.25">
      <c r="A35" s="2"/>
      <c r="B35" s="323">
        <v>13.61</v>
      </c>
      <c r="C35" s="20"/>
      <c r="D35" s="423">
        <f t="shared" si="2"/>
        <v>0</v>
      </c>
      <c r="E35" s="158"/>
      <c r="F35" s="109">
        <f t="shared" si="3"/>
        <v>0</v>
      </c>
      <c r="G35" s="110"/>
      <c r="H35" s="111"/>
      <c r="I35" s="642">
        <f t="shared" si="4"/>
        <v>0</v>
      </c>
    </row>
    <row r="36" spans="1:9" x14ac:dyDescent="0.25">
      <c r="A36" s="2"/>
      <c r="B36" s="323">
        <v>13.61</v>
      </c>
      <c r="C36" s="20"/>
      <c r="D36" s="423">
        <f t="shared" si="2"/>
        <v>0</v>
      </c>
      <c r="E36" s="158"/>
      <c r="F36" s="109">
        <f t="shared" si="3"/>
        <v>0</v>
      </c>
      <c r="G36" s="110"/>
      <c r="H36" s="111"/>
      <c r="I36" s="642">
        <f t="shared" si="4"/>
        <v>0</v>
      </c>
    </row>
    <row r="37" spans="1:9" x14ac:dyDescent="0.25">
      <c r="A37" s="2"/>
      <c r="B37" s="323">
        <v>13.61</v>
      </c>
      <c r="C37" s="20"/>
      <c r="D37" s="423">
        <f t="shared" si="2"/>
        <v>0</v>
      </c>
      <c r="E37" s="158"/>
      <c r="F37" s="109">
        <f t="shared" si="3"/>
        <v>0</v>
      </c>
      <c r="G37" s="110"/>
      <c r="H37" s="111"/>
      <c r="I37" s="642">
        <f t="shared" si="4"/>
        <v>0</v>
      </c>
    </row>
    <row r="38" spans="1:9" x14ac:dyDescent="0.25">
      <c r="A38" s="2"/>
      <c r="B38" s="323">
        <v>13.61</v>
      </c>
      <c r="C38" s="20"/>
      <c r="D38" s="423">
        <f t="shared" si="2"/>
        <v>0</v>
      </c>
      <c r="E38" s="158"/>
      <c r="F38" s="109">
        <f t="shared" si="3"/>
        <v>0</v>
      </c>
      <c r="G38" s="110"/>
      <c r="H38" s="111"/>
      <c r="I38" s="642">
        <f t="shared" si="4"/>
        <v>0</v>
      </c>
    </row>
    <row r="39" spans="1:9" x14ac:dyDescent="0.25">
      <c r="A39" s="2"/>
      <c r="B39" s="323">
        <v>13.61</v>
      </c>
      <c r="C39" s="20"/>
      <c r="D39" s="423">
        <f t="shared" si="2"/>
        <v>0</v>
      </c>
      <c r="E39" s="158"/>
      <c r="F39" s="109">
        <f t="shared" si="3"/>
        <v>0</v>
      </c>
      <c r="G39" s="110"/>
      <c r="H39" s="111"/>
      <c r="I39" s="642">
        <f t="shared" si="4"/>
        <v>0</v>
      </c>
    </row>
    <row r="40" spans="1:9" x14ac:dyDescent="0.25">
      <c r="A40" s="2"/>
      <c r="B40" s="323">
        <v>13.61</v>
      </c>
      <c r="C40" s="20"/>
      <c r="D40" s="423">
        <f t="shared" si="2"/>
        <v>0</v>
      </c>
      <c r="E40" s="158"/>
      <c r="F40" s="109">
        <f t="shared" si="3"/>
        <v>0</v>
      </c>
      <c r="G40" s="110"/>
      <c r="H40" s="111"/>
      <c r="I40" s="642">
        <f t="shared" si="4"/>
        <v>0</v>
      </c>
    </row>
    <row r="41" spans="1:9" x14ac:dyDescent="0.25">
      <c r="A41" s="2"/>
      <c r="B41" s="323">
        <v>13.61</v>
      </c>
      <c r="C41" s="20"/>
      <c r="D41" s="423">
        <f t="shared" si="2"/>
        <v>0</v>
      </c>
      <c r="E41" s="158"/>
      <c r="F41" s="109">
        <f t="shared" si="3"/>
        <v>0</v>
      </c>
      <c r="G41" s="110"/>
      <c r="H41" s="111"/>
      <c r="I41" s="642">
        <f t="shared" si="4"/>
        <v>0</v>
      </c>
    </row>
    <row r="42" spans="1:9" x14ac:dyDescent="0.25">
      <c r="A42" s="2"/>
      <c r="B42" s="323">
        <v>13.61</v>
      </c>
      <c r="C42" s="20"/>
      <c r="D42" s="423">
        <f t="shared" si="2"/>
        <v>0</v>
      </c>
      <c r="E42" s="158"/>
      <c r="F42" s="109">
        <f t="shared" si="3"/>
        <v>0</v>
      </c>
      <c r="G42" s="110"/>
      <c r="H42" s="111"/>
      <c r="I42" s="642">
        <f t="shared" si="4"/>
        <v>0</v>
      </c>
    </row>
    <row r="43" spans="1:9" x14ac:dyDescent="0.25">
      <c r="A43" s="2"/>
      <c r="B43" s="323">
        <v>13.61</v>
      </c>
      <c r="C43" s="20"/>
      <c r="D43" s="423">
        <f t="shared" si="2"/>
        <v>0</v>
      </c>
      <c r="E43" s="158"/>
      <c r="F43" s="109">
        <f t="shared" si="3"/>
        <v>0</v>
      </c>
      <c r="G43" s="110"/>
      <c r="H43" s="111"/>
      <c r="I43" s="642">
        <f t="shared" si="4"/>
        <v>0</v>
      </c>
    </row>
    <row r="44" spans="1:9" x14ac:dyDescent="0.25">
      <c r="A44" s="2"/>
      <c r="B44" s="323">
        <v>13.61</v>
      </c>
      <c r="C44" s="20"/>
      <c r="D44" s="423">
        <f t="shared" si="2"/>
        <v>0</v>
      </c>
      <c r="E44" s="158"/>
      <c r="F44" s="109">
        <f t="shared" si="3"/>
        <v>0</v>
      </c>
      <c r="G44" s="110"/>
      <c r="H44" s="111"/>
      <c r="I44" s="642">
        <f t="shared" si="4"/>
        <v>0</v>
      </c>
    </row>
    <row r="45" spans="1:9" x14ac:dyDescent="0.25">
      <c r="A45" s="2"/>
      <c r="B45" s="323">
        <v>13.61</v>
      </c>
      <c r="C45" s="20"/>
      <c r="D45" s="423">
        <f t="shared" si="2"/>
        <v>0</v>
      </c>
      <c r="E45" s="158"/>
      <c r="F45" s="109">
        <f t="shared" si="3"/>
        <v>0</v>
      </c>
      <c r="G45" s="110"/>
      <c r="H45" s="111"/>
      <c r="I45" s="642">
        <f t="shared" si="4"/>
        <v>0</v>
      </c>
    </row>
    <row r="46" spans="1:9" x14ac:dyDescent="0.25">
      <c r="A46" s="2"/>
      <c r="B46" s="323">
        <v>13.61</v>
      </c>
      <c r="C46" s="20"/>
      <c r="D46" s="423">
        <f t="shared" si="2"/>
        <v>0</v>
      </c>
      <c r="E46" s="158"/>
      <c r="F46" s="109">
        <f t="shared" si="3"/>
        <v>0</v>
      </c>
      <c r="G46" s="110"/>
      <c r="H46" s="111"/>
      <c r="I46" s="642">
        <f t="shared" si="4"/>
        <v>0</v>
      </c>
    </row>
    <row r="47" spans="1:9" x14ac:dyDescent="0.25">
      <c r="A47" s="2"/>
      <c r="B47" s="323">
        <v>13.61</v>
      </c>
      <c r="C47" s="20"/>
      <c r="D47" s="423">
        <f t="shared" si="2"/>
        <v>0</v>
      </c>
      <c r="E47" s="158"/>
      <c r="F47" s="109">
        <f t="shared" si="3"/>
        <v>0</v>
      </c>
      <c r="G47" s="110"/>
      <c r="H47" s="111"/>
      <c r="I47" s="642">
        <f t="shared" si="4"/>
        <v>0</v>
      </c>
    </row>
    <row r="48" spans="1:9" x14ac:dyDescent="0.25">
      <c r="A48" s="2"/>
      <c r="B48" s="323">
        <v>13.61</v>
      </c>
      <c r="C48" s="20"/>
      <c r="D48" s="423">
        <f t="shared" si="2"/>
        <v>0</v>
      </c>
      <c r="E48" s="158"/>
      <c r="F48" s="109">
        <f t="shared" si="3"/>
        <v>0</v>
      </c>
      <c r="G48" s="110"/>
      <c r="H48" s="111"/>
      <c r="I48" s="642">
        <f t="shared" si="4"/>
        <v>0</v>
      </c>
    </row>
    <row r="49" spans="1:9" x14ac:dyDescent="0.25">
      <c r="A49" s="2"/>
      <c r="B49" s="323">
        <v>13.61</v>
      </c>
      <c r="C49" s="20"/>
      <c r="D49" s="423">
        <f t="shared" si="2"/>
        <v>0</v>
      </c>
      <c r="E49" s="158"/>
      <c r="F49" s="109">
        <f t="shared" si="3"/>
        <v>0</v>
      </c>
      <c r="G49" s="110"/>
      <c r="H49" s="111"/>
      <c r="I49" s="642">
        <f t="shared" si="4"/>
        <v>0</v>
      </c>
    </row>
    <row r="50" spans="1:9" x14ac:dyDescent="0.25">
      <c r="A50" s="2"/>
      <c r="B50" s="323">
        <v>13.61</v>
      </c>
      <c r="C50" s="20"/>
      <c r="D50" s="423">
        <f t="shared" si="2"/>
        <v>0</v>
      </c>
      <c r="E50" s="158"/>
      <c r="F50" s="109">
        <f t="shared" si="3"/>
        <v>0</v>
      </c>
      <c r="G50" s="110"/>
      <c r="H50" s="111"/>
      <c r="I50" s="642">
        <f t="shared" si="4"/>
        <v>0</v>
      </c>
    </row>
    <row r="51" spans="1:9" x14ac:dyDescent="0.25">
      <c r="A51" s="2"/>
      <c r="B51" s="323">
        <v>13.61</v>
      </c>
      <c r="C51" s="20"/>
      <c r="D51" s="423">
        <f t="shared" si="2"/>
        <v>0</v>
      </c>
      <c r="E51" s="158"/>
      <c r="F51" s="109">
        <f t="shared" si="3"/>
        <v>0</v>
      </c>
      <c r="G51" s="110"/>
      <c r="H51" s="111"/>
      <c r="I51" s="642">
        <f t="shared" si="4"/>
        <v>0</v>
      </c>
    </row>
    <row r="52" spans="1:9" x14ac:dyDescent="0.25">
      <c r="A52" s="2"/>
      <c r="B52" s="323">
        <v>13.61</v>
      </c>
      <c r="C52" s="20"/>
      <c r="D52" s="423">
        <f t="shared" si="2"/>
        <v>0</v>
      </c>
      <c r="E52" s="158"/>
      <c r="F52" s="109">
        <f t="shared" si="3"/>
        <v>0</v>
      </c>
      <c r="G52" s="110"/>
      <c r="H52" s="111"/>
      <c r="I52" s="642">
        <f t="shared" si="4"/>
        <v>0</v>
      </c>
    </row>
    <row r="53" spans="1:9" x14ac:dyDescent="0.25">
      <c r="A53" s="2"/>
      <c r="B53" s="323">
        <v>13.61</v>
      </c>
      <c r="C53" s="20"/>
      <c r="D53" s="423">
        <f t="shared" si="2"/>
        <v>0</v>
      </c>
      <c r="E53" s="158"/>
      <c r="F53" s="109">
        <f t="shared" si="3"/>
        <v>0</v>
      </c>
      <c r="G53" s="110"/>
      <c r="H53" s="111"/>
      <c r="I53" s="642">
        <f t="shared" si="4"/>
        <v>0</v>
      </c>
    </row>
    <row r="54" spans="1:9" x14ac:dyDescent="0.25">
      <c r="A54" s="2"/>
      <c r="B54" s="323">
        <v>13.61</v>
      </c>
      <c r="C54" s="20"/>
      <c r="D54" s="423">
        <f t="shared" si="2"/>
        <v>0</v>
      </c>
      <c r="E54" s="158"/>
      <c r="F54" s="109">
        <f t="shared" si="3"/>
        <v>0</v>
      </c>
      <c r="G54" s="110"/>
      <c r="H54" s="111"/>
      <c r="I54" s="642">
        <f t="shared" si="4"/>
        <v>0</v>
      </c>
    </row>
    <row r="55" spans="1:9" x14ac:dyDescent="0.25">
      <c r="A55" s="2"/>
      <c r="B55" s="323">
        <v>13.61</v>
      </c>
      <c r="C55" s="20"/>
      <c r="D55" s="423">
        <f t="shared" si="2"/>
        <v>0</v>
      </c>
      <c r="E55" s="158"/>
      <c r="F55" s="109">
        <f t="shared" si="3"/>
        <v>0</v>
      </c>
      <c r="G55" s="110"/>
      <c r="H55" s="111"/>
      <c r="I55" s="642">
        <f t="shared" si="4"/>
        <v>0</v>
      </c>
    </row>
    <row r="56" spans="1:9" x14ac:dyDescent="0.25">
      <c r="A56" s="2"/>
      <c r="B56" s="323">
        <v>13.61</v>
      </c>
      <c r="C56" s="20"/>
      <c r="D56" s="423">
        <f t="shared" si="2"/>
        <v>0</v>
      </c>
      <c r="E56" s="158"/>
      <c r="F56" s="109">
        <f t="shared" si="3"/>
        <v>0</v>
      </c>
      <c r="G56" s="110"/>
      <c r="H56" s="111"/>
      <c r="I56" s="642">
        <f t="shared" si="4"/>
        <v>0</v>
      </c>
    </row>
    <row r="57" spans="1:9" x14ac:dyDescent="0.25">
      <c r="A57" s="2"/>
      <c r="B57" s="323">
        <v>13.61</v>
      </c>
      <c r="C57" s="20"/>
      <c r="D57" s="423">
        <f t="shared" si="2"/>
        <v>0</v>
      </c>
      <c r="E57" s="158"/>
      <c r="F57" s="109">
        <f t="shared" si="3"/>
        <v>0</v>
      </c>
      <c r="G57" s="110"/>
      <c r="H57" s="111"/>
      <c r="I57" s="642">
        <f t="shared" si="4"/>
        <v>0</v>
      </c>
    </row>
    <row r="58" spans="1:9" x14ac:dyDescent="0.25">
      <c r="A58" s="2"/>
      <c r="B58" s="323">
        <v>13.61</v>
      </c>
      <c r="C58" s="20"/>
      <c r="D58" s="423">
        <f t="shared" si="2"/>
        <v>0</v>
      </c>
      <c r="E58" s="158"/>
      <c r="F58" s="109">
        <f t="shared" si="3"/>
        <v>0</v>
      </c>
      <c r="G58" s="110"/>
      <c r="H58" s="111"/>
      <c r="I58" s="642">
        <f t="shared" si="4"/>
        <v>0</v>
      </c>
    </row>
    <row r="59" spans="1:9" x14ac:dyDescent="0.25">
      <c r="A59" s="2"/>
      <c r="B59" s="323">
        <v>13.61</v>
      </c>
      <c r="C59" s="20"/>
      <c r="D59" s="423">
        <f t="shared" si="2"/>
        <v>0</v>
      </c>
      <c r="E59" s="158"/>
      <c r="F59" s="109">
        <f t="shared" si="3"/>
        <v>0</v>
      </c>
      <c r="G59" s="110"/>
      <c r="H59" s="111"/>
      <c r="I59" s="642">
        <f t="shared" si="4"/>
        <v>0</v>
      </c>
    </row>
    <row r="60" spans="1:9" x14ac:dyDescent="0.25">
      <c r="A60" s="2"/>
      <c r="B60" s="323">
        <v>13.61</v>
      </c>
      <c r="C60" s="20"/>
      <c r="D60" s="423">
        <f t="shared" si="2"/>
        <v>0</v>
      </c>
      <c r="E60" s="158"/>
      <c r="F60" s="109">
        <f t="shared" si="3"/>
        <v>0</v>
      </c>
      <c r="G60" s="110"/>
      <c r="H60" s="111"/>
      <c r="I60" s="642">
        <f t="shared" si="4"/>
        <v>0</v>
      </c>
    </row>
    <row r="61" spans="1:9" x14ac:dyDescent="0.25">
      <c r="A61" s="2"/>
      <c r="B61" s="323">
        <v>13.61</v>
      </c>
      <c r="C61" s="20"/>
      <c r="D61" s="423">
        <f t="shared" si="2"/>
        <v>0</v>
      </c>
      <c r="E61" s="158"/>
      <c r="F61" s="109">
        <f t="shared" si="3"/>
        <v>0</v>
      </c>
      <c r="G61" s="110"/>
      <c r="H61" s="111"/>
      <c r="I61" s="642">
        <f t="shared" si="4"/>
        <v>0</v>
      </c>
    </row>
    <row r="62" spans="1:9" x14ac:dyDescent="0.25">
      <c r="A62" s="2"/>
      <c r="B62" s="323">
        <v>13.61</v>
      </c>
      <c r="C62" s="20"/>
      <c r="D62" s="423">
        <f t="shared" si="2"/>
        <v>0</v>
      </c>
      <c r="E62" s="158"/>
      <c r="F62" s="109">
        <f t="shared" si="3"/>
        <v>0</v>
      </c>
      <c r="G62" s="110"/>
      <c r="H62" s="111"/>
      <c r="I62" s="642">
        <f t="shared" si="4"/>
        <v>0</v>
      </c>
    </row>
    <row r="63" spans="1:9" x14ac:dyDescent="0.25">
      <c r="A63" s="2"/>
      <c r="B63" s="323">
        <v>13.61</v>
      </c>
      <c r="C63" s="20"/>
      <c r="D63" s="423">
        <f t="shared" si="2"/>
        <v>0</v>
      </c>
      <c r="E63" s="158"/>
      <c r="F63" s="109">
        <f t="shared" si="3"/>
        <v>0</v>
      </c>
      <c r="G63" s="110"/>
      <c r="H63" s="111"/>
      <c r="I63" s="642">
        <f t="shared" si="4"/>
        <v>0</v>
      </c>
    </row>
    <row r="64" spans="1:9" x14ac:dyDescent="0.25">
      <c r="A64" s="2"/>
      <c r="B64" s="323">
        <v>13.61</v>
      </c>
      <c r="C64" s="20"/>
      <c r="D64" s="423">
        <f t="shared" si="2"/>
        <v>0</v>
      </c>
      <c r="E64" s="158"/>
      <c r="F64" s="109">
        <f t="shared" si="3"/>
        <v>0</v>
      </c>
      <c r="G64" s="110"/>
      <c r="H64" s="111"/>
      <c r="I64" s="642">
        <f t="shared" si="4"/>
        <v>0</v>
      </c>
    </row>
    <row r="65" spans="1:9" x14ac:dyDescent="0.25">
      <c r="A65" s="2"/>
      <c r="B65" s="323">
        <v>13.61</v>
      </c>
      <c r="C65" s="20"/>
      <c r="D65" s="423">
        <f t="shared" si="2"/>
        <v>0</v>
      </c>
      <c r="E65" s="158"/>
      <c r="F65" s="109">
        <f t="shared" si="3"/>
        <v>0</v>
      </c>
      <c r="G65" s="110"/>
      <c r="H65" s="111"/>
      <c r="I65" s="642">
        <f t="shared" si="4"/>
        <v>0</v>
      </c>
    </row>
    <row r="66" spans="1:9" x14ac:dyDescent="0.25">
      <c r="A66" s="2"/>
      <c r="B66" s="323">
        <v>13.61</v>
      </c>
      <c r="C66" s="20"/>
      <c r="D66" s="423">
        <f t="shared" si="2"/>
        <v>0</v>
      </c>
      <c r="E66" s="158"/>
      <c r="F66" s="109">
        <f t="shared" si="3"/>
        <v>0</v>
      </c>
      <c r="G66" s="110"/>
      <c r="H66" s="111"/>
      <c r="I66" s="642">
        <f t="shared" si="4"/>
        <v>0</v>
      </c>
    </row>
    <row r="67" spans="1:9" x14ac:dyDescent="0.25">
      <c r="A67" s="2"/>
      <c r="B67" s="323">
        <v>13.61</v>
      </c>
      <c r="C67" s="20"/>
      <c r="D67" s="423">
        <f t="shared" si="2"/>
        <v>0</v>
      </c>
      <c r="E67" s="158"/>
      <c r="F67" s="109">
        <f t="shared" si="3"/>
        <v>0</v>
      </c>
      <c r="G67" s="110"/>
      <c r="H67" s="111"/>
      <c r="I67" s="642">
        <f t="shared" si="4"/>
        <v>0</v>
      </c>
    </row>
    <row r="68" spans="1:9" x14ac:dyDescent="0.25">
      <c r="A68" s="2"/>
      <c r="B68" s="323">
        <v>13.61</v>
      </c>
      <c r="C68" s="20"/>
      <c r="D68" s="423">
        <f t="shared" si="2"/>
        <v>0</v>
      </c>
      <c r="E68" s="158"/>
      <c r="F68" s="109">
        <f t="shared" si="3"/>
        <v>0</v>
      </c>
      <c r="G68" s="110"/>
      <c r="H68" s="111"/>
      <c r="I68" s="642">
        <f t="shared" si="4"/>
        <v>0</v>
      </c>
    </row>
    <row r="69" spans="1:9" x14ac:dyDescent="0.25">
      <c r="A69" s="2"/>
      <c r="B69" s="323">
        <v>13.61</v>
      </c>
      <c r="C69" s="20"/>
      <c r="D69" s="423">
        <f t="shared" si="2"/>
        <v>0</v>
      </c>
      <c r="E69" s="158"/>
      <c r="F69" s="109">
        <f t="shared" si="3"/>
        <v>0</v>
      </c>
      <c r="G69" s="110"/>
      <c r="H69" s="111"/>
      <c r="I69" s="642">
        <f t="shared" si="4"/>
        <v>0</v>
      </c>
    </row>
    <row r="70" spans="1:9" x14ac:dyDescent="0.25">
      <c r="A70" s="2"/>
      <c r="B70" s="323">
        <v>13.61</v>
      </c>
      <c r="C70" s="20"/>
      <c r="D70" s="423">
        <f t="shared" si="2"/>
        <v>0</v>
      </c>
      <c r="E70" s="158"/>
      <c r="F70" s="109">
        <f t="shared" si="3"/>
        <v>0</v>
      </c>
      <c r="G70" s="110"/>
      <c r="H70" s="111"/>
      <c r="I70" s="642">
        <f t="shared" si="4"/>
        <v>0</v>
      </c>
    </row>
    <row r="71" spans="1:9" x14ac:dyDescent="0.25">
      <c r="A71" s="2"/>
      <c r="B71" s="323">
        <v>13.61</v>
      </c>
      <c r="C71" s="20"/>
      <c r="D71" s="423">
        <f t="shared" si="2"/>
        <v>0</v>
      </c>
      <c r="E71" s="158"/>
      <c r="F71" s="109">
        <f t="shared" si="3"/>
        <v>0</v>
      </c>
      <c r="G71" s="110"/>
      <c r="H71" s="111"/>
      <c r="I71" s="642">
        <f t="shared" si="4"/>
        <v>0</v>
      </c>
    </row>
    <row r="72" spans="1:9" x14ac:dyDescent="0.25">
      <c r="A72" s="2"/>
      <c r="B72" s="323">
        <v>13.61</v>
      </c>
      <c r="C72" s="20"/>
      <c r="D72" s="423">
        <f t="shared" si="2"/>
        <v>0</v>
      </c>
      <c r="E72" s="158"/>
      <c r="F72" s="109">
        <f t="shared" ref="F72:F92" si="5">D72</f>
        <v>0</v>
      </c>
      <c r="G72" s="110"/>
      <c r="H72" s="111"/>
      <c r="I72" s="642">
        <f t="shared" si="4"/>
        <v>0</v>
      </c>
    </row>
    <row r="73" spans="1:9" x14ac:dyDescent="0.25">
      <c r="A73" s="2"/>
      <c r="B73" s="323">
        <v>13.61</v>
      </c>
      <c r="C73" s="20"/>
      <c r="D73" s="423">
        <f t="shared" ref="D73:D91" si="6">C73*B73</f>
        <v>0</v>
      </c>
      <c r="E73" s="158"/>
      <c r="F73" s="109">
        <f t="shared" si="5"/>
        <v>0</v>
      </c>
      <c r="G73" s="110"/>
      <c r="H73" s="111"/>
      <c r="I73" s="642">
        <f t="shared" si="4"/>
        <v>0</v>
      </c>
    </row>
    <row r="74" spans="1:9" x14ac:dyDescent="0.25">
      <c r="A74" s="2"/>
      <c r="B74" s="323">
        <v>13.61</v>
      </c>
      <c r="C74" s="20"/>
      <c r="D74" s="423">
        <f t="shared" si="6"/>
        <v>0</v>
      </c>
      <c r="E74" s="158"/>
      <c r="F74" s="109">
        <f t="shared" si="5"/>
        <v>0</v>
      </c>
      <c r="G74" s="110"/>
      <c r="H74" s="111"/>
      <c r="I74" s="642">
        <f t="shared" ref="I74:I91" si="7">I73-F74</f>
        <v>0</v>
      </c>
    </row>
    <row r="75" spans="1:9" x14ac:dyDescent="0.25">
      <c r="A75" s="2"/>
      <c r="B75" s="323">
        <v>13.61</v>
      </c>
      <c r="C75" s="20"/>
      <c r="D75" s="423">
        <f t="shared" si="6"/>
        <v>0</v>
      </c>
      <c r="E75" s="158"/>
      <c r="F75" s="109">
        <f t="shared" si="5"/>
        <v>0</v>
      </c>
      <c r="G75" s="110"/>
      <c r="H75" s="111"/>
      <c r="I75" s="642">
        <f t="shared" si="7"/>
        <v>0</v>
      </c>
    </row>
    <row r="76" spans="1:9" x14ac:dyDescent="0.25">
      <c r="A76" s="2"/>
      <c r="B76" s="323">
        <v>13.61</v>
      </c>
      <c r="C76" s="20"/>
      <c r="D76" s="423">
        <f t="shared" si="6"/>
        <v>0</v>
      </c>
      <c r="E76" s="158"/>
      <c r="F76" s="109">
        <f t="shared" si="5"/>
        <v>0</v>
      </c>
      <c r="G76" s="110"/>
      <c r="H76" s="111"/>
      <c r="I76" s="642">
        <f t="shared" si="7"/>
        <v>0</v>
      </c>
    </row>
    <row r="77" spans="1:9" x14ac:dyDescent="0.25">
      <c r="A77" s="2"/>
      <c r="B77" s="323">
        <v>13.61</v>
      </c>
      <c r="C77" s="20"/>
      <c r="D77" s="423">
        <f t="shared" si="6"/>
        <v>0</v>
      </c>
      <c r="E77" s="158"/>
      <c r="F77" s="109">
        <f t="shared" si="5"/>
        <v>0</v>
      </c>
      <c r="G77" s="110"/>
      <c r="H77" s="111"/>
      <c r="I77" s="642">
        <f t="shared" si="7"/>
        <v>0</v>
      </c>
    </row>
    <row r="78" spans="1:9" x14ac:dyDescent="0.25">
      <c r="A78" s="2"/>
      <c r="B78" s="323">
        <v>13.61</v>
      </c>
      <c r="C78" s="20"/>
      <c r="D78" s="423">
        <f t="shared" si="6"/>
        <v>0</v>
      </c>
      <c r="E78" s="158"/>
      <c r="F78" s="109">
        <f t="shared" si="5"/>
        <v>0</v>
      </c>
      <c r="G78" s="110"/>
      <c r="H78" s="111"/>
      <c r="I78" s="642">
        <f t="shared" si="7"/>
        <v>0</v>
      </c>
    </row>
    <row r="79" spans="1:9" x14ac:dyDescent="0.25">
      <c r="A79" s="2"/>
      <c r="B79" s="323">
        <v>13.61</v>
      </c>
      <c r="C79" s="20"/>
      <c r="D79" s="423">
        <f t="shared" si="6"/>
        <v>0</v>
      </c>
      <c r="E79" s="158"/>
      <c r="F79" s="109">
        <f t="shared" si="5"/>
        <v>0</v>
      </c>
      <c r="G79" s="110"/>
      <c r="H79" s="111"/>
      <c r="I79" s="642">
        <f t="shared" si="7"/>
        <v>0</v>
      </c>
    </row>
    <row r="80" spans="1:9" x14ac:dyDescent="0.25">
      <c r="A80" s="2"/>
      <c r="B80" s="323">
        <v>13.61</v>
      </c>
      <c r="C80" s="20"/>
      <c r="D80" s="423">
        <f t="shared" si="6"/>
        <v>0</v>
      </c>
      <c r="E80" s="158"/>
      <c r="F80" s="109">
        <f t="shared" si="5"/>
        <v>0</v>
      </c>
      <c r="G80" s="110"/>
      <c r="H80" s="111"/>
      <c r="I80" s="642">
        <f t="shared" si="7"/>
        <v>0</v>
      </c>
    </row>
    <row r="81" spans="1:9" x14ac:dyDescent="0.25">
      <c r="A81" s="2"/>
      <c r="B81" s="323">
        <v>13.61</v>
      </c>
      <c r="C81" s="20"/>
      <c r="D81" s="423">
        <f t="shared" si="6"/>
        <v>0</v>
      </c>
      <c r="E81" s="158"/>
      <c r="F81" s="109">
        <f t="shared" si="5"/>
        <v>0</v>
      </c>
      <c r="G81" s="110"/>
      <c r="H81" s="111"/>
      <c r="I81" s="642">
        <f t="shared" si="7"/>
        <v>0</v>
      </c>
    </row>
    <row r="82" spans="1:9" x14ac:dyDescent="0.25">
      <c r="A82" s="2"/>
      <c r="B82" s="323">
        <v>13.61</v>
      </c>
      <c r="C82" s="20"/>
      <c r="D82" s="423">
        <f t="shared" si="6"/>
        <v>0</v>
      </c>
      <c r="E82" s="158"/>
      <c r="F82" s="109">
        <f t="shared" si="5"/>
        <v>0</v>
      </c>
      <c r="G82" s="110"/>
      <c r="H82" s="111"/>
      <c r="I82" s="642">
        <f t="shared" si="7"/>
        <v>0</v>
      </c>
    </row>
    <row r="83" spans="1:9" x14ac:dyDescent="0.25">
      <c r="A83" s="2"/>
      <c r="B83" s="323">
        <v>13.61</v>
      </c>
      <c r="C83" s="20"/>
      <c r="D83" s="423">
        <f t="shared" si="6"/>
        <v>0</v>
      </c>
      <c r="E83" s="158"/>
      <c r="F83" s="109">
        <f t="shared" si="5"/>
        <v>0</v>
      </c>
      <c r="G83" s="110"/>
      <c r="H83" s="111"/>
      <c r="I83" s="642">
        <f t="shared" si="7"/>
        <v>0</v>
      </c>
    </row>
    <row r="84" spans="1:9" x14ac:dyDescent="0.25">
      <c r="A84" s="2"/>
      <c r="B84" s="323">
        <v>13.61</v>
      </c>
      <c r="C84" s="20"/>
      <c r="D84" s="593">
        <f t="shared" si="6"/>
        <v>0</v>
      </c>
      <c r="E84" s="594"/>
      <c r="F84" s="591">
        <f t="shared" si="5"/>
        <v>0</v>
      </c>
      <c r="G84" s="592"/>
      <c r="H84" s="371"/>
      <c r="I84" s="642">
        <f t="shared" si="7"/>
        <v>0</v>
      </c>
    </row>
    <row r="85" spans="1:9" x14ac:dyDescent="0.25">
      <c r="A85" s="2"/>
      <c r="B85" s="323">
        <v>13.61</v>
      </c>
      <c r="C85" s="20"/>
      <c r="D85" s="593">
        <f t="shared" si="6"/>
        <v>0</v>
      </c>
      <c r="E85" s="594"/>
      <c r="F85" s="591">
        <f t="shared" si="5"/>
        <v>0</v>
      </c>
      <c r="G85" s="592"/>
      <c r="H85" s="371"/>
      <c r="I85" s="642">
        <f t="shared" si="7"/>
        <v>0</v>
      </c>
    </row>
    <row r="86" spans="1:9" x14ac:dyDescent="0.25">
      <c r="A86" s="2"/>
      <c r="B86" s="323">
        <v>13.61</v>
      </c>
      <c r="C86" s="20"/>
      <c r="D86" s="593">
        <f t="shared" si="6"/>
        <v>0</v>
      </c>
      <c r="E86" s="594"/>
      <c r="F86" s="591">
        <f t="shared" si="5"/>
        <v>0</v>
      </c>
      <c r="G86" s="592"/>
      <c r="H86" s="371"/>
      <c r="I86" s="642">
        <f t="shared" si="7"/>
        <v>0</v>
      </c>
    </row>
    <row r="87" spans="1:9" x14ac:dyDescent="0.25">
      <c r="A87" s="194"/>
      <c r="B87" s="323">
        <v>13.61</v>
      </c>
      <c r="C87" s="20"/>
      <c r="D87" s="423">
        <f t="shared" si="6"/>
        <v>0</v>
      </c>
      <c r="E87" s="158"/>
      <c r="F87" s="109">
        <f t="shared" si="5"/>
        <v>0</v>
      </c>
      <c r="G87" s="110"/>
      <c r="H87" s="111"/>
      <c r="I87" s="642">
        <f t="shared" si="7"/>
        <v>0</v>
      </c>
    </row>
    <row r="88" spans="1:9" x14ac:dyDescent="0.25">
      <c r="A88" s="2"/>
      <c r="B88" s="323">
        <v>13.61</v>
      </c>
      <c r="C88" s="20"/>
      <c r="D88" s="423">
        <f t="shared" si="6"/>
        <v>0</v>
      </c>
      <c r="E88" s="158"/>
      <c r="F88" s="109">
        <f t="shared" si="5"/>
        <v>0</v>
      </c>
      <c r="G88" s="110"/>
      <c r="H88" s="111"/>
      <c r="I88" s="642">
        <f t="shared" si="7"/>
        <v>0</v>
      </c>
    </row>
    <row r="89" spans="1:9" x14ac:dyDescent="0.25">
      <c r="A89" s="2"/>
      <c r="B89" s="323">
        <v>13.61</v>
      </c>
      <c r="C89" s="20"/>
      <c r="D89" s="423">
        <f t="shared" si="6"/>
        <v>0</v>
      </c>
      <c r="E89" s="158"/>
      <c r="F89" s="109">
        <f t="shared" si="5"/>
        <v>0</v>
      </c>
      <c r="G89" s="110"/>
      <c r="H89" s="111"/>
      <c r="I89" s="642">
        <f t="shared" si="7"/>
        <v>0</v>
      </c>
    </row>
    <row r="90" spans="1:9" x14ac:dyDescent="0.25">
      <c r="A90" s="2"/>
      <c r="B90" s="323">
        <v>13.61</v>
      </c>
      <c r="C90" s="20"/>
      <c r="D90" s="423">
        <f t="shared" si="6"/>
        <v>0</v>
      </c>
      <c r="E90" s="158"/>
      <c r="F90" s="109">
        <f t="shared" si="5"/>
        <v>0</v>
      </c>
      <c r="G90" s="110"/>
      <c r="H90" s="111"/>
      <c r="I90" s="642">
        <f t="shared" si="7"/>
        <v>0</v>
      </c>
    </row>
    <row r="91" spans="1:9" x14ac:dyDescent="0.25">
      <c r="A91" s="2"/>
      <c r="B91" s="323">
        <v>13.61</v>
      </c>
      <c r="C91" s="20"/>
      <c r="D91" s="423">
        <f t="shared" si="6"/>
        <v>0</v>
      </c>
      <c r="E91" s="158"/>
      <c r="F91" s="109">
        <f t="shared" si="5"/>
        <v>0</v>
      </c>
      <c r="G91" s="110"/>
      <c r="H91" s="111"/>
      <c r="I91" s="642">
        <f t="shared" si="7"/>
        <v>0</v>
      </c>
    </row>
    <row r="92" spans="1:9" ht="15.75" thickBot="1" x14ac:dyDescent="0.3">
      <c r="A92" s="4"/>
      <c r="B92" s="323">
        <v>13.61</v>
      </c>
      <c r="C92" s="48"/>
      <c r="D92" s="561">
        <f>C92*B33</f>
        <v>0</v>
      </c>
      <c r="E92" s="562"/>
      <c r="F92" s="563">
        <f t="shared" si="5"/>
        <v>0</v>
      </c>
      <c r="G92" s="564"/>
      <c r="H92" s="492"/>
    </row>
    <row r="93" spans="1:9" ht="16.5" thickTop="1" thickBot="1" x14ac:dyDescent="0.3">
      <c r="C93" s="165">
        <f>SUM(C8:C92)</f>
        <v>0</v>
      </c>
      <c r="D93" s="204">
        <f>SUM(D10:D92)</f>
        <v>0</v>
      </c>
      <c r="E93" s="50"/>
      <c r="F93" s="6">
        <f>SUM(F8:F92)</f>
        <v>0</v>
      </c>
    </row>
    <row r="94" spans="1:9" ht="15.75" thickBot="1" x14ac:dyDescent="0.3">
      <c r="A94" s="229"/>
      <c r="D94" s="205" t="s">
        <v>4</v>
      </c>
      <c r="E94" s="108">
        <f>F4+F5+F6-+C93</f>
        <v>0</v>
      </c>
      <c r="G94" s="16"/>
      <c r="H94" s="16"/>
    </row>
    <row r="95" spans="1:9" ht="15.75" thickBot="1" x14ac:dyDescent="0.3">
      <c r="A95" s="222"/>
      <c r="G95" s="16"/>
      <c r="H95" s="16"/>
    </row>
    <row r="96" spans="1:9" ht="16.5" thickTop="1" thickBot="1" x14ac:dyDescent="0.3">
      <c r="A96" s="160"/>
      <c r="C96" s="827" t="s">
        <v>11</v>
      </c>
      <c r="D96" s="828"/>
      <c r="E96" s="283">
        <f>E5+E4+E6+-F93</f>
        <v>0</v>
      </c>
      <c r="G96" s="16"/>
      <c r="H96" s="16"/>
    </row>
  </sheetData>
  <mergeCells count="4">
    <mergeCell ref="A1:G1"/>
    <mergeCell ref="A5:A6"/>
    <mergeCell ref="B5:B6"/>
    <mergeCell ref="C96:D9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57"/>
  <sheetViews>
    <sheetView topLeftCell="D1" workbookViewId="0">
      <pane ySplit="8" topLeftCell="A15" activePane="bottomLeft" state="frozen"/>
      <selection pane="bottomLeft" activeCell="V9" sqref="V9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278" customWidth="1"/>
    <col min="11" max="11" width="31.5703125" customWidth="1"/>
    <col min="12" max="12" width="18.5703125" customWidth="1"/>
    <col min="13" max="13" width="14.42578125" customWidth="1"/>
    <col min="14" max="14" width="14" customWidth="1"/>
    <col min="15" max="16" width="13" customWidth="1"/>
    <col min="19" max="19" width="16.42578125" style="278" customWidth="1"/>
  </cols>
  <sheetData>
    <row r="1" spans="1:19" ht="40.5" x14ac:dyDescent="0.55000000000000004">
      <c r="A1" s="818" t="s">
        <v>211</v>
      </c>
      <c r="B1" s="818"/>
      <c r="C1" s="818"/>
      <c r="D1" s="818"/>
      <c r="E1" s="818"/>
      <c r="F1" s="818"/>
      <c r="G1" s="818"/>
      <c r="H1" s="14">
        <v>1</v>
      </c>
      <c r="K1" s="813" t="s">
        <v>214</v>
      </c>
      <c r="L1" s="813"/>
      <c r="M1" s="813"/>
      <c r="N1" s="813"/>
      <c r="O1" s="813"/>
      <c r="P1" s="813"/>
      <c r="Q1" s="813"/>
      <c r="R1" s="14">
        <v>1</v>
      </c>
    </row>
    <row r="2" spans="1:19" ht="15.75" thickBot="1" x14ac:dyDescent="0.3"/>
    <row r="3" spans="1:1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97" t="s">
        <v>11</v>
      </c>
      <c r="I3" s="487"/>
      <c r="K3" s="11" t="s">
        <v>0</v>
      </c>
      <c r="L3" s="12" t="s">
        <v>1</v>
      </c>
      <c r="M3" s="12" t="s">
        <v>13</v>
      </c>
      <c r="N3" s="12" t="s">
        <v>2</v>
      </c>
      <c r="O3" s="12" t="s">
        <v>3</v>
      </c>
      <c r="P3" s="12" t="s">
        <v>4</v>
      </c>
      <c r="Q3" s="67" t="s">
        <v>12</v>
      </c>
      <c r="R3" s="97" t="s">
        <v>11</v>
      </c>
      <c r="S3" s="487"/>
    </row>
    <row r="4" spans="1:19" ht="15.75" thickTop="1" x14ac:dyDescent="0.25">
      <c r="B4" s="15"/>
      <c r="C4" s="242"/>
      <c r="D4" s="307"/>
      <c r="E4" s="259"/>
      <c r="F4" s="277"/>
      <c r="G4" s="119"/>
      <c r="H4" s="16"/>
      <c r="I4" s="488"/>
      <c r="L4" s="15"/>
      <c r="M4" s="242"/>
      <c r="N4" s="307"/>
      <c r="O4" s="259"/>
      <c r="P4" s="277"/>
      <c r="Q4" s="119"/>
      <c r="R4" s="16"/>
      <c r="S4" s="488"/>
    </row>
    <row r="5" spans="1:19" x14ac:dyDescent="0.25">
      <c r="A5" s="119" t="s">
        <v>101</v>
      </c>
      <c r="B5" s="565" t="s">
        <v>84</v>
      </c>
      <c r="C5" s="560">
        <v>55</v>
      </c>
      <c r="D5" s="307">
        <v>43318</v>
      </c>
      <c r="E5" s="192">
        <v>2006.68</v>
      </c>
      <c r="F5" s="119">
        <v>442</v>
      </c>
      <c r="G5" s="18">
        <f>F52</f>
        <v>1357.4599999999996</v>
      </c>
      <c r="H5" s="10">
        <f>E4+E5-G5+E6+E7</f>
        <v>649.22000000000048</v>
      </c>
      <c r="I5" s="488"/>
      <c r="K5" s="119" t="s">
        <v>101</v>
      </c>
      <c r="L5" s="565" t="s">
        <v>84</v>
      </c>
      <c r="M5" s="560">
        <v>47.5</v>
      </c>
      <c r="N5" s="307">
        <v>43372</v>
      </c>
      <c r="O5" s="192">
        <v>1003.34</v>
      </c>
      <c r="P5" s="119">
        <v>221</v>
      </c>
      <c r="Q5" s="18">
        <f>P52</f>
        <v>0</v>
      </c>
      <c r="R5" s="10">
        <f>O4+O5-Q5+O6+O7</f>
        <v>1003.34</v>
      </c>
      <c r="S5" s="488"/>
    </row>
    <row r="6" spans="1:19" x14ac:dyDescent="0.25">
      <c r="A6" s="16"/>
      <c r="B6" s="15"/>
      <c r="C6" s="555"/>
      <c r="D6" s="307"/>
      <c r="E6" s="192"/>
      <c r="F6" s="119"/>
      <c r="G6" s="16"/>
      <c r="I6" s="489"/>
      <c r="K6" s="16"/>
      <c r="L6" s="15"/>
      <c r="M6" s="555"/>
      <c r="N6" s="307"/>
      <c r="O6" s="192"/>
      <c r="P6" s="119"/>
      <c r="Q6" s="16"/>
      <c r="S6" s="489"/>
    </row>
    <row r="7" spans="1:19" ht="15.75" thickBot="1" x14ac:dyDescent="0.3">
      <c r="A7" s="16"/>
      <c r="B7" s="15"/>
      <c r="C7" s="555"/>
      <c r="D7" s="307"/>
      <c r="E7" s="192"/>
      <c r="F7" s="119"/>
      <c r="G7" s="16"/>
      <c r="I7" s="489"/>
      <c r="K7" s="16"/>
      <c r="L7" s="15"/>
      <c r="M7" s="555"/>
      <c r="N7" s="307"/>
      <c r="O7" s="192"/>
      <c r="P7" s="119"/>
      <c r="Q7" s="16"/>
      <c r="S7" s="489"/>
    </row>
    <row r="8" spans="1:19" ht="16.5" thickTop="1" thickBot="1" x14ac:dyDescent="0.3">
      <c r="B8" s="102" t="s">
        <v>7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  <c r="I8" s="490" t="s">
        <v>11</v>
      </c>
      <c r="L8" s="102" t="s">
        <v>7</v>
      </c>
      <c r="M8" s="35" t="s">
        <v>8</v>
      </c>
      <c r="N8" s="38" t="s">
        <v>3</v>
      </c>
      <c r="O8" s="31" t="s">
        <v>2</v>
      </c>
      <c r="P8" s="12" t="s">
        <v>9</v>
      </c>
      <c r="Q8" s="13" t="s">
        <v>16</v>
      </c>
      <c r="R8" s="32"/>
      <c r="S8" s="490" t="s">
        <v>11</v>
      </c>
    </row>
    <row r="9" spans="1:19" ht="15.75" thickTop="1" x14ac:dyDescent="0.25">
      <c r="A9" s="364"/>
      <c r="B9" s="261">
        <v>4.54</v>
      </c>
      <c r="C9" s="20">
        <v>1</v>
      </c>
      <c r="D9" s="167">
        <f t="shared" ref="D9" si="0">C9*B9</f>
        <v>4.54</v>
      </c>
      <c r="E9" s="532">
        <v>43321</v>
      </c>
      <c r="F9" s="109">
        <f t="shared" ref="F9" si="1">D9</f>
        <v>4.54</v>
      </c>
      <c r="G9" s="110" t="s">
        <v>158</v>
      </c>
      <c r="H9" s="111">
        <v>65</v>
      </c>
      <c r="I9" s="488">
        <f>E5-F9+E6+E4+E7</f>
        <v>2002.14</v>
      </c>
      <c r="K9" s="364"/>
      <c r="L9" s="261">
        <v>4.54</v>
      </c>
      <c r="M9" s="20"/>
      <c r="N9" s="167">
        <f t="shared" ref="N9:N51" si="2">M9*L9</f>
        <v>0</v>
      </c>
      <c r="O9" s="532"/>
      <c r="P9" s="109">
        <f t="shared" ref="P9:P51" si="3">N9</f>
        <v>0</v>
      </c>
      <c r="Q9" s="110"/>
      <c r="R9" s="111"/>
      <c r="S9" s="488">
        <f>O5-P9+O6+O4+O7</f>
        <v>1003.34</v>
      </c>
    </row>
    <row r="10" spans="1:19" x14ac:dyDescent="0.25">
      <c r="B10" s="261">
        <v>4.54</v>
      </c>
      <c r="C10" s="20">
        <v>30</v>
      </c>
      <c r="D10" s="167">
        <f t="shared" ref="D10:D51" si="4">C10*B10</f>
        <v>136.19999999999999</v>
      </c>
      <c r="E10" s="532">
        <v>43322</v>
      </c>
      <c r="F10" s="109">
        <f t="shared" ref="F10:F51" si="5">D10</f>
        <v>136.19999999999999</v>
      </c>
      <c r="G10" s="110" t="s">
        <v>150</v>
      </c>
      <c r="H10" s="111">
        <v>65</v>
      </c>
      <c r="I10" s="488">
        <f>I9-F10</f>
        <v>1865.94</v>
      </c>
      <c r="L10" s="261">
        <v>4.54</v>
      </c>
      <c r="M10" s="20"/>
      <c r="N10" s="167">
        <f t="shared" si="2"/>
        <v>0</v>
      </c>
      <c r="O10" s="532"/>
      <c r="P10" s="109">
        <f t="shared" si="3"/>
        <v>0</v>
      </c>
      <c r="Q10" s="110"/>
      <c r="R10" s="111"/>
      <c r="S10" s="488">
        <f>S9-P10</f>
        <v>1003.34</v>
      </c>
    </row>
    <row r="11" spans="1:19" x14ac:dyDescent="0.25">
      <c r="A11" s="89" t="s">
        <v>32</v>
      </c>
      <c r="B11" s="261">
        <v>4.54</v>
      </c>
      <c r="C11" s="20">
        <v>5</v>
      </c>
      <c r="D11" s="167">
        <f t="shared" si="4"/>
        <v>22.7</v>
      </c>
      <c r="E11" s="532">
        <v>43323</v>
      </c>
      <c r="F11" s="109">
        <f t="shared" si="5"/>
        <v>22.7</v>
      </c>
      <c r="G11" s="110" t="s">
        <v>161</v>
      </c>
      <c r="H11" s="111">
        <v>65</v>
      </c>
      <c r="I11" s="488">
        <f t="shared" ref="I11:I50" si="6">I10-F11</f>
        <v>1843.24</v>
      </c>
      <c r="K11" s="89" t="s">
        <v>32</v>
      </c>
      <c r="L11" s="261">
        <v>4.54</v>
      </c>
      <c r="M11" s="20"/>
      <c r="N11" s="167">
        <f t="shared" si="2"/>
        <v>0</v>
      </c>
      <c r="O11" s="532"/>
      <c r="P11" s="109">
        <f t="shared" si="3"/>
        <v>0</v>
      </c>
      <c r="Q11" s="110"/>
      <c r="R11" s="111"/>
      <c r="S11" s="488">
        <f t="shared" ref="S11:S50" si="7">S10-P11</f>
        <v>1003.34</v>
      </c>
    </row>
    <row r="12" spans="1:19" x14ac:dyDescent="0.25">
      <c r="A12" s="159"/>
      <c r="B12" s="261">
        <v>4.54</v>
      </c>
      <c r="C12" s="20">
        <v>20</v>
      </c>
      <c r="D12" s="167">
        <f t="shared" si="4"/>
        <v>90.8</v>
      </c>
      <c r="E12" s="532">
        <v>43326</v>
      </c>
      <c r="F12" s="109">
        <f t="shared" si="5"/>
        <v>90.8</v>
      </c>
      <c r="G12" s="110" t="s">
        <v>163</v>
      </c>
      <c r="H12" s="111">
        <v>65</v>
      </c>
      <c r="I12" s="488">
        <f t="shared" si="6"/>
        <v>1752.44</v>
      </c>
      <c r="K12" s="159"/>
      <c r="L12" s="261">
        <v>4.54</v>
      </c>
      <c r="M12" s="20"/>
      <c r="N12" s="167">
        <f t="shared" si="2"/>
        <v>0</v>
      </c>
      <c r="O12" s="532"/>
      <c r="P12" s="109">
        <f t="shared" si="3"/>
        <v>0</v>
      </c>
      <c r="Q12" s="110"/>
      <c r="R12" s="111"/>
      <c r="S12" s="488">
        <f t="shared" si="7"/>
        <v>1003.34</v>
      </c>
    </row>
    <row r="13" spans="1:19" x14ac:dyDescent="0.25">
      <c r="A13" s="16"/>
      <c r="B13" s="261">
        <v>4.54</v>
      </c>
      <c r="C13" s="20">
        <v>2</v>
      </c>
      <c r="D13" s="167">
        <f t="shared" si="4"/>
        <v>9.08</v>
      </c>
      <c r="E13" s="532">
        <v>43328</v>
      </c>
      <c r="F13" s="109">
        <f t="shared" si="5"/>
        <v>9.08</v>
      </c>
      <c r="G13" s="110" t="s">
        <v>171</v>
      </c>
      <c r="H13" s="111">
        <v>65</v>
      </c>
      <c r="I13" s="488">
        <f t="shared" si="6"/>
        <v>1743.3600000000001</v>
      </c>
      <c r="K13" s="16"/>
      <c r="L13" s="261">
        <v>4.54</v>
      </c>
      <c r="M13" s="20"/>
      <c r="N13" s="167">
        <f t="shared" si="2"/>
        <v>0</v>
      </c>
      <c r="O13" s="532"/>
      <c r="P13" s="109">
        <f t="shared" si="3"/>
        <v>0</v>
      </c>
      <c r="Q13" s="110"/>
      <c r="R13" s="111"/>
      <c r="S13" s="488">
        <f t="shared" si="7"/>
        <v>1003.34</v>
      </c>
    </row>
    <row r="14" spans="1:19" x14ac:dyDescent="0.25">
      <c r="A14" s="141" t="s">
        <v>33</v>
      </c>
      <c r="B14" s="261">
        <v>4.54</v>
      </c>
      <c r="C14" s="20">
        <v>30</v>
      </c>
      <c r="D14" s="167">
        <f t="shared" si="4"/>
        <v>136.19999999999999</v>
      </c>
      <c r="E14" s="532">
        <v>43333</v>
      </c>
      <c r="F14" s="109">
        <f t="shared" si="5"/>
        <v>136.19999999999999</v>
      </c>
      <c r="G14" s="110" t="s">
        <v>181</v>
      </c>
      <c r="H14" s="111">
        <v>65</v>
      </c>
      <c r="I14" s="488">
        <f t="shared" si="6"/>
        <v>1607.16</v>
      </c>
      <c r="K14" s="141" t="s">
        <v>33</v>
      </c>
      <c r="L14" s="261">
        <v>4.54</v>
      </c>
      <c r="M14" s="20"/>
      <c r="N14" s="167">
        <f t="shared" si="2"/>
        <v>0</v>
      </c>
      <c r="O14" s="532"/>
      <c r="P14" s="109">
        <f t="shared" si="3"/>
        <v>0</v>
      </c>
      <c r="Q14" s="110"/>
      <c r="R14" s="111"/>
      <c r="S14" s="488">
        <f t="shared" si="7"/>
        <v>1003.34</v>
      </c>
    </row>
    <row r="15" spans="1:19" x14ac:dyDescent="0.25">
      <c r="A15" s="59"/>
      <c r="B15" s="261">
        <v>4.54</v>
      </c>
      <c r="C15" s="20">
        <v>5</v>
      </c>
      <c r="D15" s="167">
        <f t="shared" si="4"/>
        <v>22.7</v>
      </c>
      <c r="E15" s="532">
        <v>43334</v>
      </c>
      <c r="F15" s="109">
        <f t="shared" si="5"/>
        <v>22.7</v>
      </c>
      <c r="G15" s="110" t="s">
        <v>186</v>
      </c>
      <c r="H15" s="111">
        <v>65</v>
      </c>
      <c r="I15" s="488">
        <f t="shared" si="6"/>
        <v>1584.46</v>
      </c>
      <c r="K15" s="59"/>
      <c r="L15" s="261">
        <v>4.54</v>
      </c>
      <c r="M15" s="20"/>
      <c r="N15" s="167">
        <f t="shared" si="2"/>
        <v>0</v>
      </c>
      <c r="O15" s="532"/>
      <c r="P15" s="109">
        <f t="shared" si="3"/>
        <v>0</v>
      </c>
      <c r="Q15" s="110"/>
      <c r="R15" s="111"/>
      <c r="S15" s="488">
        <f t="shared" si="7"/>
        <v>1003.34</v>
      </c>
    </row>
    <row r="16" spans="1:19" x14ac:dyDescent="0.25">
      <c r="A16" s="59"/>
      <c r="B16" s="261">
        <v>4.54</v>
      </c>
      <c r="C16" s="20">
        <v>20</v>
      </c>
      <c r="D16" s="167">
        <f t="shared" si="4"/>
        <v>90.8</v>
      </c>
      <c r="E16" s="532">
        <v>43337</v>
      </c>
      <c r="F16" s="109">
        <f t="shared" si="5"/>
        <v>90.8</v>
      </c>
      <c r="G16" s="110" t="s">
        <v>193</v>
      </c>
      <c r="H16" s="111">
        <v>65</v>
      </c>
      <c r="I16" s="488">
        <f t="shared" si="6"/>
        <v>1493.66</v>
      </c>
      <c r="K16" s="59"/>
      <c r="L16" s="261">
        <v>4.54</v>
      </c>
      <c r="M16" s="20"/>
      <c r="N16" s="167">
        <f t="shared" si="2"/>
        <v>0</v>
      </c>
      <c r="O16" s="532"/>
      <c r="P16" s="109">
        <f t="shared" si="3"/>
        <v>0</v>
      </c>
      <c r="Q16" s="110"/>
      <c r="R16" s="111"/>
      <c r="S16" s="488">
        <f t="shared" si="7"/>
        <v>1003.34</v>
      </c>
    </row>
    <row r="17" spans="1:19" x14ac:dyDescent="0.25">
      <c r="A17" s="7"/>
      <c r="B17" s="261">
        <v>4.54</v>
      </c>
      <c r="C17" s="20">
        <v>2</v>
      </c>
      <c r="D17" s="167">
        <f t="shared" si="4"/>
        <v>9.08</v>
      </c>
      <c r="E17" s="532">
        <v>43339</v>
      </c>
      <c r="F17" s="109">
        <f t="shared" si="5"/>
        <v>9.08</v>
      </c>
      <c r="G17" s="110" t="s">
        <v>196</v>
      </c>
      <c r="H17" s="111">
        <v>65</v>
      </c>
      <c r="I17" s="488">
        <f t="shared" si="6"/>
        <v>1484.5800000000002</v>
      </c>
      <c r="K17" s="7"/>
      <c r="L17" s="261">
        <v>4.54</v>
      </c>
      <c r="M17" s="20"/>
      <c r="N17" s="167">
        <f t="shared" si="2"/>
        <v>0</v>
      </c>
      <c r="O17" s="532"/>
      <c r="P17" s="109">
        <f t="shared" si="3"/>
        <v>0</v>
      </c>
      <c r="Q17" s="110"/>
      <c r="R17" s="111"/>
      <c r="S17" s="488">
        <f t="shared" si="7"/>
        <v>1003.34</v>
      </c>
    </row>
    <row r="18" spans="1:19" x14ac:dyDescent="0.25">
      <c r="A18" s="7"/>
      <c r="B18" s="261">
        <v>4.54</v>
      </c>
      <c r="C18" s="20">
        <v>20</v>
      </c>
      <c r="D18" s="167">
        <f t="shared" si="4"/>
        <v>90.8</v>
      </c>
      <c r="E18" s="532">
        <v>43339</v>
      </c>
      <c r="F18" s="109">
        <f t="shared" si="5"/>
        <v>90.8</v>
      </c>
      <c r="G18" s="110" t="s">
        <v>197</v>
      </c>
      <c r="H18" s="111">
        <v>65</v>
      </c>
      <c r="I18" s="488">
        <f t="shared" si="6"/>
        <v>1393.7800000000002</v>
      </c>
      <c r="K18" s="7"/>
      <c r="L18" s="261">
        <v>4.54</v>
      </c>
      <c r="M18" s="20"/>
      <c r="N18" s="167">
        <f t="shared" si="2"/>
        <v>0</v>
      </c>
      <c r="O18" s="532"/>
      <c r="P18" s="109">
        <f t="shared" si="3"/>
        <v>0</v>
      </c>
      <c r="Q18" s="110"/>
      <c r="R18" s="111"/>
      <c r="S18" s="488">
        <f t="shared" si="7"/>
        <v>1003.34</v>
      </c>
    </row>
    <row r="19" spans="1:19" x14ac:dyDescent="0.25">
      <c r="A19" s="7"/>
      <c r="B19" s="261">
        <v>4.54</v>
      </c>
      <c r="C19" s="20">
        <v>4</v>
      </c>
      <c r="D19" s="167">
        <f t="shared" si="4"/>
        <v>18.16</v>
      </c>
      <c r="E19" s="532">
        <v>43342</v>
      </c>
      <c r="F19" s="109">
        <f t="shared" si="5"/>
        <v>18.16</v>
      </c>
      <c r="G19" s="110" t="s">
        <v>201</v>
      </c>
      <c r="H19" s="111">
        <v>65</v>
      </c>
      <c r="I19" s="488">
        <f t="shared" si="6"/>
        <v>1375.6200000000001</v>
      </c>
      <c r="K19" s="7"/>
      <c r="L19" s="261">
        <v>4.54</v>
      </c>
      <c r="M19" s="20"/>
      <c r="N19" s="167">
        <f t="shared" si="2"/>
        <v>0</v>
      </c>
      <c r="O19" s="532"/>
      <c r="P19" s="109">
        <f t="shared" si="3"/>
        <v>0</v>
      </c>
      <c r="Q19" s="110"/>
      <c r="R19" s="111"/>
      <c r="S19" s="488">
        <f t="shared" si="7"/>
        <v>1003.34</v>
      </c>
    </row>
    <row r="20" spans="1:19" x14ac:dyDescent="0.25">
      <c r="A20" s="7"/>
      <c r="B20" s="261">
        <v>4.54</v>
      </c>
      <c r="C20" s="20">
        <v>1</v>
      </c>
      <c r="D20" s="754">
        <f t="shared" si="4"/>
        <v>4.54</v>
      </c>
      <c r="E20" s="755">
        <v>43344</v>
      </c>
      <c r="F20" s="649">
        <f t="shared" si="5"/>
        <v>4.54</v>
      </c>
      <c r="G20" s="366" t="s">
        <v>287</v>
      </c>
      <c r="H20" s="214">
        <v>65</v>
      </c>
      <c r="I20" s="488">
        <f t="shared" si="6"/>
        <v>1371.0800000000002</v>
      </c>
      <c r="K20" s="7"/>
      <c r="L20" s="261">
        <v>4.54</v>
      </c>
      <c r="M20" s="20"/>
      <c r="N20" s="167">
        <f t="shared" si="2"/>
        <v>0</v>
      </c>
      <c r="O20" s="532"/>
      <c r="P20" s="109">
        <f t="shared" si="3"/>
        <v>0</v>
      </c>
      <c r="Q20" s="110"/>
      <c r="R20" s="111"/>
      <c r="S20" s="488">
        <f t="shared" si="7"/>
        <v>1003.34</v>
      </c>
    </row>
    <row r="21" spans="1:19" x14ac:dyDescent="0.25">
      <c r="A21" s="7"/>
      <c r="B21" s="261">
        <v>4.54</v>
      </c>
      <c r="C21" s="20">
        <v>20</v>
      </c>
      <c r="D21" s="754">
        <f t="shared" si="4"/>
        <v>90.8</v>
      </c>
      <c r="E21" s="755">
        <v>43348</v>
      </c>
      <c r="F21" s="649">
        <f t="shared" si="5"/>
        <v>90.8</v>
      </c>
      <c r="G21" s="366" t="s">
        <v>300</v>
      </c>
      <c r="H21" s="214">
        <v>65</v>
      </c>
      <c r="I21" s="488">
        <f t="shared" si="6"/>
        <v>1280.2800000000002</v>
      </c>
      <c r="K21" s="7"/>
      <c r="L21" s="261">
        <v>4.54</v>
      </c>
      <c r="M21" s="20"/>
      <c r="N21" s="167">
        <f t="shared" si="2"/>
        <v>0</v>
      </c>
      <c r="O21" s="532"/>
      <c r="P21" s="109">
        <f t="shared" si="3"/>
        <v>0</v>
      </c>
      <c r="Q21" s="110"/>
      <c r="R21" s="111"/>
      <c r="S21" s="488">
        <f t="shared" si="7"/>
        <v>1003.34</v>
      </c>
    </row>
    <row r="22" spans="1:19" x14ac:dyDescent="0.25">
      <c r="A22" s="7"/>
      <c r="B22" s="261">
        <v>4.54</v>
      </c>
      <c r="C22" s="20">
        <v>30</v>
      </c>
      <c r="D22" s="754">
        <f t="shared" si="4"/>
        <v>136.19999999999999</v>
      </c>
      <c r="E22" s="755">
        <v>43353</v>
      </c>
      <c r="F22" s="649">
        <f t="shared" si="5"/>
        <v>136.19999999999999</v>
      </c>
      <c r="G22" s="366" t="s">
        <v>334</v>
      </c>
      <c r="H22" s="214">
        <v>65</v>
      </c>
      <c r="I22" s="488">
        <f t="shared" si="6"/>
        <v>1144.0800000000002</v>
      </c>
      <c r="K22" s="7"/>
      <c r="L22" s="261">
        <v>4.54</v>
      </c>
      <c r="M22" s="20"/>
      <c r="N22" s="167">
        <f t="shared" si="2"/>
        <v>0</v>
      </c>
      <c r="O22" s="532"/>
      <c r="P22" s="109">
        <f t="shared" si="3"/>
        <v>0</v>
      </c>
      <c r="Q22" s="110"/>
      <c r="R22" s="111"/>
      <c r="S22" s="488">
        <f t="shared" si="7"/>
        <v>1003.34</v>
      </c>
    </row>
    <row r="23" spans="1:19" x14ac:dyDescent="0.25">
      <c r="A23" s="7"/>
      <c r="B23" s="261">
        <v>4.54</v>
      </c>
      <c r="C23" s="20">
        <v>20</v>
      </c>
      <c r="D23" s="754">
        <f t="shared" si="4"/>
        <v>90.8</v>
      </c>
      <c r="E23" s="755">
        <v>43357</v>
      </c>
      <c r="F23" s="649">
        <f t="shared" si="5"/>
        <v>90.8</v>
      </c>
      <c r="G23" s="366" t="s">
        <v>356</v>
      </c>
      <c r="H23" s="214">
        <v>65</v>
      </c>
      <c r="I23" s="488">
        <f t="shared" si="6"/>
        <v>1053.2800000000002</v>
      </c>
      <c r="K23" s="7"/>
      <c r="L23" s="261">
        <v>4.54</v>
      </c>
      <c r="M23" s="20"/>
      <c r="N23" s="167">
        <f t="shared" si="2"/>
        <v>0</v>
      </c>
      <c r="O23" s="532"/>
      <c r="P23" s="109">
        <f t="shared" si="3"/>
        <v>0</v>
      </c>
      <c r="Q23" s="110"/>
      <c r="R23" s="111"/>
      <c r="S23" s="488">
        <f t="shared" si="7"/>
        <v>1003.34</v>
      </c>
    </row>
    <row r="24" spans="1:19" x14ac:dyDescent="0.25">
      <c r="A24" s="7"/>
      <c r="B24" s="261">
        <v>4.54</v>
      </c>
      <c r="C24" s="20">
        <v>5</v>
      </c>
      <c r="D24" s="754">
        <f t="shared" si="4"/>
        <v>22.7</v>
      </c>
      <c r="E24" s="755">
        <v>43361</v>
      </c>
      <c r="F24" s="649">
        <f t="shared" si="5"/>
        <v>22.7</v>
      </c>
      <c r="G24" s="366" t="s">
        <v>371</v>
      </c>
      <c r="H24" s="214">
        <v>65</v>
      </c>
      <c r="I24" s="488">
        <f t="shared" si="6"/>
        <v>1030.5800000000002</v>
      </c>
      <c r="K24" s="7"/>
      <c r="L24" s="261">
        <v>4.54</v>
      </c>
      <c r="M24" s="20"/>
      <c r="N24" s="167">
        <f t="shared" si="2"/>
        <v>0</v>
      </c>
      <c r="O24" s="532"/>
      <c r="P24" s="109">
        <f t="shared" si="3"/>
        <v>0</v>
      </c>
      <c r="Q24" s="110"/>
      <c r="R24" s="111"/>
      <c r="S24" s="488">
        <f t="shared" si="7"/>
        <v>1003.34</v>
      </c>
    </row>
    <row r="25" spans="1:19" x14ac:dyDescent="0.25">
      <c r="A25" s="7"/>
      <c r="B25" s="261">
        <v>4.54</v>
      </c>
      <c r="C25" s="20">
        <v>1</v>
      </c>
      <c r="D25" s="754">
        <f t="shared" si="4"/>
        <v>4.54</v>
      </c>
      <c r="E25" s="755">
        <v>43363</v>
      </c>
      <c r="F25" s="649">
        <f t="shared" si="5"/>
        <v>4.54</v>
      </c>
      <c r="G25" s="366" t="s">
        <v>397</v>
      </c>
      <c r="H25" s="214">
        <v>65</v>
      </c>
      <c r="I25" s="488">
        <f t="shared" si="6"/>
        <v>1026.0400000000002</v>
      </c>
      <c r="K25" s="7"/>
      <c r="L25" s="261">
        <v>4.54</v>
      </c>
      <c r="M25" s="20"/>
      <c r="N25" s="167">
        <f t="shared" si="2"/>
        <v>0</v>
      </c>
      <c r="O25" s="532"/>
      <c r="P25" s="109">
        <f t="shared" si="3"/>
        <v>0</v>
      </c>
      <c r="Q25" s="110"/>
      <c r="R25" s="111"/>
      <c r="S25" s="488">
        <f t="shared" si="7"/>
        <v>1003.34</v>
      </c>
    </row>
    <row r="26" spans="1:19" x14ac:dyDescent="0.25">
      <c r="A26" s="7"/>
      <c r="B26" s="261">
        <v>4.54</v>
      </c>
      <c r="C26" s="20">
        <v>30</v>
      </c>
      <c r="D26" s="754">
        <f t="shared" si="4"/>
        <v>136.19999999999999</v>
      </c>
      <c r="E26" s="755">
        <v>43364</v>
      </c>
      <c r="F26" s="649">
        <f t="shared" si="5"/>
        <v>136.19999999999999</v>
      </c>
      <c r="G26" s="366" t="s">
        <v>438</v>
      </c>
      <c r="H26" s="214">
        <v>65</v>
      </c>
      <c r="I26" s="488">
        <f t="shared" si="6"/>
        <v>889.84000000000015</v>
      </c>
      <c r="K26" s="7"/>
      <c r="L26" s="261">
        <v>4.54</v>
      </c>
      <c r="M26" s="20"/>
      <c r="N26" s="167">
        <f t="shared" si="2"/>
        <v>0</v>
      </c>
      <c r="O26" s="532"/>
      <c r="P26" s="109">
        <f t="shared" si="3"/>
        <v>0</v>
      </c>
      <c r="Q26" s="110"/>
      <c r="R26" s="111"/>
      <c r="S26" s="488">
        <f t="shared" si="7"/>
        <v>1003.34</v>
      </c>
    </row>
    <row r="27" spans="1:19" x14ac:dyDescent="0.25">
      <c r="A27" s="7"/>
      <c r="B27" s="261">
        <v>4.54</v>
      </c>
      <c r="C27" s="20">
        <v>1</v>
      </c>
      <c r="D27" s="754">
        <f t="shared" si="4"/>
        <v>4.54</v>
      </c>
      <c r="E27" s="755">
        <v>43365</v>
      </c>
      <c r="F27" s="649">
        <f t="shared" si="5"/>
        <v>4.54</v>
      </c>
      <c r="G27" s="366" t="s">
        <v>442</v>
      </c>
      <c r="H27" s="214">
        <v>65</v>
      </c>
      <c r="I27" s="488">
        <f t="shared" si="6"/>
        <v>885.30000000000018</v>
      </c>
      <c r="K27" s="7"/>
      <c r="L27" s="261">
        <v>4.54</v>
      </c>
      <c r="M27" s="20"/>
      <c r="N27" s="167">
        <f t="shared" si="2"/>
        <v>0</v>
      </c>
      <c r="O27" s="532"/>
      <c r="P27" s="109">
        <f t="shared" si="3"/>
        <v>0</v>
      </c>
      <c r="Q27" s="110"/>
      <c r="R27" s="111"/>
      <c r="S27" s="488">
        <f t="shared" si="7"/>
        <v>1003.34</v>
      </c>
    </row>
    <row r="28" spans="1:19" x14ac:dyDescent="0.25">
      <c r="A28" s="7"/>
      <c r="B28" s="261">
        <v>4.54</v>
      </c>
      <c r="C28" s="20">
        <v>20</v>
      </c>
      <c r="D28" s="754">
        <f t="shared" si="4"/>
        <v>90.8</v>
      </c>
      <c r="E28" s="755">
        <v>43369</v>
      </c>
      <c r="F28" s="649">
        <f t="shared" si="5"/>
        <v>90.8</v>
      </c>
      <c r="G28" s="366" t="s">
        <v>459</v>
      </c>
      <c r="H28" s="214">
        <v>65</v>
      </c>
      <c r="I28" s="488">
        <f t="shared" si="6"/>
        <v>794.50000000000023</v>
      </c>
      <c r="K28" s="7"/>
      <c r="L28" s="261">
        <v>4.54</v>
      </c>
      <c r="M28" s="20"/>
      <c r="N28" s="167">
        <f t="shared" si="2"/>
        <v>0</v>
      </c>
      <c r="O28" s="532"/>
      <c r="P28" s="109">
        <f t="shared" si="3"/>
        <v>0</v>
      </c>
      <c r="Q28" s="110"/>
      <c r="R28" s="111"/>
      <c r="S28" s="488">
        <f t="shared" si="7"/>
        <v>1003.34</v>
      </c>
    </row>
    <row r="29" spans="1:19" x14ac:dyDescent="0.25">
      <c r="A29" s="7"/>
      <c r="B29" s="261">
        <v>4.54</v>
      </c>
      <c r="C29" s="20">
        <v>20</v>
      </c>
      <c r="D29" s="754">
        <f t="shared" si="4"/>
        <v>90.8</v>
      </c>
      <c r="E29" s="755">
        <v>43372</v>
      </c>
      <c r="F29" s="649">
        <f t="shared" si="5"/>
        <v>90.8</v>
      </c>
      <c r="G29" s="366" t="s">
        <v>467</v>
      </c>
      <c r="H29" s="214">
        <v>65</v>
      </c>
      <c r="I29" s="488">
        <f t="shared" si="6"/>
        <v>703.70000000000027</v>
      </c>
      <c r="K29" s="7"/>
      <c r="L29" s="261">
        <v>4.54</v>
      </c>
      <c r="M29" s="20"/>
      <c r="N29" s="167">
        <f t="shared" si="2"/>
        <v>0</v>
      </c>
      <c r="O29" s="532"/>
      <c r="P29" s="109">
        <f t="shared" si="3"/>
        <v>0</v>
      </c>
      <c r="Q29" s="110"/>
      <c r="R29" s="111"/>
      <c r="S29" s="488">
        <f t="shared" si="7"/>
        <v>1003.34</v>
      </c>
    </row>
    <row r="30" spans="1:19" x14ac:dyDescent="0.25">
      <c r="A30" s="7"/>
      <c r="B30" s="261">
        <v>4.54</v>
      </c>
      <c r="C30" s="20">
        <v>12</v>
      </c>
      <c r="D30" s="754">
        <f t="shared" si="4"/>
        <v>54.480000000000004</v>
      </c>
      <c r="E30" s="755">
        <v>43372</v>
      </c>
      <c r="F30" s="649">
        <f t="shared" si="5"/>
        <v>54.480000000000004</v>
      </c>
      <c r="G30" s="366" t="s">
        <v>470</v>
      </c>
      <c r="H30" s="214">
        <v>65</v>
      </c>
      <c r="I30" s="488">
        <f t="shared" si="6"/>
        <v>649.22000000000025</v>
      </c>
      <c r="K30" s="7"/>
      <c r="L30" s="261">
        <v>4.54</v>
      </c>
      <c r="M30" s="20"/>
      <c r="N30" s="167">
        <f t="shared" si="2"/>
        <v>0</v>
      </c>
      <c r="O30" s="532"/>
      <c r="P30" s="109">
        <f t="shared" si="3"/>
        <v>0</v>
      </c>
      <c r="Q30" s="110"/>
      <c r="R30" s="111"/>
      <c r="S30" s="488">
        <f t="shared" si="7"/>
        <v>1003.34</v>
      </c>
    </row>
    <row r="31" spans="1:19" x14ac:dyDescent="0.25">
      <c r="A31" s="7"/>
      <c r="B31" s="261">
        <v>4.54</v>
      </c>
      <c r="C31" s="20"/>
      <c r="D31" s="754">
        <f t="shared" si="4"/>
        <v>0</v>
      </c>
      <c r="E31" s="755"/>
      <c r="F31" s="649">
        <f t="shared" si="5"/>
        <v>0</v>
      </c>
      <c r="G31" s="366"/>
      <c r="H31" s="214"/>
      <c r="I31" s="488">
        <f t="shared" si="6"/>
        <v>649.22000000000025</v>
      </c>
      <c r="K31" s="7"/>
      <c r="L31" s="261">
        <v>4.54</v>
      </c>
      <c r="M31" s="20"/>
      <c r="N31" s="167">
        <f t="shared" si="2"/>
        <v>0</v>
      </c>
      <c r="O31" s="532"/>
      <c r="P31" s="109">
        <f t="shared" si="3"/>
        <v>0</v>
      </c>
      <c r="Q31" s="110"/>
      <c r="R31" s="111"/>
      <c r="S31" s="488">
        <f t="shared" si="7"/>
        <v>1003.34</v>
      </c>
    </row>
    <row r="32" spans="1:19" x14ac:dyDescent="0.25">
      <c r="A32" s="7"/>
      <c r="B32" s="261">
        <v>4.54</v>
      </c>
      <c r="C32" s="20"/>
      <c r="D32" s="754">
        <f t="shared" si="4"/>
        <v>0</v>
      </c>
      <c r="E32" s="755"/>
      <c r="F32" s="649">
        <f t="shared" si="5"/>
        <v>0</v>
      </c>
      <c r="G32" s="366"/>
      <c r="H32" s="214"/>
      <c r="I32" s="488">
        <f t="shared" si="6"/>
        <v>649.22000000000025</v>
      </c>
      <c r="K32" s="7"/>
      <c r="L32" s="261">
        <v>4.54</v>
      </c>
      <c r="M32" s="20"/>
      <c r="N32" s="167">
        <f t="shared" si="2"/>
        <v>0</v>
      </c>
      <c r="O32" s="532"/>
      <c r="P32" s="109">
        <f t="shared" si="3"/>
        <v>0</v>
      </c>
      <c r="Q32" s="110"/>
      <c r="R32" s="111"/>
      <c r="S32" s="488">
        <f t="shared" si="7"/>
        <v>1003.34</v>
      </c>
    </row>
    <row r="33" spans="1:19" x14ac:dyDescent="0.25">
      <c r="A33" s="7"/>
      <c r="B33" s="261">
        <v>4.54</v>
      </c>
      <c r="C33" s="20"/>
      <c r="D33" s="754">
        <f t="shared" si="4"/>
        <v>0</v>
      </c>
      <c r="E33" s="756"/>
      <c r="F33" s="649">
        <f t="shared" si="5"/>
        <v>0</v>
      </c>
      <c r="G33" s="366"/>
      <c r="H33" s="757"/>
      <c r="I33" s="488">
        <f t="shared" si="6"/>
        <v>649.22000000000025</v>
      </c>
      <c r="K33" s="7"/>
      <c r="L33" s="261">
        <v>4.54</v>
      </c>
      <c r="M33" s="20"/>
      <c r="N33" s="167">
        <f t="shared" si="2"/>
        <v>0</v>
      </c>
      <c r="O33" s="533"/>
      <c r="P33" s="109">
        <f t="shared" si="3"/>
        <v>0</v>
      </c>
      <c r="Q33" s="110"/>
      <c r="R33" s="198"/>
      <c r="S33" s="488">
        <f t="shared" si="7"/>
        <v>1003.34</v>
      </c>
    </row>
    <row r="34" spans="1:19" x14ac:dyDescent="0.25">
      <c r="A34" s="7"/>
      <c r="B34" s="261">
        <v>4.54</v>
      </c>
      <c r="C34" s="20"/>
      <c r="D34" s="754">
        <f t="shared" si="4"/>
        <v>0</v>
      </c>
      <c r="E34" s="756"/>
      <c r="F34" s="649">
        <f t="shared" si="5"/>
        <v>0</v>
      </c>
      <c r="G34" s="366"/>
      <c r="H34" s="757"/>
      <c r="I34" s="488">
        <f t="shared" si="6"/>
        <v>649.22000000000025</v>
      </c>
      <c r="K34" s="7"/>
      <c r="L34" s="261">
        <v>4.54</v>
      </c>
      <c r="M34" s="20"/>
      <c r="N34" s="167">
        <f t="shared" si="2"/>
        <v>0</v>
      </c>
      <c r="O34" s="533"/>
      <c r="P34" s="109">
        <f t="shared" si="3"/>
        <v>0</v>
      </c>
      <c r="Q34" s="110"/>
      <c r="R34" s="198"/>
      <c r="S34" s="488">
        <f t="shared" si="7"/>
        <v>1003.34</v>
      </c>
    </row>
    <row r="35" spans="1:19" x14ac:dyDescent="0.25">
      <c r="A35" s="7"/>
      <c r="B35" s="261">
        <v>4.54</v>
      </c>
      <c r="C35" s="20"/>
      <c r="D35" s="754">
        <f t="shared" si="4"/>
        <v>0</v>
      </c>
      <c r="E35" s="756"/>
      <c r="F35" s="649">
        <f t="shared" si="5"/>
        <v>0</v>
      </c>
      <c r="G35" s="366"/>
      <c r="H35" s="757"/>
      <c r="I35" s="488">
        <f t="shared" si="6"/>
        <v>649.22000000000025</v>
      </c>
      <c r="K35" s="7"/>
      <c r="L35" s="261">
        <v>4.54</v>
      </c>
      <c r="M35" s="20"/>
      <c r="N35" s="167">
        <f t="shared" si="2"/>
        <v>0</v>
      </c>
      <c r="O35" s="533"/>
      <c r="P35" s="109">
        <f t="shared" si="3"/>
        <v>0</v>
      </c>
      <c r="Q35" s="110"/>
      <c r="R35" s="198"/>
      <c r="S35" s="488">
        <f t="shared" si="7"/>
        <v>1003.34</v>
      </c>
    </row>
    <row r="36" spans="1:19" x14ac:dyDescent="0.25">
      <c r="A36" s="129"/>
      <c r="B36" s="261">
        <v>4.54</v>
      </c>
      <c r="C36" s="20"/>
      <c r="D36" s="754">
        <f t="shared" si="4"/>
        <v>0</v>
      </c>
      <c r="E36" s="756"/>
      <c r="F36" s="649">
        <f t="shared" si="5"/>
        <v>0</v>
      </c>
      <c r="G36" s="366"/>
      <c r="H36" s="757"/>
      <c r="I36" s="488">
        <f t="shared" si="6"/>
        <v>649.22000000000025</v>
      </c>
      <c r="K36" s="129"/>
      <c r="L36" s="261">
        <v>4.54</v>
      </c>
      <c r="M36" s="20"/>
      <c r="N36" s="167">
        <f t="shared" si="2"/>
        <v>0</v>
      </c>
      <c r="O36" s="533"/>
      <c r="P36" s="109">
        <f t="shared" si="3"/>
        <v>0</v>
      </c>
      <c r="Q36" s="110"/>
      <c r="R36" s="198"/>
      <c r="S36" s="488">
        <f t="shared" si="7"/>
        <v>1003.34</v>
      </c>
    </row>
    <row r="37" spans="1:19" x14ac:dyDescent="0.25">
      <c r="A37" s="7"/>
      <c r="B37" s="261">
        <v>4.54</v>
      </c>
      <c r="C37" s="20"/>
      <c r="D37" s="754">
        <f t="shared" si="4"/>
        <v>0</v>
      </c>
      <c r="E37" s="756"/>
      <c r="F37" s="649">
        <f t="shared" si="5"/>
        <v>0</v>
      </c>
      <c r="G37" s="366"/>
      <c r="H37" s="757"/>
      <c r="I37" s="488">
        <f t="shared" si="6"/>
        <v>649.22000000000025</v>
      </c>
      <c r="K37" s="7"/>
      <c r="L37" s="261">
        <v>4.54</v>
      </c>
      <c r="M37" s="20"/>
      <c r="N37" s="167">
        <f t="shared" si="2"/>
        <v>0</v>
      </c>
      <c r="O37" s="533"/>
      <c r="P37" s="109">
        <f t="shared" si="3"/>
        <v>0</v>
      </c>
      <c r="Q37" s="110"/>
      <c r="R37" s="198"/>
      <c r="S37" s="488">
        <f t="shared" si="7"/>
        <v>1003.34</v>
      </c>
    </row>
    <row r="38" spans="1:19" x14ac:dyDescent="0.25">
      <c r="A38" s="7"/>
      <c r="B38" s="261">
        <v>4.54</v>
      </c>
      <c r="C38" s="20"/>
      <c r="D38" s="649">
        <f t="shared" si="4"/>
        <v>0</v>
      </c>
      <c r="E38" s="755"/>
      <c r="F38" s="649">
        <f t="shared" si="5"/>
        <v>0</v>
      </c>
      <c r="G38" s="366"/>
      <c r="H38" s="757"/>
      <c r="I38" s="488">
        <f t="shared" si="6"/>
        <v>649.22000000000025</v>
      </c>
      <c r="K38" s="7"/>
      <c r="L38" s="261">
        <v>4.54</v>
      </c>
      <c r="M38" s="20"/>
      <c r="N38" s="109">
        <f t="shared" si="2"/>
        <v>0</v>
      </c>
      <c r="O38" s="532"/>
      <c r="P38" s="109">
        <f t="shared" si="3"/>
        <v>0</v>
      </c>
      <c r="Q38" s="110"/>
      <c r="R38" s="198"/>
      <c r="S38" s="488">
        <f t="shared" si="7"/>
        <v>1003.34</v>
      </c>
    </row>
    <row r="39" spans="1:19" x14ac:dyDescent="0.25">
      <c r="A39" s="7"/>
      <c r="B39" s="261">
        <v>4.54</v>
      </c>
      <c r="C39" s="20"/>
      <c r="D39" s="649">
        <f t="shared" si="4"/>
        <v>0</v>
      </c>
      <c r="E39" s="755"/>
      <c r="F39" s="649">
        <f t="shared" si="5"/>
        <v>0</v>
      </c>
      <c r="G39" s="366"/>
      <c r="H39" s="757"/>
      <c r="I39" s="488">
        <f t="shared" si="6"/>
        <v>649.22000000000025</v>
      </c>
      <c r="K39" s="7"/>
      <c r="L39" s="261">
        <v>4.54</v>
      </c>
      <c r="M39" s="20"/>
      <c r="N39" s="109">
        <f t="shared" si="2"/>
        <v>0</v>
      </c>
      <c r="O39" s="532"/>
      <c r="P39" s="109">
        <f t="shared" si="3"/>
        <v>0</v>
      </c>
      <c r="Q39" s="110"/>
      <c r="R39" s="198"/>
      <c r="S39" s="488">
        <f t="shared" si="7"/>
        <v>1003.34</v>
      </c>
    </row>
    <row r="40" spans="1:19" x14ac:dyDescent="0.25">
      <c r="A40" s="7"/>
      <c r="B40" s="261">
        <v>4.54</v>
      </c>
      <c r="C40" s="20"/>
      <c r="D40" s="649">
        <f t="shared" si="4"/>
        <v>0</v>
      </c>
      <c r="E40" s="755"/>
      <c r="F40" s="649">
        <f t="shared" si="5"/>
        <v>0</v>
      </c>
      <c r="G40" s="366"/>
      <c r="H40" s="198"/>
      <c r="I40" s="488">
        <f t="shared" si="6"/>
        <v>649.22000000000025</v>
      </c>
      <c r="K40" s="7"/>
      <c r="L40" s="261">
        <v>4.54</v>
      </c>
      <c r="M40" s="20"/>
      <c r="N40" s="109">
        <f t="shared" si="2"/>
        <v>0</v>
      </c>
      <c r="O40" s="532"/>
      <c r="P40" s="109">
        <f t="shared" si="3"/>
        <v>0</v>
      </c>
      <c r="Q40" s="110"/>
      <c r="R40" s="198"/>
      <c r="S40" s="488">
        <f t="shared" si="7"/>
        <v>1003.34</v>
      </c>
    </row>
    <row r="41" spans="1:19" x14ac:dyDescent="0.25">
      <c r="A41" s="7"/>
      <c r="B41" s="261">
        <v>4.54</v>
      </c>
      <c r="C41" s="20"/>
      <c r="D41" s="649">
        <f t="shared" si="4"/>
        <v>0</v>
      </c>
      <c r="E41" s="755"/>
      <c r="F41" s="649">
        <f t="shared" si="5"/>
        <v>0</v>
      </c>
      <c r="G41" s="366"/>
      <c r="H41" s="198"/>
      <c r="I41" s="488">
        <f t="shared" si="6"/>
        <v>649.22000000000025</v>
      </c>
      <c r="K41" s="7"/>
      <c r="L41" s="261">
        <v>4.54</v>
      </c>
      <c r="M41" s="20"/>
      <c r="N41" s="109">
        <f t="shared" si="2"/>
        <v>0</v>
      </c>
      <c r="O41" s="532"/>
      <c r="P41" s="109">
        <f t="shared" si="3"/>
        <v>0</v>
      </c>
      <c r="Q41" s="110"/>
      <c r="R41" s="198"/>
      <c r="S41" s="488">
        <f t="shared" si="7"/>
        <v>1003.34</v>
      </c>
    </row>
    <row r="42" spans="1:19" x14ac:dyDescent="0.25">
      <c r="A42" s="7"/>
      <c r="B42" s="261">
        <v>4.54</v>
      </c>
      <c r="C42" s="20"/>
      <c r="D42" s="649">
        <f t="shared" si="4"/>
        <v>0</v>
      </c>
      <c r="E42" s="755"/>
      <c r="F42" s="649">
        <f t="shared" si="5"/>
        <v>0</v>
      </c>
      <c r="G42" s="366"/>
      <c r="H42" s="198"/>
      <c r="I42" s="488">
        <f t="shared" si="6"/>
        <v>649.22000000000025</v>
      </c>
      <c r="K42" s="7"/>
      <c r="L42" s="261">
        <v>4.54</v>
      </c>
      <c r="M42" s="20"/>
      <c r="N42" s="109">
        <f t="shared" si="2"/>
        <v>0</v>
      </c>
      <c r="O42" s="532"/>
      <c r="P42" s="109">
        <f t="shared" si="3"/>
        <v>0</v>
      </c>
      <c r="Q42" s="110"/>
      <c r="R42" s="198"/>
      <c r="S42" s="488">
        <f t="shared" si="7"/>
        <v>1003.34</v>
      </c>
    </row>
    <row r="43" spans="1:19" x14ac:dyDescent="0.25">
      <c r="A43" s="7"/>
      <c r="B43" s="261">
        <v>4.54</v>
      </c>
      <c r="C43" s="20"/>
      <c r="D43" s="109">
        <f t="shared" si="4"/>
        <v>0</v>
      </c>
      <c r="E43" s="532"/>
      <c r="F43" s="109">
        <f t="shared" si="5"/>
        <v>0</v>
      </c>
      <c r="G43" s="110"/>
      <c r="H43" s="198"/>
      <c r="I43" s="488">
        <f t="shared" si="6"/>
        <v>649.22000000000025</v>
      </c>
      <c r="K43" s="7"/>
      <c r="L43" s="261">
        <v>4.54</v>
      </c>
      <c r="M43" s="20"/>
      <c r="N43" s="109">
        <f t="shared" si="2"/>
        <v>0</v>
      </c>
      <c r="O43" s="532"/>
      <c r="P43" s="109">
        <f t="shared" si="3"/>
        <v>0</v>
      </c>
      <c r="Q43" s="110"/>
      <c r="R43" s="198"/>
      <c r="S43" s="488">
        <f t="shared" si="7"/>
        <v>1003.34</v>
      </c>
    </row>
    <row r="44" spans="1:19" x14ac:dyDescent="0.25">
      <c r="A44" s="7"/>
      <c r="B44" s="261">
        <v>4.54</v>
      </c>
      <c r="C44" s="20"/>
      <c r="D44" s="109">
        <f t="shared" si="4"/>
        <v>0</v>
      </c>
      <c r="E44" s="532"/>
      <c r="F44" s="109">
        <f t="shared" si="5"/>
        <v>0</v>
      </c>
      <c r="G44" s="110"/>
      <c r="H44" s="198"/>
      <c r="I44" s="488">
        <f t="shared" si="6"/>
        <v>649.22000000000025</v>
      </c>
      <c r="K44" s="7"/>
      <c r="L44" s="261">
        <v>4.54</v>
      </c>
      <c r="M44" s="20"/>
      <c r="N44" s="109">
        <f t="shared" si="2"/>
        <v>0</v>
      </c>
      <c r="O44" s="532"/>
      <c r="P44" s="109">
        <f t="shared" si="3"/>
        <v>0</v>
      </c>
      <c r="Q44" s="110"/>
      <c r="R44" s="198"/>
      <c r="S44" s="488">
        <f t="shared" si="7"/>
        <v>1003.34</v>
      </c>
    </row>
    <row r="45" spans="1:19" x14ac:dyDescent="0.25">
      <c r="A45" s="7"/>
      <c r="B45" s="261">
        <v>4.54</v>
      </c>
      <c r="C45" s="20"/>
      <c r="D45" s="109">
        <f t="shared" si="4"/>
        <v>0</v>
      </c>
      <c r="E45" s="532"/>
      <c r="F45" s="109">
        <f t="shared" si="5"/>
        <v>0</v>
      </c>
      <c r="G45" s="110"/>
      <c r="H45" s="198"/>
      <c r="I45" s="488">
        <f t="shared" si="6"/>
        <v>649.22000000000025</v>
      </c>
      <c r="K45" s="7"/>
      <c r="L45" s="261">
        <v>4.54</v>
      </c>
      <c r="M45" s="20"/>
      <c r="N45" s="109">
        <f t="shared" si="2"/>
        <v>0</v>
      </c>
      <c r="O45" s="532"/>
      <c r="P45" s="109">
        <f t="shared" si="3"/>
        <v>0</v>
      </c>
      <c r="Q45" s="110"/>
      <c r="R45" s="198"/>
      <c r="S45" s="488">
        <f t="shared" si="7"/>
        <v>1003.34</v>
      </c>
    </row>
    <row r="46" spans="1:19" x14ac:dyDescent="0.25">
      <c r="A46" s="7"/>
      <c r="B46" s="261">
        <v>4.54</v>
      </c>
      <c r="C46" s="20"/>
      <c r="D46" s="109">
        <f t="shared" si="4"/>
        <v>0</v>
      </c>
      <c r="E46" s="532"/>
      <c r="F46" s="109">
        <f t="shared" si="5"/>
        <v>0</v>
      </c>
      <c r="G46" s="110"/>
      <c r="H46" s="198"/>
      <c r="I46" s="488">
        <f t="shared" si="6"/>
        <v>649.22000000000025</v>
      </c>
      <c r="K46" s="7"/>
      <c r="L46" s="261">
        <v>4.54</v>
      </c>
      <c r="M46" s="20"/>
      <c r="N46" s="109">
        <f t="shared" si="2"/>
        <v>0</v>
      </c>
      <c r="O46" s="532"/>
      <c r="P46" s="109">
        <f t="shared" si="3"/>
        <v>0</v>
      </c>
      <c r="Q46" s="110"/>
      <c r="R46" s="198"/>
      <c r="S46" s="488">
        <f t="shared" si="7"/>
        <v>1003.34</v>
      </c>
    </row>
    <row r="47" spans="1:19" x14ac:dyDescent="0.25">
      <c r="A47" s="7"/>
      <c r="B47" s="261">
        <v>4.54</v>
      </c>
      <c r="C47" s="20"/>
      <c r="D47" s="109">
        <f t="shared" si="4"/>
        <v>0</v>
      </c>
      <c r="E47" s="532"/>
      <c r="F47" s="109">
        <f t="shared" si="5"/>
        <v>0</v>
      </c>
      <c r="G47" s="110"/>
      <c r="H47" s="198"/>
      <c r="I47" s="488">
        <f t="shared" si="6"/>
        <v>649.22000000000025</v>
      </c>
      <c r="K47" s="7"/>
      <c r="L47" s="261">
        <v>4.54</v>
      </c>
      <c r="M47" s="20"/>
      <c r="N47" s="109">
        <f t="shared" si="2"/>
        <v>0</v>
      </c>
      <c r="O47" s="532"/>
      <c r="P47" s="109">
        <f t="shared" si="3"/>
        <v>0</v>
      </c>
      <c r="Q47" s="110"/>
      <c r="R47" s="198"/>
      <c r="S47" s="488">
        <f t="shared" si="7"/>
        <v>1003.34</v>
      </c>
    </row>
    <row r="48" spans="1:19" x14ac:dyDescent="0.25">
      <c r="A48" s="7"/>
      <c r="B48" s="261">
        <v>4.54</v>
      </c>
      <c r="C48" s="20"/>
      <c r="D48" s="109">
        <f t="shared" si="4"/>
        <v>0</v>
      </c>
      <c r="E48" s="532"/>
      <c r="F48" s="109">
        <f t="shared" si="5"/>
        <v>0</v>
      </c>
      <c r="G48" s="110"/>
      <c r="H48" s="198"/>
      <c r="I48" s="488">
        <f t="shared" si="6"/>
        <v>649.22000000000025</v>
      </c>
      <c r="K48" s="7"/>
      <c r="L48" s="261">
        <v>4.54</v>
      </c>
      <c r="M48" s="20"/>
      <c r="N48" s="109">
        <f t="shared" si="2"/>
        <v>0</v>
      </c>
      <c r="O48" s="532"/>
      <c r="P48" s="109">
        <f t="shared" si="3"/>
        <v>0</v>
      </c>
      <c r="Q48" s="110"/>
      <c r="R48" s="198"/>
      <c r="S48" s="488">
        <f t="shared" si="7"/>
        <v>1003.34</v>
      </c>
    </row>
    <row r="49" spans="1:19" x14ac:dyDescent="0.25">
      <c r="A49" s="7"/>
      <c r="B49" s="261">
        <v>4.54</v>
      </c>
      <c r="C49" s="20"/>
      <c r="D49" s="109">
        <f t="shared" si="4"/>
        <v>0</v>
      </c>
      <c r="E49" s="532"/>
      <c r="F49" s="109">
        <f t="shared" si="5"/>
        <v>0</v>
      </c>
      <c r="G49" s="110"/>
      <c r="H49" s="198"/>
      <c r="I49" s="488">
        <f t="shared" si="6"/>
        <v>649.22000000000025</v>
      </c>
      <c r="K49" s="7"/>
      <c r="L49" s="261">
        <v>4.54</v>
      </c>
      <c r="M49" s="20"/>
      <c r="N49" s="109">
        <f t="shared" si="2"/>
        <v>0</v>
      </c>
      <c r="O49" s="532"/>
      <c r="P49" s="109">
        <f t="shared" si="3"/>
        <v>0</v>
      </c>
      <c r="Q49" s="110"/>
      <c r="R49" s="198"/>
      <c r="S49" s="488">
        <f t="shared" si="7"/>
        <v>1003.34</v>
      </c>
    </row>
    <row r="50" spans="1:19" x14ac:dyDescent="0.25">
      <c r="A50" s="7"/>
      <c r="B50" s="261">
        <v>4.54</v>
      </c>
      <c r="C50" s="20"/>
      <c r="D50" s="109">
        <f t="shared" si="4"/>
        <v>0</v>
      </c>
      <c r="E50" s="532"/>
      <c r="F50" s="109">
        <f t="shared" si="5"/>
        <v>0</v>
      </c>
      <c r="G50" s="110"/>
      <c r="H50" s="198"/>
      <c r="I50" s="488">
        <f t="shared" si="6"/>
        <v>649.22000000000025</v>
      </c>
      <c r="K50" s="7"/>
      <c r="L50" s="261">
        <v>4.54</v>
      </c>
      <c r="M50" s="20"/>
      <c r="N50" s="109">
        <f t="shared" si="2"/>
        <v>0</v>
      </c>
      <c r="O50" s="532"/>
      <c r="P50" s="109">
        <f t="shared" si="3"/>
        <v>0</v>
      </c>
      <c r="Q50" s="110"/>
      <c r="R50" s="198"/>
      <c r="S50" s="488">
        <f t="shared" si="7"/>
        <v>1003.34</v>
      </c>
    </row>
    <row r="51" spans="1:19" ht="15.75" thickBot="1" x14ac:dyDescent="0.3">
      <c r="B51" s="261">
        <v>4.54</v>
      </c>
      <c r="C51" s="446"/>
      <c r="D51" s="308">
        <f t="shared" si="4"/>
        <v>0</v>
      </c>
      <c r="E51" s="544"/>
      <c r="F51" s="308">
        <f t="shared" si="5"/>
        <v>0</v>
      </c>
      <c r="G51" s="539"/>
      <c r="H51" s="545"/>
      <c r="L51" s="261">
        <v>4.54</v>
      </c>
      <c r="M51" s="446"/>
      <c r="N51" s="308">
        <f t="shared" si="2"/>
        <v>0</v>
      </c>
      <c r="O51" s="544"/>
      <c r="P51" s="308">
        <f t="shared" si="3"/>
        <v>0</v>
      </c>
      <c r="Q51" s="539"/>
      <c r="R51" s="545"/>
    </row>
    <row r="52" spans="1:19" ht="15.75" thickTop="1" x14ac:dyDescent="0.25">
      <c r="C52" s="20">
        <f>SUM(C9:C51)</f>
        <v>299</v>
      </c>
      <c r="D52" s="8">
        <f>SUM(D9:D51)</f>
        <v>1357.4599999999996</v>
      </c>
      <c r="E52" s="40"/>
      <c r="F52" s="8">
        <f>SUM(F9:F51)</f>
        <v>1357.4599999999996</v>
      </c>
      <c r="G52" s="39"/>
      <c r="H52" s="197"/>
      <c r="M52" s="20">
        <f>SUM(M9:M51)</f>
        <v>0</v>
      </c>
      <c r="N52" s="8">
        <f>SUM(N9:N51)</f>
        <v>0</v>
      </c>
      <c r="O52" s="40"/>
      <c r="P52" s="8">
        <f>SUM(P9:P51)</f>
        <v>0</v>
      </c>
      <c r="Q52" s="39"/>
      <c r="R52" s="197"/>
    </row>
    <row r="53" spans="1:19" ht="15.75" thickBot="1" x14ac:dyDescent="0.3">
      <c r="C53" s="20"/>
      <c r="D53" s="8"/>
      <c r="E53" s="40"/>
      <c r="F53" s="8"/>
      <c r="G53" s="39"/>
      <c r="H53" s="23"/>
      <c r="M53" s="20"/>
      <c r="N53" s="8"/>
      <c r="O53" s="40"/>
      <c r="P53" s="8"/>
      <c r="Q53" s="39"/>
      <c r="R53" s="23"/>
    </row>
    <row r="54" spans="1:19" x14ac:dyDescent="0.25">
      <c r="C54" s="71" t="s">
        <v>4</v>
      </c>
      <c r="D54" s="607">
        <f>F4+F5-C52+F6+F7</f>
        <v>143</v>
      </c>
      <c r="E54" s="53"/>
      <c r="F54" s="8"/>
      <c r="G54" s="39"/>
      <c r="H54" s="23"/>
      <c r="M54" s="71" t="s">
        <v>4</v>
      </c>
      <c r="N54" s="607">
        <f>P4+P5-M52+P6+P7</f>
        <v>221</v>
      </c>
      <c r="O54" s="53"/>
      <c r="P54" s="8"/>
      <c r="Q54" s="39"/>
      <c r="R54" s="23"/>
    </row>
    <row r="55" spans="1:19" x14ac:dyDescent="0.25">
      <c r="C55" s="832" t="s">
        <v>19</v>
      </c>
      <c r="D55" s="833"/>
      <c r="E55" s="51">
        <f>E4+E5-F52+E6+E7</f>
        <v>649.22000000000048</v>
      </c>
      <c r="F55" s="8"/>
      <c r="G55" s="8"/>
      <c r="H55" s="23"/>
      <c r="M55" s="832" t="s">
        <v>19</v>
      </c>
      <c r="N55" s="833"/>
      <c r="O55" s="51">
        <f>O4+O5-P52+O6+O7</f>
        <v>1003.34</v>
      </c>
      <c r="P55" s="8"/>
      <c r="Q55" s="8"/>
      <c r="R55" s="23"/>
    </row>
    <row r="56" spans="1:19" ht="15.75" thickBot="1" x14ac:dyDescent="0.3">
      <c r="C56" s="60"/>
      <c r="D56" s="56"/>
      <c r="E56" s="54"/>
      <c r="F56" s="8"/>
      <c r="G56" s="39"/>
      <c r="H56" s="23"/>
      <c r="M56" s="60"/>
      <c r="N56" s="56"/>
      <c r="O56" s="54"/>
      <c r="P56" s="8"/>
      <c r="Q56" s="39"/>
      <c r="R56" s="23"/>
    </row>
    <row r="57" spans="1:19" x14ac:dyDescent="0.25">
      <c r="C57" s="20"/>
      <c r="D57" s="8"/>
      <c r="E57" s="40"/>
      <c r="F57" s="8"/>
      <c r="G57" s="39"/>
      <c r="H57" s="23"/>
      <c r="M57" s="20"/>
      <c r="N57" s="8"/>
      <c r="O57" s="40"/>
      <c r="P57" s="8"/>
      <c r="Q57" s="39"/>
      <c r="R57" s="23"/>
    </row>
  </sheetData>
  <mergeCells count="4">
    <mergeCell ref="A1:G1"/>
    <mergeCell ref="C55:D55"/>
    <mergeCell ref="K1:Q1"/>
    <mergeCell ref="M55:N55"/>
  </mergeCells>
  <pageMargins left="0.25" right="0.25" top="0.75" bottom="0.75" header="0.3" footer="0.3"/>
  <pageSetup scale="85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66"/>
  <sheetViews>
    <sheetView topLeftCell="B1" workbookViewId="0">
      <pane ySplit="8" topLeftCell="A9" activePane="bottomLeft" state="frozen"/>
      <selection pane="bottomLeft" activeCell="H25" sqref="H2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278" customWidth="1"/>
    <col min="11" max="11" width="31.5703125" customWidth="1"/>
    <col min="12" max="12" width="18.5703125" customWidth="1"/>
    <col min="13" max="13" width="14.42578125" customWidth="1"/>
    <col min="14" max="14" width="14" customWidth="1"/>
    <col min="15" max="16" width="13" customWidth="1"/>
    <col min="19" max="19" width="16.42578125" style="278" customWidth="1"/>
  </cols>
  <sheetData>
    <row r="1" spans="1:19" ht="40.5" x14ac:dyDescent="0.55000000000000004">
      <c r="A1" s="818" t="s">
        <v>212</v>
      </c>
      <c r="B1" s="818"/>
      <c r="C1" s="818"/>
      <c r="D1" s="818"/>
      <c r="E1" s="818"/>
      <c r="F1" s="818"/>
      <c r="G1" s="818"/>
      <c r="H1" s="14">
        <v>1</v>
      </c>
      <c r="K1" s="813" t="s">
        <v>204</v>
      </c>
      <c r="L1" s="813"/>
      <c r="M1" s="813"/>
      <c r="N1" s="813"/>
      <c r="O1" s="813"/>
      <c r="P1" s="813"/>
      <c r="Q1" s="813"/>
      <c r="R1" s="14">
        <v>1</v>
      </c>
    </row>
    <row r="2" spans="1:19" ht="15.75" thickBot="1" x14ac:dyDescent="0.3"/>
    <row r="3" spans="1:1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97" t="s">
        <v>11</v>
      </c>
      <c r="I3" s="487"/>
      <c r="K3" s="11" t="s">
        <v>0</v>
      </c>
      <c r="L3" s="12" t="s">
        <v>1</v>
      </c>
      <c r="M3" s="12" t="s">
        <v>13</v>
      </c>
      <c r="N3" s="12" t="s">
        <v>2</v>
      </c>
      <c r="O3" s="12" t="s">
        <v>3</v>
      </c>
      <c r="P3" s="12" t="s">
        <v>4</v>
      </c>
      <c r="Q3" s="67" t="s">
        <v>12</v>
      </c>
      <c r="R3" s="97" t="s">
        <v>11</v>
      </c>
      <c r="S3" s="487"/>
    </row>
    <row r="4" spans="1:19" ht="15.75" thickTop="1" x14ac:dyDescent="0.25">
      <c r="B4" s="15"/>
      <c r="C4" s="242"/>
      <c r="D4" s="307"/>
      <c r="E4" s="6">
        <v>300</v>
      </c>
      <c r="F4" s="277">
        <v>30</v>
      </c>
      <c r="G4" s="119"/>
      <c r="H4" s="16"/>
      <c r="I4" s="488"/>
      <c r="L4" s="15"/>
      <c r="M4" s="242"/>
      <c r="N4" s="307"/>
      <c r="O4" s="6"/>
      <c r="P4" s="277"/>
      <c r="Q4" s="119"/>
      <c r="R4" s="16"/>
      <c r="S4" s="488"/>
    </row>
    <row r="5" spans="1:19" x14ac:dyDescent="0.25">
      <c r="A5" s="119" t="s">
        <v>82</v>
      </c>
      <c r="B5" s="567" t="s">
        <v>85</v>
      </c>
      <c r="C5" s="560">
        <v>49</v>
      </c>
      <c r="D5" s="307">
        <v>43286</v>
      </c>
      <c r="E5" s="192">
        <v>990</v>
      </c>
      <c r="F5" s="119">
        <v>99</v>
      </c>
      <c r="G5" s="18">
        <f>F61</f>
        <v>2930</v>
      </c>
      <c r="H5" s="10">
        <f>E4+E5-G5+E6+E7</f>
        <v>1370</v>
      </c>
      <c r="I5" s="488"/>
      <c r="K5" s="119" t="s">
        <v>82</v>
      </c>
      <c r="L5" s="567" t="s">
        <v>85</v>
      </c>
      <c r="M5" s="560">
        <v>49</v>
      </c>
      <c r="N5" s="307">
        <v>43372</v>
      </c>
      <c r="O5" s="192">
        <v>1500</v>
      </c>
      <c r="P5" s="119">
        <v>150</v>
      </c>
      <c r="Q5" s="18">
        <f>P61</f>
        <v>0</v>
      </c>
      <c r="R5" s="10">
        <f>O4+O5-Q5+O6+O7</f>
        <v>1500</v>
      </c>
      <c r="S5" s="488"/>
    </row>
    <row r="6" spans="1:19" x14ac:dyDescent="0.25">
      <c r="A6" s="16"/>
      <c r="B6" s="15"/>
      <c r="C6" s="555">
        <v>49</v>
      </c>
      <c r="D6" s="307">
        <v>43306</v>
      </c>
      <c r="E6" s="192">
        <v>3000</v>
      </c>
      <c r="F6" s="119">
        <v>300</v>
      </c>
      <c r="G6" s="16"/>
      <c r="I6" s="489"/>
      <c r="K6" s="16"/>
      <c r="L6" s="15"/>
      <c r="M6" s="555"/>
      <c r="N6" s="307"/>
      <c r="O6" s="192"/>
      <c r="P6" s="119"/>
      <c r="Q6" s="16"/>
      <c r="S6" s="489"/>
    </row>
    <row r="7" spans="1:19" ht="15.75" thickBot="1" x14ac:dyDescent="0.3">
      <c r="A7" s="16"/>
      <c r="B7" s="15"/>
      <c r="C7" s="697" t="s">
        <v>130</v>
      </c>
      <c r="D7" s="698">
        <v>43285</v>
      </c>
      <c r="E7" s="699">
        <v>10</v>
      </c>
      <c r="F7" s="541">
        <v>1</v>
      </c>
      <c r="G7" s="16"/>
      <c r="I7" s="489"/>
      <c r="K7" s="16"/>
      <c r="L7" s="15"/>
      <c r="M7" s="697"/>
      <c r="N7" s="698"/>
      <c r="O7" s="699"/>
      <c r="P7" s="541"/>
      <c r="Q7" s="16"/>
      <c r="S7" s="489"/>
    </row>
    <row r="8" spans="1:19" ht="16.5" thickTop="1" thickBot="1" x14ac:dyDescent="0.3">
      <c r="B8" s="102" t="s">
        <v>7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  <c r="I8" s="490" t="s">
        <v>11</v>
      </c>
      <c r="L8" s="102" t="s">
        <v>7</v>
      </c>
      <c r="M8" s="35" t="s">
        <v>8</v>
      </c>
      <c r="N8" s="38" t="s">
        <v>3</v>
      </c>
      <c r="O8" s="31" t="s">
        <v>2</v>
      </c>
      <c r="P8" s="12" t="s">
        <v>9</v>
      </c>
      <c r="Q8" s="13" t="s">
        <v>16</v>
      </c>
      <c r="R8" s="32"/>
      <c r="S8" s="490" t="s">
        <v>11</v>
      </c>
    </row>
    <row r="9" spans="1:19" ht="15.75" thickTop="1" x14ac:dyDescent="0.25">
      <c r="A9" s="364"/>
      <c r="B9" s="261">
        <v>10</v>
      </c>
      <c r="C9" s="20">
        <v>31</v>
      </c>
      <c r="D9" s="167">
        <f t="shared" ref="D9:D10" si="0">C9*B9</f>
        <v>310</v>
      </c>
      <c r="E9" s="533">
        <v>43285</v>
      </c>
      <c r="F9" s="109">
        <f t="shared" ref="F9:F10" si="1">D9</f>
        <v>310</v>
      </c>
      <c r="G9" s="110" t="s">
        <v>106</v>
      </c>
      <c r="H9" s="198">
        <v>55</v>
      </c>
      <c r="I9" s="488">
        <f>E5-F9+E6+E4+E7</f>
        <v>3990</v>
      </c>
      <c r="K9" s="364"/>
      <c r="L9" s="261">
        <v>10</v>
      </c>
      <c r="M9" s="20"/>
      <c r="N9" s="167">
        <f t="shared" ref="N9:N60" si="2">M9*L9</f>
        <v>0</v>
      </c>
      <c r="O9" s="533"/>
      <c r="P9" s="109">
        <f t="shared" ref="P9:P60" si="3">N9</f>
        <v>0</v>
      </c>
      <c r="Q9" s="110"/>
      <c r="R9" s="198"/>
      <c r="S9" s="488">
        <f>O5-P9+O6+O4+O7</f>
        <v>1500</v>
      </c>
    </row>
    <row r="10" spans="1:19" x14ac:dyDescent="0.25">
      <c r="B10" s="261">
        <v>10</v>
      </c>
      <c r="C10" s="20">
        <v>30</v>
      </c>
      <c r="D10" s="167">
        <f t="shared" si="0"/>
        <v>300</v>
      </c>
      <c r="E10" s="532">
        <v>43286</v>
      </c>
      <c r="F10" s="109">
        <f t="shared" si="1"/>
        <v>300</v>
      </c>
      <c r="G10" s="110" t="s">
        <v>107</v>
      </c>
      <c r="H10" s="198">
        <v>55</v>
      </c>
      <c r="I10" s="488">
        <f>I9-F10</f>
        <v>3690</v>
      </c>
      <c r="L10" s="261">
        <v>10</v>
      </c>
      <c r="M10" s="20"/>
      <c r="N10" s="167">
        <f t="shared" si="2"/>
        <v>0</v>
      </c>
      <c r="O10" s="532"/>
      <c r="P10" s="109">
        <f t="shared" si="3"/>
        <v>0</v>
      </c>
      <c r="Q10" s="110"/>
      <c r="R10" s="198"/>
      <c r="S10" s="488">
        <f>S9-P10</f>
        <v>1500</v>
      </c>
    </row>
    <row r="11" spans="1:19" x14ac:dyDescent="0.25">
      <c r="A11" s="89" t="s">
        <v>32</v>
      </c>
      <c r="B11" s="261">
        <f>B10</f>
        <v>10</v>
      </c>
      <c r="C11" s="20">
        <v>20</v>
      </c>
      <c r="D11" s="167">
        <f t="shared" ref="D11:D60" si="4">C11*B11</f>
        <v>200</v>
      </c>
      <c r="E11" s="532">
        <v>43294</v>
      </c>
      <c r="F11" s="109">
        <f t="shared" ref="F11:F60" si="5">D11</f>
        <v>200</v>
      </c>
      <c r="G11" s="110" t="s">
        <v>108</v>
      </c>
      <c r="H11" s="111">
        <v>55</v>
      </c>
      <c r="I11" s="488">
        <f t="shared" ref="I11:I59" si="6">I10-F11</f>
        <v>3490</v>
      </c>
      <c r="K11" s="89" t="s">
        <v>32</v>
      </c>
      <c r="L11" s="261">
        <f>L10</f>
        <v>10</v>
      </c>
      <c r="M11" s="20"/>
      <c r="N11" s="167">
        <f t="shared" si="2"/>
        <v>0</v>
      </c>
      <c r="O11" s="532"/>
      <c r="P11" s="109">
        <f t="shared" si="3"/>
        <v>0</v>
      </c>
      <c r="Q11" s="110"/>
      <c r="R11" s="111"/>
      <c r="S11" s="488">
        <f t="shared" ref="S11:S59" si="7">S10-P11</f>
        <v>1500</v>
      </c>
    </row>
    <row r="12" spans="1:19" x14ac:dyDescent="0.25">
      <c r="A12" s="159"/>
      <c r="B12" s="261">
        <f t="shared" ref="B12:B60" si="8">B11</f>
        <v>10</v>
      </c>
      <c r="C12" s="20">
        <v>9</v>
      </c>
      <c r="D12" s="167">
        <f t="shared" si="4"/>
        <v>90</v>
      </c>
      <c r="E12" s="532">
        <v>43300</v>
      </c>
      <c r="F12" s="109">
        <f t="shared" si="5"/>
        <v>90</v>
      </c>
      <c r="G12" s="110" t="s">
        <v>110</v>
      </c>
      <c r="H12" s="111">
        <v>55</v>
      </c>
      <c r="I12" s="488">
        <f t="shared" si="6"/>
        <v>3400</v>
      </c>
      <c r="K12" s="159"/>
      <c r="L12" s="261">
        <f t="shared" ref="L12:L60" si="9">L11</f>
        <v>10</v>
      </c>
      <c r="M12" s="20"/>
      <c r="N12" s="167">
        <f t="shared" si="2"/>
        <v>0</v>
      </c>
      <c r="O12" s="532"/>
      <c r="P12" s="109">
        <f t="shared" si="3"/>
        <v>0</v>
      </c>
      <c r="Q12" s="110"/>
      <c r="R12" s="111"/>
      <c r="S12" s="488">
        <f t="shared" si="7"/>
        <v>1500</v>
      </c>
    </row>
    <row r="13" spans="1:19" x14ac:dyDescent="0.25">
      <c r="A13" s="16"/>
      <c r="B13" s="261">
        <f t="shared" si="8"/>
        <v>10</v>
      </c>
      <c r="C13" s="20">
        <v>40</v>
      </c>
      <c r="D13" s="167">
        <f t="shared" si="4"/>
        <v>400</v>
      </c>
      <c r="E13" s="533">
        <v>43300</v>
      </c>
      <c r="F13" s="109">
        <f t="shared" si="5"/>
        <v>400</v>
      </c>
      <c r="G13" s="110" t="s">
        <v>109</v>
      </c>
      <c r="H13" s="198">
        <v>55</v>
      </c>
      <c r="I13" s="488">
        <f t="shared" si="6"/>
        <v>3000</v>
      </c>
      <c r="K13" s="16"/>
      <c r="L13" s="261">
        <f t="shared" si="9"/>
        <v>10</v>
      </c>
      <c r="M13" s="20"/>
      <c r="N13" s="167">
        <f t="shared" si="2"/>
        <v>0</v>
      </c>
      <c r="O13" s="533"/>
      <c r="P13" s="109">
        <f t="shared" si="3"/>
        <v>0</v>
      </c>
      <c r="Q13" s="110"/>
      <c r="R13" s="198"/>
      <c r="S13" s="488">
        <f t="shared" si="7"/>
        <v>1500</v>
      </c>
    </row>
    <row r="14" spans="1:19" x14ac:dyDescent="0.25">
      <c r="A14" s="141" t="s">
        <v>33</v>
      </c>
      <c r="B14" s="261">
        <f t="shared" si="8"/>
        <v>10</v>
      </c>
      <c r="C14" s="20">
        <v>5</v>
      </c>
      <c r="D14" s="167">
        <f t="shared" si="4"/>
        <v>50</v>
      </c>
      <c r="E14" s="533">
        <v>43306</v>
      </c>
      <c r="F14" s="109">
        <f t="shared" si="5"/>
        <v>50</v>
      </c>
      <c r="G14" s="110" t="s">
        <v>115</v>
      </c>
      <c r="H14" s="198">
        <v>55</v>
      </c>
      <c r="I14" s="488">
        <f t="shared" si="6"/>
        <v>2950</v>
      </c>
      <c r="K14" s="141" t="s">
        <v>33</v>
      </c>
      <c r="L14" s="261">
        <f t="shared" si="9"/>
        <v>10</v>
      </c>
      <c r="M14" s="20"/>
      <c r="N14" s="167">
        <f t="shared" si="2"/>
        <v>0</v>
      </c>
      <c r="O14" s="533"/>
      <c r="P14" s="109">
        <f t="shared" si="3"/>
        <v>0</v>
      </c>
      <c r="Q14" s="110"/>
      <c r="R14" s="198"/>
      <c r="S14" s="488">
        <f t="shared" si="7"/>
        <v>1500</v>
      </c>
    </row>
    <row r="15" spans="1:19" x14ac:dyDescent="0.25">
      <c r="A15" s="59"/>
      <c r="B15" s="261">
        <f t="shared" si="8"/>
        <v>10</v>
      </c>
      <c r="C15" s="20">
        <v>30</v>
      </c>
      <c r="D15" s="167">
        <f t="shared" si="4"/>
        <v>300</v>
      </c>
      <c r="E15" s="532">
        <v>43306</v>
      </c>
      <c r="F15" s="109">
        <f t="shared" si="5"/>
        <v>300</v>
      </c>
      <c r="G15" s="110" t="s">
        <v>115</v>
      </c>
      <c r="H15" s="198">
        <v>55</v>
      </c>
      <c r="I15" s="488">
        <f t="shared" si="6"/>
        <v>2650</v>
      </c>
      <c r="K15" s="59"/>
      <c r="L15" s="261">
        <f t="shared" si="9"/>
        <v>10</v>
      </c>
      <c r="M15" s="20"/>
      <c r="N15" s="167">
        <f t="shared" si="2"/>
        <v>0</v>
      </c>
      <c r="O15" s="532"/>
      <c r="P15" s="109">
        <f t="shared" si="3"/>
        <v>0</v>
      </c>
      <c r="Q15" s="110"/>
      <c r="R15" s="198"/>
      <c r="S15" s="488">
        <f t="shared" si="7"/>
        <v>1500</v>
      </c>
    </row>
    <row r="16" spans="1:19" x14ac:dyDescent="0.25">
      <c r="A16" s="59"/>
      <c r="B16" s="261">
        <f t="shared" si="8"/>
        <v>10</v>
      </c>
      <c r="C16" s="20">
        <v>30</v>
      </c>
      <c r="D16" s="167">
        <f t="shared" si="4"/>
        <v>300</v>
      </c>
      <c r="E16" s="532">
        <v>43307</v>
      </c>
      <c r="F16" s="109">
        <f t="shared" si="5"/>
        <v>300</v>
      </c>
      <c r="G16" s="110" t="s">
        <v>122</v>
      </c>
      <c r="H16" s="198">
        <v>55</v>
      </c>
      <c r="I16" s="488">
        <f t="shared" si="6"/>
        <v>2350</v>
      </c>
      <c r="K16" s="59"/>
      <c r="L16" s="261">
        <f t="shared" si="9"/>
        <v>10</v>
      </c>
      <c r="M16" s="20"/>
      <c r="N16" s="167">
        <f t="shared" si="2"/>
        <v>0</v>
      </c>
      <c r="O16" s="532"/>
      <c r="P16" s="109">
        <f t="shared" si="3"/>
        <v>0</v>
      </c>
      <c r="Q16" s="110"/>
      <c r="R16" s="198"/>
      <c r="S16" s="488">
        <f t="shared" si="7"/>
        <v>1500</v>
      </c>
    </row>
    <row r="17" spans="1:19" x14ac:dyDescent="0.25">
      <c r="A17" s="7"/>
      <c r="B17" s="261">
        <f t="shared" si="8"/>
        <v>10</v>
      </c>
      <c r="C17" s="20">
        <v>10</v>
      </c>
      <c r="D17" s="712">
        <f t="shared" si="4"/>
        <v>100</v>
      </c>
      <c r="E17" s="713">
        <v>43322</v>
      </c>
      <c r="F17" s="584">
        <f t="shared" si="5"/>
        <v>100</v>
      </c>
      <c r="G17" s="586" t="s">
        <v>150</v>
      </c>
      <c r="H17" s="724">
        <v>55</v>
      </c>
      <c r="I17" s="488">
        <f t="shared" si="6"/>
        <v>2250</v>
      </c>
      <c r="K17" s="7"/>
      <c r="L17" s="261">
        <f t="shared" si="9"/>
        <v>10</v>
      </c>
      <c r="M17" s="20"/>
      <c r="N17" s="712">
        <f t="shared" si="2"/>
        <v>0</v>
      </c>
      <c r="O17" s="713"/>
      <c r="P17" s="584">
        <f t="shared" si="3"/>
        <v>0</v>
      </c>
      <c r="Q17" s="586"/>
      <c r="R17" s="724"/>
      <c r="S17" s="488">
        <f t="shared" si="7"/>
        <v>1500</v>
      </c>
    </row>
    <row r="18" spans="1:19" x14ac:dyDescent="0.25">
      <c r="A18" s="7"/>
      <c r="B18" s="261">
        <f t="shared" si="8"/>
        <v>10</v>
      </c>
      <c r="C18" s="20">
        <v>20</v>
      </c>
      <c r="D18" s="712">
        <f t="shared" si="4"/>
        <v>200</v>
      </c>
      <c r="E18" s="713">
        <v>43337</v>
      </c>
      <c r="F18" s="584">
        <f t="shared" si="5"/>
        <v>200</v>
      </c>
      <c r="G18" s="586" t="s">
        <v>193</v>
      </c>
      <c r="H18" s="587">
        <v>55</v>
      </c>
      <c r="I18" s="488">
        <f t="shared" si="6"/>
        <v>2050</v>
      </c>
      <c r="K18" s="7"/>
      <c r="L18" s="261">
        <f t="shared" si="9"/>
        <v>10</v>
      </c>
      <c r="M18" s="20"/>
      <c r="N18" s="712">
        <f t="shared" si="2"/>
        <v>0</v>
      </c>
      <c r="O18" s="713"/>
      <c r="P18" s="584">
        <f t="shared" si="3"/>
        <v>0</v>
      </c>
      <c r="Q18" s="586"/>
      <c r="R18" s="587"/>
      <c r="S18" s="488">
        <f t="shared" si="7"/>
        <v>1500</v>
      </c>
    </row>
    <row r="19" spans="1:19" x14ac:dyDescent="0.25">
      <c r="A19" s="7"/>
      <c r="B19" s="261">
        <f t="shared" si="8"/>
        <v>10</v>
      </c>
      <c r="C19" s="20">
        <v>20</v>
      </c>
      <c r="D19" s="712">
        <f t="shared" si="4"/>
        <v>200</v>
      </c>
      <c r="E19" s="713">
        <v>43343</v>
      </c>
      <c r="F19" s="584">
        <f t="shared" si="5"/>
        <v>200</v>
      </c>
      <c r="G19" s="586" t="s">
        <v>202</v>
      </c>
      <c r="H19" s="587">
        <v>55</v>
      </c>
      <c r="I19" s="488">
        <f t="shared" si="6"/>
        <v>1850</v>
      </c>
      <c r="K19" s="7"/>
      <c r="L19" s="261">
        <f t="shared" si="9"/>
        <v>10</v>
      </c>
      <c r="M19" s="20"/>
      <c r="N19" s="712">
        <f t="shared" si="2"/>
        <v>0</v>
      </c>
      <c r="O19" s="713"/>
      <c r="P19" s="584">
        <f t="shared" si="3"/>
        <v>0</v>
      </c>
      <c r="Q19" s="586"/>
      <c r="R19" s="587"/>
      <c r="S19" s="488">
        <f t="shared" si="7"/>
        <v>1500</v>
      </c>
    </row>
    <row r="20" spans="1:19" x14ac:dyDescent="0.25">
      <c r="A20" s="7"/>
      <c r="B20" s="261">
        <f t="shared" si="8"/>
        <v>10</v>
      </c>
      <c r="C20" s="20">
        <v>1</v>
      </c>
      <c r="D20" s="754">
        <f t="shared" si="4"/>
        <v>10</v>
      </c>
      <c r="E20" s="755">
        <v>43344</v>
      </c>
      <c r="F20" s="649">
        <f t="shared" si="5"/>
        <v>10</v>
      </c>
      <c r="G20" s="366" t="s">
        <v>287</v>
      </c>
      <c r="H20" s="214">
        <v>55</v>
      </c>
      <c r="I20" s="488">
        <f t="shared" si="6"/>
        <v>1840</v>
      </c>
      <c r="K20" s="7"/>
      <c r="L20" s="261">
        <f t="shared" si="9"/>
        <v>10</v>
      </c>
      <c r="M20" s="20"/>
      <c r="N20" s="754">
        <f t="shared" si="2"/>
        <v>0</v>
      </c>
      <c r="O20" s="755"/>
      <c r="P20" s="649">
        <f t="shared" si="3"/>
        <v>0</v>
      </c>
      <c r="Q20" s="366"/>
      <c r="R20" s="214"/>
      <c r="S20" s="488">
        <f t="shared" si="7"/>
        <v>1500</v>
      </c>
    </row>
    <row r="21" spans="1:19" x14ac:dyDescent="0.25">
      <c r="A21" s="7"/>
      <c r="B21" s="261">
        <f t="shared" si="8"/>
        <v>10</v>
      </c>
      <c r="C21" s="20">
        <v>2</v>
      </c>
      <c r="D21" s="754">
        <f t="shared" si="4"/>
        <v>20</v>
      </c>
      <c r="E21" s="755">
        <v>43355</v>
      </c>
      <c r="F21" s="649">
        <f t="shared" si="5"/>
        <v>20</v>
      </c>
      <c r="G21" s="366" t="s">
        <v>345</v>
      </c>
      <c r="H21" s="214">
        <v>55</v>
      </c>
      <c r="I21" s="488">
        <f t="shared" si="6"/>
        <v>1820</v>
      </c>
      <c r="K21" s="7"/>
      <c r="L21" s="261">
        <f t="shared" si="9"/>
        <v>10</v>
      </c>
      <c r="M21" s="20"/>
      <c r="N21" s="754">
        <f t="shared" si="2"/>
        <v>0</v>
      </c>
      <c r="O21" s="755"/>
      <c r="P21" s="649">
        <f t="shared" si="3"/>
        <v>0</v>
      </c>
      <c r="Q21" s="366"/>
      <c r="R21" s="214"/>
      <c r="S21" s="488">
        <f t="shared" si="7"/>
        <v>1500</v>
      </c>
    </row>
    <row r="22" spans="1:19" x14ac:dyDescent="0.25">
      <c r="A22" s="7"/>
      <c r="B22" s="261">
        <f t="shared" si="8"/>
        <v>10</v>
      </c>
      <c r="C22" s="20">
        <v>20</v>
      </c>
      <c r="D22" s="754">
        <f t="shared" si="4"/>
        <v>200</v>
      </c>
      <c r="E22" s="755">
        <v>43357</v>
      </c>
      <c r="F22" s="649">
        <f t="shared" si="5"/>
        <v>200</v>
      </c>
      <c r="G22" s="366" t="s">
        <v>356</v>
      </c>
      <c r="H22" s="214">
        <v>55</v>
      </c>
      <c r="I22" s="488">
        <f t="shared" si="6"/>
        <v>1620</v>
      </c>
      <c r="K22" s="7"/>
      <c r="L22" s="261">
        <f t="shared" si="9"/>
        <v>10</v>
      </c>
      <c r="M22" s="20"/>
      <c r="N22" s="754">
        <f t="shared" si="2"/>
        <v>0</v>
      </c>
      <c r="O22" s="755"/>
      <c r="P22" s="649">
        <f t="shared" si="3"/>
        <v>0</v>
      </c>
      <c r="Q22" s="366"/>
      <c r="R22" s="214"/>
      <c r="S22" s="488">
        <f t="shared" si="7"/>
        <v>1500</v>
      </c>
    </row>
    <row r="23" spans="1:19" x14ac:dyDescent="0.25">
      <c r="A23" s="7"/>
      <c r="B23" s="261">
        <f t="shared" si="8"/>
        <v>10</v>
      </c>
      <c r="C23" s="20">
        <v>5</v>
      </c>
      <c r="D23" s="754">
        <f t="shared" si="4"/>
        <v>50</v>
      </c>
      <c r="E23" s="755">
        <v>43361</v>
      </c>
      <c r="F23" s="649">
        <f t="shared" si="5"/>
        <v>50</v>
      </c>
      <c r="G23" s="366" t="s">
        <v>371</v>
      </c>
      <c r="H23" s="214">
        <v>55</v>
      </c>
      <c r="I23" s="488">
        <f t="shared" si="6"/>
        <v>1570</v>
      </c>
      <c r="K23" s="7"/>
      <c r="L23" s="261">
        <f t="shared" si="9"/>
        <v>10</v>
      </c>
      <c r="M23" s="20"/>
      <c r="N23" s="754">
        <f t="shared" si="2"/>
        <v>0</v>
      </c>
      <c r="O23" s="755"/>
      <c r="P23" s="649">
        <f t="shared" si="3"/>
        <v>0</v>
      </c>
      <c r="Q23" s="366"/>
      <c r="R23" s="214"/>
      <c r="S23" s="488">
        <f t="shared" si="7"/>
        <v>1500</v>
      </c>
    </row>
    <row r="24" spans="1:19" x14ac:dyDescent="0.25">
      <c r="A24" s="7"/>
      <c r="B24" s="261">
        <f t="shared" si="8"/>
        <v>10</v>
      </c>
      <c r="C24" s="20">
        <v>20</v>
      </c>
      <c r="D24" s="754">
        <f t="shared" si="4"/>
        <v>200</v>
      </c>
      <c r="E24" s="755">
        <v>43369</v>
      </c>
      <c r="F24" s="649">
        <f t="shared" si="5"/>
        <v>200</v>
      </c>
      <c r="G24" s="366" t="s">
        <v>459</v>
      </c>
      <c r="H24" s="214">
        <v>55</v>
      </c>
      <c r="I24" s="488">
        <f t="shared" si="6"/>
        <v>1370</v>
      </c>
      <c r="K24" s="7"/>
      <c r="L24" s="261">
        <f t="shared" si="9"/>
        <v>10</v>
      </c>
      <c r="M24" s="20"/>
      <c r="N24" s="754">
        <f t="shared" si="2"/>
        <v>0</v>
      </c>
      <c r="O24" s="755"/>
      <c r="P24" s="649">
        <f t="shared" si="3"/>
        <v>0</v>
      </c>
      <c r="Q24" s="366"/>
      <c r="R24" s="214"/>
      <c r="S24" s="488">
        <f t="shared" si="7"/>
        <v>1500</v>
      </c>
    </row>
    <row r="25" spans="1:19" x14ac:dyDescent="0.25">
      <c r="A25" s="7"/>
      <c r="B25" s="261">
        <f t="shared" si="8"/>
        <v>10</v>
      </c>
      <c r="C25" s="20"/>
      <c r="D25" s="754">
        <f t="shared" si="4"/>
        <v>0</v>
      </c>
      <c r="E25" s="755"/>
      <c r="F25" s="649">
        <f t="shared" si="5"/>
        <v>0</v>
      </c>
      <c r="G25" s="366"/>
      <c r="H25" s="214"/>
      <c r="I25" s="488">
        <f t="shared" si="6"/>
        <v>1370</v>
      </c>
      <c r="K25" s="7"/>
      <c r="L25" s="261">
        <f t="shared" si="9"/>
        <v>10</v>
      </c>
      <c r="M25" s="20"/>
      <c r="N25" s="754">
        <f t="shared" si="2"/>
        <v>0</v>
      </c>
      <c r="O25" s="755"/>
      <c r="P25" s="649">
        <f t="shared" si="3"/>
        <v>0</v>
      </c>
      <c r="Q25" s="366"/>
      <c r="R25" s="214"/>
      <c r="S25" s="488">
        <f t="shared" si="7"/>
        <v>1500</v>
      </c>
    </row>
    <row r="26" spans="1:19" x14ac:dyDescent="0.25">
      <c r="A26" s="7"/>
      <c r="B26" s="261">
        <f t="shared" si="8"/>
        <v>10</v>
      </c>
      <c r="C26" s="20"/>
      <c r="D26" s="754">
        <f t="shared" si="4"/>
        <v>0</v>
      </c>
      <c r="E26" s="755"/>
      <c r="F26" s="649">
        <f t="shared" si="5"/>
        <v>0</v>
      </c>
      <c r="G26" s="366"/>
      <c r="H26" s="214"/>
      <c r="I26" s="488">
        <f t="shared" si="6"/>
        <v>1370</v>
      </c>
      <c r="K26" s="7"/>
      <c r="L26" s="261">
        <f t="shared" si="9"/>
        <v>10</v>
      </c>
      <c r="M26" s="20"/>
      <c r="N26" s="754">
        <f t="shared" si="2"/>
        <v>0</v>
      </c>
      <c r="O26" s="755"/>
      <c r="P26" s="649">
        <f t="shared" si="3"/>
        <v>0</v>
      </c>
      <c r="Q26" s="366"/>
      <c r="R26" s="214"/>
      <c r="S26" s="488">
        <f t="shared" si="7"/>
        <v>1500</v>
      </c>
    </row>
    <row r="27" spans="1:19" x14ac:dyDescent="0.25">
      <c r="A27" s="7"/>
      <c r="B27" s="261">
        <f t="shared" si="8"/>
        <v>10</v>
      </c>
      <c r="C27" s="20"/>
      <c r="D27" s="754">
        <f t="shared" si="4"/>
        <v>0</v>
      </c>
      <c r="E27" s="755"/>
      <c r="F27" s="649">
        <f t="shared" si="5"/>
        <v>0</v>
      </c>
      <c r="G27" s="366"/>
      <c r="H27" s="214"/>
      <c r="I27" s="488">
        <f t="shared" si="6"/>
        <v>1370</v>
      </c>
      <c r="K27" s="7"/>
      <c r="L27" s="261">
        <f t="shared" si="9"/>
        <v>10</v>
      </c>
      <c r="M27" s="20"/>
      <c r="N27" s="754">
        <f t="shared" si="2"/>
        <v>0</v>
      </c>
      <c r="O27" s="755"/>
      <c r="P27" s="649">
        <f t="shared" si="3"/>
        <v>0</v>
      </c>
      <c r="Q27" s="366"/>
      <c r="R27" s="214"/>
      <c r="S27" s="488">
        <f t="shared" si="7"/>
        <v>1500</v>
      </c>
    </row>
    <row r="28" spans="1:19" x14ac:dyDescent="0.25">
      <c r="A28" s="7"/>
      <c r="B28" s="261">
        <f t="shared" si="8"/>
        <v>10</v>
      </c>
      <c r="C28" s="20"/>
      <c r="D28" s="754">
        <f t="shared" si="4"/>
        <v>0</v>
      </c>
      <c r="E28" s="755"/>
      <c r="F28" s="649">
        <f t="shared" si="5"/>
        <v>0</v>
      </c>
      <c r="G28" s="366"/>
      <c r="H28" s="214"/>
      <c r="I28" s="488">
        <f t="shared" si="6"/>
        <v>1370</v>
      </c>
      <c r="K28" s="7"/>
      <c r="L28" s="261">
        <f t="shared" si="9"/>
        <v>10</v>
      </c>
      <c r="M28" s="20"/>
      <c r="N28" s="754">
        <f t="shared" si="2"/>
        <v>0</v>
      </c>
      <c r="O28" s="755"/>
      <c r="P28" s="649">
        <f t="shared" si="3"/>
        <v>0</v>
      </c>
      <c r="Q28" s="366"/>
      <c r="R28" s="214"/>
      <c r="S28" s="488">
        <f t="shared" si="7"/>
        <v>1500</v>
      </c>
    </row>
    <row r="29" spans="1:19" x14ac:dyDescent="0.25">
      <c r="A29" s="7"/>
      <c r="B29" s="261">
        <f t="shared" si="8"/>
        <v>10</v>
      </c>
      <c r="C29" s="20"/>
      <c r="D29" s="754">
        <f t="shared" si="4"/>
        <v>0</v>
      </c>
      <c r="E29" s="755"/>
      <c r="F29" s="649">
        <f t="shared" si="5"/>
        <v>0</v>
      </c>
      <c r="G29" s="366"/>
      <c r="H29" s="214"/>
      <c r="I29" s="488">
        <f t="shared" si="6"/>
        <v>1370</v>
      </c>
      <c r="K29" s="7"/>
      <c r="L29" s="261">
        <f t="shared" si="9"/>
        <v>10</v>
      </c>
      <c r="M29" s="20"/>
      <c r="N29" s="754">
        <f t="shared" si="2"/>
        <v>0</v>
      </c>
      <c r="O29" s="755"/>
      <c r="P29" s="649">
        <f t="shared" si="3"/>
        <v>0</v>
      </c>
      <c r="Q29" s="366"/>
      <c r="R29" s="214"/>
      <c r="S29" s="488">
        <f t="shared" si="7"/>
        <v>1500</v>
      </c>
    </row>
    <row r="30" spans="1:19" x14ac:dyDescent="0.25">
      <c r="A30" s="7"/>
      <c r="B30" s="261">
        <f t="shared" si="8"/>
        <v>10</v>
      </c>
      <c r="C30" s="20"/>
      <c r="D30" s="754">
        <f t="shared" si="4"/>
        <v>0</v>
      </c>
      <c r="E30" s="755"/>
      <c r="F30" s="649">
        <f t="shared" si="5"/>
        <v>0</v>
      </c>
      <c r="G30" s="366"/>
      <c r="H30" s="214"/>
      <c r="I30" s="488">
        <f t="shared" si="6"/>
        <v>1370</v>
      </c>
      <c r="K30" s="7"/>
      <c r="L30" s="261">
        <f t="shared" si="9"/>
        <v>10</v>
      </c>
      <c r="M30" s="20"/>
      <c r="N30" s="754">
        <f t="shared" si="2"/>
        <v>0</v>
      </c>
      <c r="O30" s="755"/>
      <c r="P30" s="649">
        <f t="shared" si="3"/>
        <v>0</v>
      </c>
      <c r="Q30" s="366"/>
      <c r="R30" s="214"/>
      <c r="S30" s="488">
        <f t="shared" si="7"/>
        <v>1500</v>
      </c>
    </row>
    <row r="31" spans="1:19" x14ac:dyDescent="0.25">
      <c r="A31" s="7"/>
      <c r="B31" s="261">
        <f t="shared" si="8"/>
        <v>10</v>
      </c>
      <c r="C31" s="20"/>
      <c r="D31" s="754">
        <f t="shared" si="4"/>
        <v>0</v>
      </c>
      <c r="E31" s="755"/>
      <c r="F31" s="649">
        <f t="shared" si="5"/>
        <v>0</v>
      </c>
      <c r="G31" s="366"/>
      <c r="H31" s="214"/>
      <c r="I31" s="488">
        <f t="shared" si="6"/>
        <v>1370</v>
      </c>
      <c r="K31" s="7"/>
      <c r="L31" s="261">
        <f t="shared" si="9"/>
        <v>10</v>
      </c>
      <c r="M31" s="20"/>
      <c r="N31" s="754">
        <f t="shared" si="2"/>
        <v>0</v>
      </c>
      <c r="O31" s="755"/>
      <c r="P31" s="649">
        <f t="shared" si="3"/>
        <v>0</v>
      </c>
      <c r="Q31" s="366"/>
      <c r="R31" s="214"/>
      <c r="S31" s="488">
        <f t="shared" si="7"/>
        <v>1500</v>
      </c>
    </row>
    <row r="32" spans="1:19" x14ac:dyDescent="0.25">
      <c r="A32" s="7"/>
      <c r="B32" s="261">
        <f t="shared" si="8"/>
        <v>10</v>
      </c>
      <c r="C32" s="20"/>
      <c r="D32" s="754">
        <f t="shared" si="4"/>
        <v>0</v>
      </c>
      <c r="E32" s="755"/>
      <c r="F32" s="649">
        <f t="shared" si="5"/>
        <v>0</v>
      </c>
      <c r="G32" s="366"/>
      <c r="H32" s="214"/>
      <c r="I32" s="488">
        <f t="shared" si="6"/>
        <v>1370</v>
      </c>
      <c r="K32" s="7"/>
      <c r="L32" s="261">
        <f t="shared" si="9"/>
        <v>10</v>
      </c>
      <c r="M32" s="20"/>
      <c r="N32" s="754">
        <f t="shared" si="2"/>
        <v>0</v>
      </c>
      <c r="O32" s="755"/>
      <c r="P32" s="649">
        <f t="shared" si="3"/>
        <v>0</v>
      </c>
      <c r="Q32" s="366"/>
      <c r="R32" s="214"/>
      <c r="S32" s="488">
        <f t="shared" si="7"/>
        <v>1500</v>
      </c>
    </row>
    <row r="33" spans="1:19" x14ac:dyDescent="0.25">
      <c r="A33" s="7"/>
      <c r="B33" s="261">
        <f t="shared" si="8"/>
        <v>10</v>
      </c>
      <c r="C33" s="20"/>
      <c r="D33" s="754">
        <f t="shared" si="4"/>
        <v>0</v>
      </c>
      <c r="E33" s="756"/>
      <c r="F33" s="649">
        <f t="shared" si="5"/>
        <v>0</v>
      </c>
      <c r="G33" s="366"/>
      <c r="H33" s="757"/>
      <c r="I33" s="488">
        <f t="shared" si="6"/>
        <v>1370</v>
      </c>
      <c r="K33" s="7"/>
      <c r="L33" s="261">
        <f t="shared" si="9"/>
        <v>10</v>
      </c>
      <c r="M33" s="20"/>
      <c r="N33" s="754">
        <f t="shared" si="2"/>
        <v>0</v>
      </c>
      <c r="O33" s="756"/>
      <c r="P33" s="649">
        <f t="shared" si="3"/>
        <v>0</v>
      </c>
      <c r="Q33" s="366"/>
      <c r="R33" s="757"/>
      <c r="S33" s="488">
        <f t="shared" si="7"/>
        <v>1500</v>
      </c>
    </row>
    <row r="34" spans="1:19" x14ac:dyDescent="0.25">
      <c r="A34" s="7"/>
      <c r="B34" s="261">
        <f t="shared" si="8"/>
        <v>10</v>
      </c>
      <c r="C34" s="20"/>
      <c r="D34" s="754">
        <f t="shared" si="4"/>
        <v>0</v>
      </c>
      <c r="E34" s="756"/>
      <c r="F34" s="649">
        <f t="shared" si="5"/>
        <v>0</v>
      </c>
      <c r="G34" s="366"/>
      <c r="H34" s="757"/>
      <c r="I34" s="488">
        <f t="shared" si="6"/>
        <v>1370</v>
      </c>
      <c r="K34" s="7"/>
      <c r="L34" s="261">
        <f t="shared" si="9"/>
        <v>10</v>
      </c>
      <c r="M34" s="20"/>
      <c r="N34" s="754">
        <f t="shared" si="2"/>
        <v>0</v>
      </c>
      <c r="O34" s="756"/>
      <c r="P34" s="649">
        <f t="shared" si="3"/>
        <v>0</v>
      </c>
      <c r="Q34" s="366"/>
      <c r="R34" s="757"/>
      <c r="S34" s="488">
        <f t="shared" si="7"/>
        <v>1500</v>
      </c>
    </row>
    <row r="35" spans="1:19" x14ac:dyDescent="0.25">
      <c r="A35" s="7"/>
      <c r="B35" s="261">
        <f t="shared" si="8"/>
        <v>10</v>
      </c>
      <c r="C35" s="20"/>
      <c r="D35" s="754">
        <f t="shared" si="4"/>
        <v>0</v>
      </c>
      <c r="E35" s="756"/>
      <c r="F35" s="649">
        <f t="shared" si="5"/>
        <v>0</v>
      </c>
      <c r="G35" s="366"/>
      <c r="H35" s="757"/>
      <c r="I35" s="488">
        <f t="shared" si="6"/>
        <v>1370</v>
      </c>
      <c r="K35" s="7"/>
      <c r="L35" s="261">
        <f t="shared" si="9"/>
        <v>10</v>
      </c>
      <c r="M35" s="20"/>
      <c r="N35" s="754">
        <f t="shared" si="2"/>
        <v>0</v>
      </c>
      <c r="O35" s="756"/>
      <c r="P35" s="649">
        <f t="shared" si="3"/>
        <v>0</v>
      </c>
      <c r="Q35" s="366"/>
      <c r="R35" s="757"/>
      <c r="S35" s="488">
        <f t="shared" si="7"/>
        <v>1500</v>
      </c>
    </row>
    <row r="36" spans="1:19" x14ac:dyDescent="0.25">
      <c r="A36" s="129"/>
      <c r="B36" s="261">
        <f t="shared" si="8"/>
        <v>10</v>
      </c>
      <c r="C36" s="20"/>
      <c r="D36" s="754">
        <f t="shared" si="4"/>
        <v>0</v>
      </c>
      <c r="E36" s="756"/>
      <c r="F36" s="649">
        <f t="shared" si="5"/>
        <v>0</v>
      </c>
      <c r="G36" s="366"/>
      <c r="H36" s="757"/>
      <c r="I36" s="488">
        <f t="shared" si="6"/>
        <v>1370</v>
      </c>
      <c r="K36" s="129"/>
      <c r="L36" s="261">
        <f t="shared" si="9"/>
        <v>10</v>
      </c>
      <c r="M36" s="20"/>
      <c r="N36" s="754">
        <f t="shared" si="2"/>
        <v>0</v>
      </c>
      <c r="O36" s="756"/>
      <c r="P36" s="649">
        <f t="shared" si="3"/>
        <v>0</v>
      </c>
      <c r="Q36" s="366"/>
      <c r="R36" s="757"/>
      <c r="S36" s="488">
        <f t="shared" si="7"/>
        <v>1500</v>
      </c>
    </row>
    <row r="37" spans="1:19" x14ac:dyDescent="0.25">
      <c r="A37" s="7"/>
      <c r="B37" s="261">
        <f t="shared" si="8"/>
        <v>10</v>
      </c>
      <c r="C37" s="20"/>
      <c r="D37" s="754">
        <f t="shared" si="4"/>
        <v>0</v>
      </c>
      <c r="E37" s="756"/>
      <c r="F37" s="649">
        <f t="shared" si="5"/>
        <v>0</v>
      </c>
      <c r="G37" s="366"/>
      <c r="H37" s="757"/>
      <c r="I37" s="488">
        <f t="shared" si="6"/>
        <v>1370</v>
      </c>
      <c r="K37" s="7"/>
      <c r="L37" s="261">
        <f t="shared" si="9"/>
        <v>10</v>
      </c>
      <c r="M37" s="20"/>
      <c r="N37" s="754">
        <f t="shared" si="2"/>
        <v>0</v>
      </c>
      <c r="O37" s="756"/>
      <c r="P37" s="649">
        <f t="shared" si="3"/>
        <v>0</v>
      </c>
      <c r="Q37" s="366"/>
      <c r="R37" s="757"/>
      <c r="S37" s="488">
        <f t="shared" si="7"/>
        <v>1500</v>
      </c>
    </row>
    <row r="38" spans="1:19" x14ac:dyDescent="0.25">
      <c r="A38" s="7"/>
      <c r="B38" s="261">
        <f t="shared" si="8"/>
        <v>10</v>
      </c>
      <c r="C38" s="20"/>
      <c r="D38" s="754">
        <f t="shared" si="4"/>
        <v>0</v>
      </c>
      <c r="E38" s="755"/>
      <c r="F38" s="649">
        <f t="shared" si="5"/>
        <v>0</v>
      </c>
      <c r="G38" s="366"/>
      <c r="H38" s="757"/>
      <c r="I38" s="488">
        <f t="shared" si="6"/>
        <v>1370</v>
      </c>
      <c r="K38" s="7"/>
      <c r="L38" s="261">
        <f t="shared" si="9"/>
        <v>10</v>
      </c>
      <c r="M38" s="20"/>
      <c r="N38" s="754">
        <f t="shared" si="2"/>
        <v>0</v>
      </c>
      <c r="O38" s="755"/>
      <c r="P38" s="649">
        <f t="shared" si="3"/>
        <v>0</v>
      </c>
      <c r="Q38" s="366"/>
      <c r="R38" s="757"/>
      <c r="S38" s="488">
        <f t="shared" si="7"/>
        <v>1500</v>
      </c>
    </row>
    <row r="39" spans="1:19" x14ac:dyDescent="0.25">
      <c r="A39" s="7"/>
      <c r="B39" s="261">
        <f t="shared" si="8"/>
        <v>10</v>
      </c>
      <c r="C39" s="20"/>
      <c r="D39" s="754">
        <f t="shared" si="4"/>
        <v>0</v>
      </c>
      <c r="E39" s="755"/>
      <c r="F39" s="649">
        <f t="shared" si="5"/>
        <v>0</v>
      </c>
      <c r="G39" s="366"/>
      <c r="H39" s="757"/>
      <c r="I39" s="488">
        <f t="shared" si="6"/>
        <v>1370</v>
      </c>
      <c r="K39" s="7"/>
      <c r="L39" s="261">
        <f t="shared" si="9"/>
        <v>10</v>
      </c>
      <c r="M39" s="20"/>
      <c r="N39" s="754">
        <f t="shared" si="2"/>
        <v>0</v>
      </c>
      <c r="O39" s="755"/>
      <c r="P39" s="649">
        <f t="shared" si="3"/>
        <v>0</v>
      </c>
      <c r="Q39" s="366"/>
      <c r="R39" s="757"/>
      <c r="S39" s="488">
        <f t="shared" si="7"/>
        <v>1500</v>
      </c>
    </row>
    <row r="40" spans="1:19" x14ac:dyDescent="0.25">
      <c r="A40" s="7"/>
      <c r="B40" s="261">
        <f t="shared" si="8"/>
        <v>10</v>
      </c>
      <c r="C40" s="20"/>
      <c r="D40" s="754">
        <f t="shared" si="4"/>
        <v>0</v>
      </c>
      <c r="E40" s="755"/>
      <c r="F40" s="649">
        <f t="shared" si="5"/>
        <v>0</v>
      </c>
      <c r="G40" s="366"/>
      <c r="H40" s="757"/>
      <c r="I40" s="488">
        <f t="shared" si="6"/>
        <v>1370</v>
      </c>
      <c r="K40" s="7"/>
      <c r="L40" s="261">
        <f t="shared" si="9"/>
        <v>10</v>
      </c>
      <c r="M40" s="20"/>
      <c r="N40" s="754">
        <f t="shared" si="2"/>
        <v>0</v>
      </c>
      <c r="O40" s="755"/>
      <c r="P40" s="649">
        <f t="shared" si="3"/>
        <v>0</v>
      </c>
      <c r="Q40" s="366"/>
      <c r="R40" s="757"/>
      <c r="S40" s="488">
        <f t="shared" si="7"/>
        <v>1500</v>
      </c>
    </row>
    <row r="41" spans="1:19" x14ac:dyDescent="0.25">
      <c r="A41" s="7"/>
      <c r="B41" s="261">
        <f t="shared" si="8"/>
        <v>10</v>
      </c>
      <c r="C41" s="20"/>
      <c r="D41" s="754">
        <f t="shared" si="4"/>
        <v>0</v>
      </c>
      <c r="E41" s="755"/>
      <c r="F41" s="649">
        <f t="shared" si="5"/>
        <v>0</v>
      </c>
      <c r="G41" s="366"/>
      <c r="H41" s="757"/>
      <c r="I41" s="488">
        <f t="shared" si="6"/>
        <v>1370</v>
      </c>
      <c r="K41" s="7"/>
      <c r="L41" s="261">
        <f t="shared" si="9"/>
        <v>10</v>
      </c>
      <c r="M41" s="20"/>
      <c r="N41" s="754">
        <f t="shared" si="2"/>
        <v>0</v>
      </c>
      <c r="O41" s="755"/>
      <c r="P41" s="649">
        <f t="shared" si="3"/>
        <v>0</v>
      </c>
      <c r="Q41" s="366"/>
      <c r="R41" s="757"/>
      <c r="S41" s="488">
        <f t="shared" si="7"/>
        <v>1500</v>
      </c>
    </row>
    <row r="42" spans="1:19" x14ac:dyDescent="0.25">
      <c r="A42" s="7"/>
      <c r="B42" s="261">
        <f t="shared" si="8"/>
        <v>10</v>
      </c>
      <c r="C42" s="20"/>
      <c r="D42" s="754">
        <f t="shared" si="4"/>
        <v>0</v>
      </c>
      <c r="E42" s="755"/>
      <c r="F42" s="649">
        <f t="shared" si="5"/>
        <v>0</v>
      </c>
      <c r="G42" s="366"/>
      <c r="H42" s="757"/>
      <c r="I42" s="488">
        <f t="shared" si="6"/>
        <v>1370</v>
      </c>
      <c r="K42" s="7"/>
      <c r="L42" s="261">
        <f t="shared" si="9"/>
        <v>10</v>
      </c>
      <c r="M42" s="20"/>
      <c r="N42" s="754">
        <f t="shared" si="2"/>
        <v>0</v>
      </c>
      <c r="O42" s="755"/>
      <c r="P42" s="649">
        <f t="shared" si="3"/>
        <v>0</v>
      </c>
      <c r="Q42" s="366"/>
      <c r="R42" s="757"/>
      <c r="S42" s="488">
        <f t="shared" si="7"/>
        <v>1500</v>
      </c>
    </row>
    <row r="43" spans="1:19" x14ac:dyDescent="0.25">
      <c r="A43" s="7"/>
      <c r="B43" s="261">
        <f t="shared" si="8"/>
        <v>10</v>
      </c>
      <c r="C43" s="20"/>
      <c r="D43" s="754">
        <f t="shared" si="4"/>
        <v>0</v>
      </c>
      <c r="E43" s="755"/>
      <c r="F43" s="649">
        <f t="shared" si="5"/>
        <v>0</v>
      </c>
      <c r="G43" s="366"/>
      <c r="H43" s="757"/>
      <c r="I43" s="488">
        <f t="shared" si="6"/>
        <v>1370</v>
      </c>
      <c r="K43" s="7"/>
      <c r="L43" s="261">
        <f t="shared" si="9"/>
        <v>10</v>
      </c>
      <c r="M43" s="20"/>
      <c r="N43" s="754">
        <f t="shared" si="2"/>
        <v>0</v>
      </c>
      <c r="O43" s="755"/>
      <c r="P43" s="649">
        <f t="shared" si="3"/>
        <v>0</v>
      </c>
      <c r="Q43" s="366"/>
      <c r="R43" s="757"/>
      <c r="S43" s="488">
        <f t="shared" si="7"/>
        <v>1500</v>
      </c>
    </row>
    <row r="44" spans="1:19" x14ac:dyDescent="0.25">
      <c r="A44" s="7"/>
      <c r="B44" s="261">
        <f t="shared" si="8"/>
        <v>10</v>
      </c>
      <c r="C44" s="20"/>
      <c r="D44" s="754">
        <f t="shared" si="4"/>
        <v>0</v>
      </c>
      <c r="E44" s="755"/>
      <c r="F44" s="649">
        <f t="shared" si="5"/>
        <v>0</v>
      </c>
      <c r="G44" s="366"/>
      <c r="H44" s="757"/>
      <c r="I44" s="488">
        <f t="shared" si="6"/>
        <v>1370</v>
      </c>
      <c r="K44" s="7"/>
      <c r="L44" s="261">
        <f t="shared" si="9"/>
        <v>10</v>
      </c>
      <c r="M44" s="20"/>
      <c r="N44" s="754">
        <f t="shared" si="2"/>
        <v>0</v>
      </c>
      <c r="O44" s="755"/>
      <c r="P44" s="649">
        <f t="shared" si="3"/>
        <v>0</v>
      </c>
      <c r="Q44" s="366"/>
      <c r="R44" s="757"/>
      <c r="S44" s="488">
        <f t="shared" si="7"/>
        <v>1500</v>
      </c>
    </row>
    <row r="45" spans="1:19" x14ac:dyDescent="0.25">
      <c r="A45" s="7"/>
      <c r="B45" s="261">
        <f t="shared" si="8"/>
        <v>10</v>
      </c>
      <c r="C45" s="20"/>
      <c r="D45" s="754">
        <f t="shared" si="4"/>
        <v>0</v>
      </c>
      <c r="E45" s="755"/>
      <c r="F45" s="649">
        <f t="shared" si="5"/>
        <v>0</v>
      </c>
      <c r="G45" s="366"/>
      <c r="H45" s="757"/>
      <c r="I45" s="488">
        <f t="shared" si="6"/>
        <v>1370</v>
      </c>
      <c r="K45" s="7"/>
      <c r="L45" s="261">
        <f t="shared" si="9"/>
        <v>10</v>
      </c>
      <c r="M45" s="20"/>
      <c r="N45" s="754">
        <f t="shared" si="2"/>
        <v>0</v>
      </c>
      <c r="O45" s="755"/>
      <c r="P45" s="649">
        <f t="shared" si="3"/>
        <v>0</v>
      </c>
      <c r="Q45" s="366"/>
      <c r="R45" s="757"/>
      <c r="S45" s="488">
        <f t="shared" si="7"/>
        <v>1500</v>
      </c>
    </row>
    <row r="46" spans="1:19" x14ac:dyDescent="0.25">
      <c r="A46" s="7"/>
      <c r="B46" s="261">
        <f t="shared" si="8"/>
        <v>10</v>
      </c>
      <c r="C46" s="20"/>
      <c r="D46" s="754">
        <f t="shared" si="4"/>
        <v>0</v>
      </c>
      <c r="E46" s="758"/>
      <c r="F46" s="649">
        <f t="shared" si="5"/>
        <v>0</v>
      </c>
      <c r="G46" s="759"/>
      <c r="H46" s="760"/>
      <c r="I46" s="488">
        <f t="shared" si="6"/>
        <v>1370</v>
      </c>
      <c r="K46" s="7"/>
      <c r="L46" s="261">
        <f t="shared" si="9"/>
        <v>10</v>
      </c>
      <c r="M46" s="20"/>
      <c r="N46" s="754">
        <f t="shared" si="2"/>
        <v>0</v>
      </c>
      <c r="O46" s="758"/>
      <c r="P46" s="649">
        <f t="shared" si="3"/>
        <v>0</v>
      </c>
      <c r="Q46" s="759"/>
      <c r="R46" s="760"/>
      <c r="S46" s="488">
        <f t="shared" si="7"/>
        <v>1500</v>
      </c>
    </row>
    <row r="47" spans="1:19" x14ac:dyDescent="0.25">
      <c r="A47" s="7"/>
      <c r="B47" s="261">
        <f t="shared" si="8"/>
        <v>10</v>
      </c>
      <c r="C47" s="20"/>
      <c r="D47" s="754">
        <f t="shared" si="4"/>
        <v>0</v>
      </c>
      <c r="E47" s="758"/>
      <c r="F47" s="649">
        <f t="shared" si="5"/>
        <v>0</v>
      </c>
      <c r="G47" s="759"/>
      <c r="H47" s="760"/>
      <c r="I47" s="488">
        <f t="shared" si="6"/>
        <v>1370</v>
      </c>
      <c r="K47" s="7"/>
      <c r="L47" s="261">
        <f t="shared" si="9"/>
        <v>10</v>
      </c>
      <c r="M47" s="20"/>
      <c r="N47" s="754">
        <f t="shared" si="2"/>
        <v>0</v>
      </c>
      <c r="O47" s="758"/>
      <c r="P47" s="649">
        <f t="shared" si="3"/>
        <v>0</v>
      </c>
      <c r="Q47" s="759"/>
      <c r="R47" s="760"/>
      <c r="S47" s="488">
        <f t="shared" si="7"/>
        <v>1500</v>
      </c>
    </row>
    <row r="48" spans="1:19" x14ac:dyDescent="0.25">
      <c r="A48" s="7"/>
      <c r="B48" s="261">
        <f t="shared" si="8"/>
        <v>10</v>
      </c>
      <c r="C48" s="20"/>
      <c r="D48" s="754">
        <f t="shared" si="4"/>
        <v>0</v>
      </c>
      <c r="E48" s="758"/>
      <c r="F48" s="649">
        <f t="shared" si="5"/>
        <v>0</v>
      </c>
      <c r="G48" s="759"/>
      <c r="H48" s="760"/>
      <c r="I48" s="488">
        <f t="shared" si="6"/>
        <v>1370</v>
      </c>
      <c r="K48" s="7"/>
      <c r="L48" s="261">
        <f t="shared" si="9"/>
        <v>10</v>
      </c>
      <c r="M48" s="20"/>
      <c r="N48" s="754">
        <f t="shared" si="2"/>
        <v>0</v>
      </c>
      <c r="O48" s="758"/>
      <c r="P48" s="649">
        <f t="shared" si="3"/>
        <v>0</v>
      </c>
      <c r="Q48" s="759"/>
      <c r="R48" s="760"/>
      <c r="S48" s="488">
        <f t="shared" si="7"/>
        <v>1500</v>
      </c>
    </row>
    <row r="49" spans="1:19" x14ac:dyDescent="0.25">
      <c r="A49" s="7"/>
      <c r="B49" s="261">
        <f t="shared" si="8"/>
        <v>10</v>
      </c>
      <c r="C49" s="20"/>
      <c r="D49" s="167">
        <f t="shared" si="4"/>
        <v>0</v>
      </c>
      <c r="E49" s="543"/>
      <c r="F49" s="109">
        <f t="shared" si="5"/>
        <v>0</v>
      </c>
      <c r="G49" s="411"/>
      <c r="H49" s="410"/>
      <c r="I49" s="488">
        <f t="shared" si="6"/>
        <v>1370</v>
      </c>
      <c r="K49" s="7"/>
      <c r="L49" s="261">
        <f t="shared" si="9"/>
        <v>10</v>
      </c>
      <c r="M49" s="20"/>
      <c r="N49" s="167">
        <f t="shared" si="2"/>
        <v>0</v>
      </c>
      <c r="O49" s="543"/>
      <c r="P49" s="109">
        <f t="shared" si="3"/>
        <v>0</v>
      </c>
      <c r="Q49" s="411"/>
      <c r="R49" s="410"/>
      <c r="S49" s="488">
        <f t="shared" si="7"/>
        <v>1500</v>
      </c>
    </row>
    <row r="50" spans="1:19" x14ac:dyDescent="0.25">
      <c r="A50" s="7"/>
      <c r="B50" s="261">
        <f t="shared" si="8"/>
        <v>10</v>
      </c>
      <c r="C50" s="20"/>
      <c r="D50" s="167">
        <f t="shared" si="4"/>
        <v>0</v>
      </c>
      <c r="E50" s="543"/>
      <c r="F50" s="109">
        <f t="shared" si="5"/>
        <v>0</v>
      </c>
      <c r="G50" s="411"/>
      <c r="H50" s="410"/>
      <c r="I50" s="488">
        <f t="shared" si="6"/>
        <v>1370</v>
      </c>
      <c r="K50" s="7"/>
      <c r="L50" s="261">
        <f t="shared" si="9"/>
        <v>10</v>
      </c>
      <c r="M50" s="20"/>
      <c r="N50" s="167">
        <f t="shared" si="2"/>
        <v>0</v>
      </c>
      <c r="O50" s="543"/>
      <c r="P50" s="109">
        <f t="shared" si="3"/>
        <v>0</v>
      </c>
      <c r="Q50" s="411"/>
      <c r="R50" s="410"/>
      <c r="S50" s="488">
        <f t="shared" si="7"/>
        <v>1500</v>
      </c>
    </row>
    <row r="51" spans="1:19" x14ac:dyDescent="0.25">
      <c r="A51" s="7"/>
      <c r="B51" s="261">
        <f t="shared" si="8"/>
        <v>10</v>
      </c>
      <c r="C51" s="20"/>
      <c r="D51" s="167">
        <f t="shared" si="4"/>
        <v>0</v>
      </c>
      <c r="E51" s="543"/>
      <c r="F51" s="109">
        <f t="shared" si="5"/>
        <v>0</v>
      </c>
      <c r="G51" s="411"/>
      <c r="H51" s="410"/>
      <c r="I51" s="488">
        <f t="shared" si="6"/>
        <v>1370</v>
      </c>
      <c r="K51" s="7"/>
      <c r="L51" s="261">
        <f t="shared" si="9"/>
        <v>10</v>
      </c>
      <c r="M51" s="20"/>
      <c r="N51" s="167">
        <f t="shared" si="2"/>
        <v>0</v>
      </c>
      <c r="O51" s="543"/>
      <c r="P51" s="109">
        <f t="shared" si="3"/>
        <v>0</v>
      </c>
      <c r="Q51" s="411"/>
      <c r="R51" s="410"/>
      <c r="S51" s="488">
        <f t="shared" si="7"/>
        <v>1500</v>
      </c>
    </row>
    <row r="52" spans="1:19" x14ac:dyDescent="0.25">
      <c r="A52" s="7"/>
      <c r="B52" s="261">
        <f t="shared" si="8"/>
        <v>10</v>
      </c>
      <c r="C52" s="20"/>
      <c r="D52" s="167">
        <f t="shared" si="4"/>
        <v>0</v>
      </c>
      <c r="E52" s="543"/>
      <c r="F52" s="109">
        <f t="shared" si="5"/>
        <v>0</v>
      </c>
      <c r="G52" s="411"/>
      <c r="H52" s="410"/>
      <c r="I52" s="488">
        <f t="shared" si="6"/>
        <v>1370</v>
      </c>
      <c r="K52" s="7"/>
      <c r="L52" s="261">
        <f t="shared" si="9"/>
        <v>10</v>
      </c>
      <c r="M52" s="20"/>
      <c r="N52" s="167">
        <f t="shared" si="2"/>
        <v>0</v>
      </c>
      <c r="O52" s="543"/>
      <c r="P52" s="109">
        <f t="shared" si="3"/>
        <v>0</v>
      </c>
      <c r="Q52" s="411"/>
      <c r="R52" s="410"/>
      <c r="S52" s="488">
        <f t="shared" si="7"/>
        <v>1500</v>
      </c>
    </row>
    <row r="53" spans="1:19" x14ac:dyDescent="0.25">
      <c r="A53" s="7"/>
      <c r="B53" s="261">
        <f t="shared" si="8"/>
        <v>10</v>
      </c>
      <c r="C53" s="20"/>
      <c r="D53" s="167">
        <f t="shared" si="4"/>
        <v>0</v>
      </c>
      <c r="E53" s="543"/>
      <c r="F53" s="109">
        <f t="shared" si="5"/>
        <v>0</v>
      </c>
      <c r="G53" s="411"/>
      <c r="H53" s="410"/>
      <c r="I53" s="488">
        <f t="shared" si="6"/>
        <v>1370</v>
      </c>
      <c r="K53" s="7"/>
      <c r="L53" s="261">
        <f t="shared" si="9"/>
        <v>10</v>
      </c>
      <c r="M53" s="20"/>
      <c r="N53" s="167">
        <f t="shared" si="2"/>
        <v>0</v>
      </c>
      <c r="O53" s="543"/>
      <c r="P53" s="109">
        <f t="shared" si="3"/>
        <v>0</v>
      </c>
      <c r="Q53" s="411"/>
      <c r="R53" s="410"/>
      <c r="S53" s="488">
        <f t="shared" si="7"/>
        <v>1500</v>
      </c>
    </row>
    <row r="54" spans="1:19" x14ac:dyDescent="0.25">
      <c r="A54" s="7"/>
      <c r="B54" s="261">
        <f t="shared" si="8"/>
        <v>10</v>
      </c>
      <c r="C54" s="20"/>
      <c r="D54" s="167">
        <f t="shared" si="4"/>
        <v>0</v>
      </c>
      <c r="E54" s="543"/>
      <c r="F54" s="109">
        <f t="shared" si="5"/>
        <v>0</v>
      </c>
      <c r="G54" s="411"/>
      <c r="H54" s="410"/>
      <c r="I54" s="488">
        <f t="shared" si="6"/>
        <v>1370</v>
      </c>
      <c r="K54" s="7"/>
      <c r="L54" s="261">
        <f t="shared" si="9"/>
        <v>10</v>
      </c>
      <c r="M54" s="20"/>
      <c r="N54" s="167">
        <f t="shared" si="2"/>
        <v>0</v>
      </c>
      <c r="O54" s="543"/>
      <c r="P54" s="109">
        <f t="shared" si="3"/>
        <v>0</v>
      </c>
      <c r="Q54" s="411"/>
      <c r="R54" s="410"/>
      <c r="S54" s="488">
        <f t="shared" si="7"/>
        <v>1500</v>
      </c>
    </row>
    <row r="55" spans="1:19" x14ac:dyDescent="0.25">
      <c r="A55" s="7"/>
      <c r="B55" s="261">
        <f t="shared" si="8"/>
        <v>10</v>
      </c>
      <c r="C55" s="20"/>
      <c r="D55" s="167">
        <f t="shared" si="4"/>
        <v>0</v>
      </c>
      <c r="E55" s="543"/>
      <c r="F55" s="109">
        <f t="shared" si="5"/>
        <v>0</v>
      </c>
      <c r="G55" s="411"/>
      <c r="H55" s="410"/>
      <c r="I55" s="488">
        <f t="shared" si="6"/>
        <v>1370</v>
      </c>
      <c r="K55" s="7"/>
      <c r="L55" s="261">
        <f t="shared" si="9"/>
        <v>10</v>
      </c>
      <c r="M55" s="20"/>
      <c r="N55" s="167">
        <f t="shared" si="2"/>
        <v>0</v>
      </c>
      <c r="O55" s="543"/>
      <c r="P55" s="109">
        <f t="shared" si="3"/>
        <v>0</v>
      </c>
      <c r="Q55" s="411"/>
      <c r="R55" s="410"/>
      <c r="S55" s="488">
        <f t="shared" si="7"/>
        <v>1500</v>
      </c>
    </row>
    <row r="56" spans="1:19" x14ac:dyDescent="0.25">
      <c r="A56" s="7"/>
      <c r="B56" s="261">
        <f t="shared" si="8"/>
        <v>10</v>
      </c>
      <c r="C56" s="20"/>
      <c r="D56" s="167">
        <f t="shared" si="4"/>
        <v>0</v>
      </c>
      <c r="E56" s="543"/>
      <c r="F56" s="109">
        <f t="shared" si="5"/>
        <v>0</v>
      </c>
      <c r="G56" s="411"/>
      <c r="H56" s="410"/>
      <c r="I56" s="488">
        <f t="shared" si="6"/>
        <v>1370</v>
      </c>
      <c r="K56" s="7"/>
      <c r="L56" s="261">
        <f t="shared" si="9"/>
        <v>10</v>
      </c>
      <c r="M56" s="20"/>
      <c r="N56" s="167">
        <f t="shared" si="2"/>
        <v>0</v>
      </c>
      <c r="O56" s="543"/>
      <c r="P56" s="109">
        <f t="shared" si="3"/>
        <v>0</v>
      </c>
      <c r="Q56" s="411"/>
      <c r="R56" s="410"/>
      <c r="S56" s="488">
        <f t="shared" si="7"/>
        <v>1500</v>
      </c>
    </row>
    <row r="57" spans="1:19" x14ac:dyDescent="0.25">
      <c r="A57" s="7"/>
      <c r="B57" s="261">
        <f t="shared" si="8"/>
        <v>10</v>
      </c>
      <c r="C57" s="20"/>
      <c r="D57" s="167">
        <f t="shared" si="4"/>
        <v>0</v>
      </c>
      <c r="E57" s="543"/>
      <c r="F57" s="109">
        <f t="shared" si="5"/>
        <v>0</v>
      </c>
      <c r="G57" s="411"/>
      <c r="H57" s="410"/>
      <c r="I57" s="488">
        <f t="shared" si="6"/>
        <v>1370</v>
      </c>
      <c r="K57" s="7"/>
      <c r="L57" s="261">
        <f t="shared" si="9"/>
        <v>10</v>
      </c>
      <c r="M57" s="20"/>
      <c r="N57" s="167">
        <f t="shared" si="2"/>
        <v>0</v>
      </c>
      <c r="O57" s="543"/>
      <c r="P57" s="109">
        <f t="shared" si="3"/>
        <v>0</v>
      </c>
      <c r="Q57" s="411"/>
      <c r="R57" s="410"/>
      <c r="S57" s="488">
        <f t="shared" si="7"/>
        <v>1500</v>
      </c>
    </row>
    <row r="58" spans="1:19" x14ac:dyDescent="0.25">
      <c r="A58" s="7"/>
      <c r="B58" s="261">
        <f t="shared" si="8"/>
        <v>10</v>
      </c>
      <c r="C58" s="20"/>
      <c r="D58" s="167">
        <f t="shared" si="4"/>
        <v>0</v>
      </c>
      <c r="E58" s="543"/>
      <c r="F58" s="109">
        <f t="shared" si="5"/>
        <v>0</v>
      </c>
      <c r="G58" s="411"/>
      <c r="H58" s="410"/>
      <c r="I58" s="488">
        <f t="shared" si="6"/>
        <v>1370</v>
      </c>
      <c r="K58" s="7"/>
      <c r="L58" s="261">
        <f t="shared" si="9"/>
        <v>10</v>
      </c>
      <c r="M58" s="20"/>
      <c r="N58" s="167">
        <f t="shared" si="2"/>
        <v>0</v>
      </c>
      <c r="O58" s="543"/>
      <c r="P58" s="109">
        <f t="shared" si="3"/>
        <v>0</v>
      </c>
      <c r="Q58" s="411"/>
      <c r="R58" s="410"/>
      <c r="S58" s="488">
        <f t="shared" si="7"/>
        <v>1500</v>
      </c>
    </row>
    <row r="59" spans="1:19" x14ac:dyDescent="0.25">
      <c r="B59" s="261">
        <f t="shared" si="8"/>
        <v>10</v>
      </c>
      <c r="C59" s="20"/>
      <c r="D59" s="167">
        <f t="shared" si="4"/>
        <v>0</v>
      </c>
      <c r="E59" s="543"/>
      <c r="F59" s="109">
        <f t="shared" si="5"/>
        <v>0</v>
      </c>
      <c r="G59" s="411"/>
      <c r="H59" s="410"/>
      <c r="I59" s="488">
        <f t="shared" si="6"/>
        <v>1370</v>
      </c>
      <c r="L59" s="261">
        <f t="shared" si="9"/>
        <v>10</v>
      </c>
      <c r="M59" s="20"/>
      <c r="N59" s="167">
        <f t="shared" si="2"/>
        <v>0</v>
      </c>
      <c r="O59" s="543"/>
      <c r="P59" s="109">
        <f t="shared" si="3"/>
        <v>0</v>
      </c>
      <c r="Q59" s="411"/>
      <c r="R59" s="410"/>
      <c r="S59" s="488">
        <f t="shared" si="7"/>
        <v>1500</v>
      </c>
    </row>
    <row r="60" spans="1:19" ht="15.75" thickBot="1" x14ac:dyDescent="0.3">
      <c r="B60" s="261">
        <f t="shared" si="8"/>
        <v>10</v>
      </c>
      <c r="C60" s="446"/>
      <c r="D60" s="308">
        <f t="shared" si="4"/>
        <v>0</v>
      </c>
      <c r="E60" s="544"/>
      <c r="F60" s="308">
        <f t="shared" si="5"/>
        <v>0</v>
      </c>
      <c r="G60" s="539"/>
      <c r="H60" s="545"/>
      <c r="L60" s="261">
        <f t="shared" si="9"/>
        <v>10</v>
      </c>
      <c r="M60" s="446"/>
      <c r="N60" s="308">
        <f t="shared" si="2"/>
        <v>0</v>
      </c>
      <c r="O60" s="544"/>
      <c r="P60" s="308">
        <f t="shared" si="3"/>
        <v>0</v>
      </c>
      <c r="Q60" s="539"/>
      <c r="R60" s="545"/>
    </row>
    <row r="61" spans="1:19" ht="15.75" thickTop="1" x14ac:dyDescent="0.25">
      <c r="C61" s="20">
        <f>SUM(C9:C60)</f>
        <v>293</v>
      </c>
      <c r="D61" s="8">
        <f>SUM(D9:D60)</f>
        <v>2930</v>
      </c>
      <c r="E61" s="40"/>
      <c r="F61" s="8">
        <f>SUM(F9:F60)</f>
        <v>2930</v>
      </c>
      <c r="G61" s="39"/>
      <c r="H61" s="197"/>
      <c r="M61" s="20">
        <f>SUM(M9:M60)</f>
        <v>0</v>
      </c>
      <c r="N61" s="8">
        <f>SUM(N9:N60)</f>
        <v>0</v>
      </c>
      <c r="O61" s="40"/>
      <c r="P61" s="8">
        <f>SUM(P9:P60)</f>
        <v>0</v>
      </c>
      <c r="Q61" s="39"/>
      <c r="R61" s="197"/>
    </row>
    <row r="62" spans="1:19" ht="15.75" thickBot="1" x14ac:dyDescent="0.3">
      <c r="C62" s="20"/>
      <c r="D62" s="8"/>
      <c r="E62" s="40"/>
      <c r="F62" s="8"/>
      <c r="G62" s="39"/>
      <c r="H62" s="23"/>
      <c r="M62" s="20"/>
      <c r="N62" s="8"/>
      <c r="O62" s="40"/>
      <c r="P62" s="8"/>
      <c r="Q62" s="39"/>
      <c r="R62" s="23"/>
    </row>
    <row r="63" spans="1:19" x14ac:dyDescent="0.25">
      <c r="C63" s="71" t="s">
        <v>4</v>
      </c>
      <c r="D63" s="55">
        <f>F4+F5-C61+F6+F7</f>
        <v>137</v>
      </c>
      <c r="E63" s="53"/>
      <c r="F63" s="8"/>
      <c r="G63" s="39"/>
      <c r="H63" s="23"/>
      <c r="M63" s="71" t="s">
        <v>4</v>
      </c>
      <c r="N63" s="55">
        <f>P4+P5-M61+P6+P7</f>
        <v>150</v>
      </c>
      <c r="O63" s="53"/>
      <c r="P63" s="8"/>
      <c r="Q63" s="39"/>
      <c r="R63" s="23"/>
    </row>
    <row r="64" spans="1:19" x14ac:dyDescent="0.25">
      <c r="C64" s="832" t="s">
        <v>19</v>
      </c>
      <c r="D64" s="833"/>
      <c r="E64" s="51">
        <f>E4+E5-F61+E6+E7</f>
        <v>1370</v>
      </c>
      <c r="F64" s="8"/>
      <c r="G64" s="8"/>
      <c r="H64" s="23"/>
      <c r="M64" s="832" t="s">
        <v>19</v>
      </c>
      <c r="N64" s="833"/>
      <c r="O64" s="51">
        <f>O4+O5-P61+O6+O7</f>
        <v>1500</v>
      </c>
      <c r="P64" s="8"/>
      <c r="Q64" s="8"/>
      <c r="R64" s="23"/>
    </row>
    <row r="65" spans="3:18" ht="15.75" thickBot="1" x14ac:dyDescent="0.3">
      <c r="C65" s="60"/>
      <c r="D65" s="56"/>
      <c r="E65" s="54"/>
      <c r="F65" s="8"/>
      <c r="G65" s="39"/>
      <c r="H65" s="23"/>
      <c r="M65" s="60"/>
      <c r="N65" s="56"/>
      <c r="O65" s="54"/>
      <c r="P65" s="8"/>
      <c r="Q65" s="39"/>
      <c r="R65" s="23"/>
    </row>
    <row r="66" spans="3:18" x14ac:dyDescent="0.25">
      <c r="C66" s="20"/>
      <c r="D66" s="8"/>
      <c r="E66" s="40"/>
      <c r="F66" s="8"/>
      <c r="G66" s="39"/>
      <c r="H66" s="23"/>
      <c r="M66" s="20"/>
      <c r="N66" s="8"/>
      <c r="O66" s="40"/>
      <c r="P66" s="8"/>
      <c r="Q66" s="39"/>
      <c r="R66" s="23"/>
    </row>
  </sheetData>
  <mergeCells count="4">
    <mergeCell ref="A1:G1"/>
    <mergeCell ref="C64:D64"/>
    <mergeCell ref="K1:Q1"/>
    <mergeCell ref="M64:N6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DC95"/>
  <sheetViews>
    <sheetView topLeftCell="J1" workbookViewId="0">
      <pane xSplit="1" ySplit="7" topLeftCell="JH8" activePane="bottomRight" state="frozen"/>
      <selection activeCell="J1" sqref="J1"/>
      <selection pane="topRight" activeCell="K1" sqref="K1"/>
      <selection pane="bottomLeft" activeCell="J8" sqref="J8"/>
      <selection pane="bottomRight" activeCell="JU27" sqref="JU27"/>
    </sheetView>
  </sheetViews>
  <sheetFormatPr baseColWidth="10" defaultRowHeight="15.75" x14ac:dyDescent="0.25"/>
  <cols>
    <col min="1" max="1" width="6.85546875" style="25" customWidth="1"/>
    <col min="2" max="2" width="26" customWidth="1"/>
    <col min="3" max="3" width="17.7109375" customWidth="1"/>
    <col min="4" max="4" width="13.42578125" bestFit="1" customWidth="1"/>
    <col min="5" max="5" width="11.42578125" style="226"/>
    <col min="6" max="6" width="11.42578125" style="6"/>
    <col min="9" max="9" width="11" customWidth="1"/>
    <col min="11" max="11" width="28.5703125" bestFit="1" customWidth="1"/>
    <col min="12" max="12" width="16.28515625" bestFit="1" customWidth="1"/>
    <col min="13" max="13" width="12.42578125" customWidth="1"/>
    <col min="14" max="14" width="11.28515625" customWidth="1"/>
    <col min="17" max="17" width="11.85546875" bestFit="1" customWidth="1"/>
    <col min="20" max="20" width="28.5703125" bestFit="1" customWidth="1"/>
    <col min="21" max="21" width="16.28515625" bestFit="1" customWidth="1"/>
    <col min="22" max="22" width="13.7109375" customWidth="1"/>
    <col min="23" max="23" width="11.28515625" customWidth="1"/>
    <col min="29" max="29" width="28.5703125" bestFit="1" customWidth="1"/>
    <col min="30" max="30" width="19" customWidth="1"/>
    <col min="31" max="31" width="12.85546875" customWidth="1"/>
    <col min="34" max="34" width="10.42578125" customWidth="1"/>
    <col min="35" max="35" width="12.85546875" bestFit="1" customWidth="1"/>
    <col min="38" max="38" width="31.5703125" customWidth="1"/>
    <col min="39" max="39" width="19.140625" customWidth="1"/>
    <col min="40" max="40" width="14.28515625" customWidth="1"/>
    <col min="41" max="41" width="13.7109375" customWidth="1"/>
    <col min="42" max="42" width="13.28515625" customWidth="1"/>
    <col min="43" max="43" width="11.7109375" customWidth="1"/>
    <col min="44" max="44" width="13.85546875" customWidth="1"/>
    <col min="45" max="45" width="11.5703125" customWidth="1"/>
    <col min="46" max="46" width="12.85546875" customWidth="1"/>
    <col min="47" max="47" width="28.28515625" customWidth="1"/>
    <col min="48" max="48" width="16.28515625" style="80" bestFit="1" customWidth="1"/>
    <col min="49" max="49" width="14.42578125" bestFit="1" customWidth="1"/>
    <col min="50" max="52" width="11.42578125" customWidth="1"/>
    <col min="53" max="53" width="12.85546875" bestFit="1" customWidth="1"/>
    <col min="54" max="54" width="14.5703125" customWidth="1"/>
    <col min="55" max="55" width="11.42578125" customWidth="1"/>
    <col min="56" max="56" width="28.7109375" customWidth="1"/>
    <col min="57" max="57" width="16.28515625" bestFit="1" customWidth="1"/>
    <col min="58" max="58" width="13" customWidth="1"/>
    <col min="59" max="59" width="11.5703125" customWidth="1"/>
    <col min="60" max="60" width="12.5703125" customWidth="1"/>
    <col min="61" max="61" width="12" customWidth="1"/>
    <col min="62" max="62" width="12.85546875" bestFit="1" customWidth="1"/>
    <col min="63" max="63" width="9.5703125" bestFit="1" customWidth="1"/>
    <col min="65" max="65" width="28.5703125" bestFit="1" customWidth="1"/>
    <col min="66" max="66" width="18.42578125" customWidth="1"/>
    <col min="71" max="71" width="12.85546875" bestFit="1" customWidth="1"/>
    <col min="74" max="74" width="31" customWidth="1"/>
    <col min="75" max="75" width="18.42578125" customWidth="1"/>
    <col min="78" max="78" width="11.5703125" customWidth="1"/>
    <col min="80" max="80" width="12.85546875" bestFit="1" customWidth="1"/>
    <col min="83" max="83" width="28.5703125" bestFit="1" customWidth="1"/>
    <col min="84" max="84" width="18.42578125" customWidth="1"/>
    <col min="88" max="88" width="14.42578125" bestFit="1" customWidth="1"/>
    <col min="89" max="89" width="13.5703125" bestFit="1" customWidth="1"/>
    <col min="92" max="92" width="28.5703125" bestFit="1" customWidth="1"/>
    <col min="93" max="93" width="18.42578125" customWidth="1"/>
    <col min="94" max="94" width="13.28515625" bestFit="1" customWidth="1"/>
    <col min="98" max="98" width="12.85546875" bestFit="1" customWidth="1"/>
    <col min="101" max="101" width="27.85546875" customWidth="1"/>
    <col min="102" max="102" width="19.7109375" customWidth="1"/>
    <col min="103" max="103" width="13.5703125" customWidth="1"/>
    <col min="104" max="104" width="11.42578125" customWidth="1"/>
    <col min="105" max="105" width="12" customWidth="1"/>
    <col min="106" max="106" width="10.5703125" bestFit="1" customWidth="1"/>
    <col min="107" max="107" width="12.85546875" bestFit="1" customWidth="1"/>
    <col min="108" max="108" width="9.5703125" bestFit="1" customWidth="1"/>
    <col min="110" max="110" width="33" customWidth="1"/>
    <col min="111" max="111" width="18.42578125" customWidth="1"/>
    <col min="112" max="112" width="13.28515625" bestFit="1" customWidth="1"/>
    <col min="116" max="116" width="13.5703125" bestFit="1" customWidth="1"/>
    <col min="119" max="119" width="29.140625" bestFit="1" customWidth="1"/>
    <col min="120" max="120" width="18.28515625" customWidth="1"/>
    <col min="121" max="121" width="12.140625" bestFit="1" customWidth="1"/>
    <col min="123" max="123" width="13" bestFit="1" customWidth="1"/>
    <col min="125" max="125" width="13.5703125" bestFit="1" customWidth="1"/>
    <col min="128" max="128" width="28.5703125" bestFit="1" customWidth="1"/>
    <col min="129" max="129" width="19.7109375" customWidth="1"/>
    <col min="130" max="130" width="13.28515625" bestFit="1" customWidth="1"/>
    <col min="131" max="134" width="11.28515625" customWidth="1"/>
    <col min="137" max="137" width="28.5703125" bestFit="1" customWidth="1"/>
    <col min="138" max="138" width="19.7109375" customWidth="1"/>
    <col min="139" max="139" width="13.28515625" bestFit="1" customWidth="1"/>
    <col min="140" max="143" width="11.28515625" customWidth="1"/>
    <col min="146" max="146" width="31" customWidth="1"/>
    <col min="147" max="147" width="18.42578125" customWidth="1"/>
    <col min="148" max="148" width="13.28515625" bestFit="1" customWidth="1"/>
    <col min="152" max="152" width="12.85546875" bestFit="1" customWidth="1"/>
    <col min="155" max="155" width="28.5703125" bestFit="1" customWidth="1"/>
    <col min="156" max="156" width="18.42578125" customWidth="1"/>
    <col min="157" max="157" width="13.28515625" bestFit="1" customWidth="1"/>
    <col min="161" max="161" width="12.85546875" bestFit="1" customWidth="1"/>
    <col min="164" max="164" width="27.28515625" customWidth="1"/>
    <col min="165" max="165" width="18.5703125" customWidth="1"/>
    <col min="166" max="166" width="14.42578125" bestFit="1" customWidth="1"/>
    <col min="170" max="170" width="12.85546875" bestFit="1" customWidth="1"/>
    <col min="173" max="173" width="28.5703125" bestFit="1" customWidth="1"/>
    <col min="174" max="174" width="18.42578125" customWidth="1"/>
    <col min="175" max="175" width="13.42578125" customWidth="1"/>
    <col min="179" max="179" width="12.85546875" bestFit="1" customWidth="1"/>
    <col min="182" max="182" width="28.5703125" bestFit="1" customWidth="1"/>
    <col min="183" max="183" width="18.140625" customWidth="1"/>
    <col min="184" max="184" width="14.42578125" bestFit="1" customWidth="1"/>
    <col min="188" max="188" width="13" bestFit="1" customWidth="1"/>
    <col min="191" max="191" width="28.5703125" style="126" bestFit="1" customWidth="1"/>
    <col min="192" max="192" width="18.5703125" customWidth="1"/>
    <col min="193" max="193" width="13.28515625" bestFit="1" customWidth="1"/>
    <col min="200" max="200" width="28.5703125" bestFit="1" customWidth="1"/>
    <col min="201" max="201" width="17.7109375" bestFit="1" customWidth="1"/>
    <col min="202" max="202" width="14.42578125" bestFit="1" customWidth="1"/>
    <col min="203" max="203" width="11.28515625" customWidth="1"/>
    <col min="209" max="209" width="29.140625" bestFit="1" customWidth="1"/>
    <col min="210" max="210" width="16.28515625" bestFit="1" customWidth="1"/>
    <col min="211" max="211" width="12.85546875" customWidth="1"/>
    <col min="212" max="212" width="11.28515625" customWidth="1"/>
    <col min="218" max="218" width="28.5703125" bestFit="1" customWidth="1"/>
    <col min="219" max="219" width="16.28515625" bestFit="1" customWidth="1"/>
    <col min="220" max="220" width="14.42578125" bestFit="1" customWidth="1"/>
    <col min="221" max="221" width="11.28515625" customWidth="1"/>
    <col min="227" max="227" width="28.5703125" bestFit="1" customWidth="1"/>
    <col min="228" max="228" width="16.28515625" bestFit="1" customWidth="1"/>
    <col min="229" max="229" width="14.42578125" bestFit="1" customWidth="1"/>
    <col min="230" max="230" width="11.28515625" customWidth="1"/>
    <col min="235" max="235" width="12.5703125" customWidth="1"/>
    <col min="236" max="236" width="28.5703125" bestFit="1" customWidth="1"/>
    <col min="237" max="237" width="18.28515625" customWidth="1"/>
    <col min="238" max="238" width="14.42578125" bestFit="1" customWidth="1"/>
    <col min="239" max="240" width="11.5703125" customWidth="1"/>
    <col min="241" max="241" width="9.42578125" customWidth="1"/>
    <col min="242" max="242" width="11.5703125" customWidth="1"/>
    <col min="243" max="243" width="9.5703125" bestFit="1" customWidth="1"/>
    <col min="244" max="244" width="10.5703125" customWidth="1"/>
    <col min="245" max="245" width="33.42578125" bestFit="1" customWidth="1"/>
    <col min="246" max="246" width="17.7109375" bestFit="1" customWidth="1"/>
    <col min="247" max="247" width="14.42578125" bestFit="1" customWidth="1"/>
    <col min="248" max="248" width="11.28515625" bestFit="1" customWidth="1"/>
    <col min="249" max="249" width="11.42578125" customWidth="1"/>
    <col min="250" max="250" width="10.5703125" bestFit="1" customWidth="1"/>
    <col min="251" max="251" width="12.85546875" bestFit="1" customWidth="1"/>
    <col min="252" max="252" width="9.5703125" bestFit="1" customWidth="1"/>
    <col min="253" max="253" width="13.28515625" customWidth="1"/>
    <col min="254" max="254" width="27.28515625" customWidth="1"/>
    <col min="255" max="255" width="18" customWidth="1"/>
    <col min="256" max="256" width="14.7109375" customWidth="1"/>
    <col min="257" max="257" width="11.42578125" customWidth="1"/>
    <col min="258" max="258" width="11.5703125" customWidth="1"/>
    <col min="259" max="259" width="10.5703125" bestFit="1" customWidth="1"/>
    <col min="260" max="260" width="11.85546875" bestFit="1" customWidth="1"/>
    <col min="261" max="261" width="11.42578125" customWidth="1"/>
    <col min="262" max="262" width="8.5703125" customWidth="1"/>
    <col min="263" max="263" width="29.140625" bestFit="1" customWidth="1"/>
    <col min="264" max="264" width="18.28515625" customWidth="1"/>
    <col min="265" max="265" width="14.42578125" bestFit="1" customWidth="1"/>
    <col min="266" max="266" width="12" customWidth="1"/>
    <col min="267" max="267" width="12.42578125" customWidth="1"/>
    <col min="268" max="268" width="10.5703125" bestFit="1" customWidth="1"/>
    <col min="269" max="269" width="12.85546875" bestFit="1" customWidth="1"/>
    <col min="270" max="270" width="9.5703125" bestFit="1" customWidth="1"/>
    <col min="271" max="271" width="10" customWidth="1"/>
    <col min="272" max="272" width="28.5703125" bestFit="1" customWidth="1"/>
    <col min="273" max="273" width="18.42578125" customWidth="1"/>
    <col min="274" max="274" width="14" customWidth="1"/>
    <col min="275" max="275" width="11.28515625" bestFit="1" customWidth="1"/>
    <col min="276" max="276" width="11.42578125" customWidth="1"/>
    <col min="277" max="277" width="10.5703125" bestFit="1" customWidth="1"/>
    <col min="278" max="278" width="12.85546875" bestFit="1" customWidth="1"/>
    <col min="279" max="279" width="9.5703125" bestFit="1" customWidth="1"/>
    <col min="280" max="280" width="12.42578125" customWidth="1"/>
    <col min="281" max="281" width="28.5703125" bestFit="1" customWidth="1"/>
    <col min="282" max="282" width="17.7109375" bestFit="1" customWidth="1"/>
    <col min="283" max="283" width="14.140625" customWidth="1"/>
    <col min="284" max="284" width="12.28515625" customWidth="1"/>
    <col min="285" max="285" width="11.5703125" customWidth="1"/>
    <col min="286" max="286" width="10.5703125" bestFit="1" customWidth="1"/>
    <col min="287" max="287" width="12.85546875" bestFit="1" customWidth="1"/>
    <col min="288" max="288" width="9.5703125" bestFit="1" customWidth="1"/>
    <col min="289" max="289" width="11.140625" customWidth="1"/>
    <col min="290" max="290" width="26" customWidth="1"/>
    <col min="291" max="291" width="16.28515625" bestFit="1" customWidth="1"/>
    <col min="292" max="292" width="11.42578125" customWidth="1"/>
    <col min="293" max="293" width="11.140625" bestFit="1" customWidth="1"/>
    <col min="294" max="294" width="11.7109375" customWidth="1"/>
    <col min="295" max="295" width="10.5703125" bestFit="1" customWidth="1"/>
    <col min="296" max="296" width="12.85546875" bestFit="1" customWidth="1"/>
    <col min="297" max="297" width="9.5703125" bestFit="1" customWidth="1"/>
    <col min="298" max="298" width="12.42578125" customWidth="1"/>
    <col min="299" max="299" width="28.85546875" bestFit="1" customWidth="1"/>
    <col min="300" max="300" width="18" customWidth="1"/>
    <col min="301" max="301" width="13.28515625" customWidth="1"/>
    <col min="302" max="302" width="11.85546875" customWidth="1"/>
    <col min="303" max="303" width="11.5703125" customWidth="1"/>
    <col min="304" max="304" width="10.5703125" bestFit="1" customWidth="1"/>
    <col min="305" max="305" width="12.85546875" bestFit="1" customWidth="1"/>
    <col min="306" max="306" width="9.5703125" bestFit="1" customWidth="1"/>
    <col min="307" max="307" width="11.42578125" customWidth="1"/>
    <col min="308" max="308" width="27.85546875" bestFit="1" customWidth="1"/>
    <col min="309" max="309" width="18.5703125" customWidth="1"/>
    <col min="310" max="310" width="13.28515625" bestFit="1" customWidth="1"/>
    <col min="311" max="311" width="10.7109375" bestFit="1" customWidth="1"/>
    <col min="312" max="312" width="11.42578125" customWidth="1"/>
    <col min="313" max="313" width="10.5703125" bestFit="1" customWidth="1"/>
    <col min="314" max="314" width="12.85546875" bestFit="1" customWidth="1"/>
    <col min="315" max="315" width="9.5703125" bestFit="1" customWidth="1"/>
    <col min="316" max="316" width="11" customWidth="1"/>
    <col min="317" max="317" width="28.5703125" bestFit="1" customWidth="1"/>
    <col min="318" max="318" width="18.28515625" customWidth="1"/>
    <col min="326" max="326" width="25.28515625" bestFit="1" customWidth="1"/>
    <col min="327" max="327" width="17.7109375" bestFit="1" customWidth="1"/>
    <col min="328" max="328" width="12" customWidth="1"/>
    <col min="335" max="335" width="28.5703125" bestFit="1" customWidth="1"/>
    <col min="336" max="336" width="17.7109375" bestFit="1" customWidth="1"/>
    <col min="337" max="337" width="12.28515625" bestFit="1" customWidth="1"/>
    <col min="341" max="341" width="11.85546875" bestFit="1" customWidth="1"/>
    <col min="344" max="344" width="28.5703125" bestFit="1" customWidth="1"/>
    <col min="345" max="345" width="17.7109375" bestFit="1" customWidth="1"/>
    <col min="346" max="346" width="13" customWidth="1"/>
    <col min="353" max="353" width="28.5703125" bestFit="1" customWidth="1"/>
    <col min="354" max="354" width="16.28515625" bestFit="1" customWidth="1"/>
    <col min="359" max="359" width="11.85546875" bestFit="1" customWidth="1"/>
    <col min="362" max="362" width="28.5703125" bestFit="1" customWidth="1"/>
    <col min="363" max="363" width="16.28515625" bestFit="1" customWidth="1"/>
    <col min="365" max="365" width="11.28515625" customWidth="1"/>
    <col min="371" max="371" width="28.5703125" bestFit="1" customWidth="1"/>
    <col min="372" max="372" width="17" customWidth="1"/>
    <col min="374" max="374" width="11.28515625" customWidth="1"/>
    <col min="377" max="377" width="13.5703125" bestFit="1" customWidth="1"/>
    <col min="380" max="380" width="28.5703125" bestFit="1" customWidth="1"/>
    <col min="381" max="381" width="17.7109375" bestFit="1" customWidth="1"/>
    <col min="382" max="382" width="12.28515625" bestFit="1" customWidth="1"/>
    <col min="383" max="383" width="11.28515625" customWidth="1"/>
    <col min="389" max="389" width="25.28515625" bestFit="1" customWidth="1"/>
    <col min="390" max="390" width="16.28515625" bestFit="1" customWidth="1"/>
    <col min="392" max="392" width="11.28515625" customWidth="1"/>
    <col min="395" max="395" width="11.85546875" bestFit="1" customWidth="1"/>
    <col min="398" max="398" width="28.5703125" bestFit="1" customWidth="1"/>
    <col min="399" max="399" width="16.28515625" bestFit="1" customWidth="1"/>
    <col min="401" max="401" width="11.28515625" customWidth="1"/>
    <col min="407" max="407" width="25.28515625" bestFit="1" customWidth="1"/>
    <col min="408" max="408" width="16.28515625" bestFit="1" customWidth="1"/>
    <col min="410" max="410" width="11.28515625" customWidth="1"/>
    <col min="416" max="416" width="25.28515625" bestFit="1" customWidth="1"/>
    <col min="417" max="417" width="16.28515625" bestFit="1" customWidth="1"/>
    <col min="419" max="419" width="11.28515625" customWidth="1"/>
    <col min="425" max="425" width="25.28515625" bestFit="1" customWidth="1"/>
    <col min="426" max="426" width="17.7109375" bestFit="1" customWidth="1"/>
    <col min="428" max="428" width="11.28515625" customWidth="1"/>
    <col min="434" max="434" width="25.28515625" bestFit="1" customWidth="1"/>
    <col min="435" max="435" width="16.28515625" bestFit="1" customWidth="1"/>
    <col min="437" max="437" width="11.28515625" customWidth="1"/>
    <col min="443" max="443" width="25.28515625" bestFit="1" customWidth="1"/>
    <col min="444" max="444" width="16.28515625" bestFit="1" customWidth="1"/>
    <col min="446" max="446" width="11.28515625" customWidth="1"/>
    <col min="452" max="452" width="25.28515625" bestFit="1" customWidth="1"/>
    <col min="453" max="453" width="17.7109375" bestFit="1" customWidth="1"/>
    <col min="455" max="455" width="11.28515625" customWidth="1"/>
    <col min="458" max="458" width="11.85546875" bestFit="1" customWidth="1"/>
    <col min="461" max="461" width="26.7109375" customWidth="1"/>
    <col min="462" max="462" width="16.28515625" bestFit="1" customWidth="1"/>
    <col min="464" max="464" width="11.28515625" customWidth="1"/>
    <col min="470" max="470" width="25.28515625" bestFit="1" customWidth="1"/>
    <col min="471" max="471" width="16.28515625" bestFit="1" customWidth="1"/>
    <col min="473" max="473" width="11.28515625" customWidth="1"/>
    <col min="479" max="479" width="25.28515625" bestFit="1" customWidth="1"/>
    <col min="480" max="480" width="16.28515625" bestFit="1" customWidth="1"/>
    <col min="482" max="482" width="11.28515625" customWidth="1"/>
    <col min="488" max="488" width="25.28515625" bestFit="1" customWidth="1"/>
    <col min="489" max="489" width="16.28515625" bestFit="1" customWidth="1"/>
    <col min="491" max="491" width="11.28515625" customWidth="1"/>
    <col min="497" max="497" width="25.28515625" bestFit="1" customWidth="1"/>
    <col min="498" max="498" width="16.28515625" bestFit="1" customWidth="1"/>
    <col min="500" max="500" width="11.28515625" customWidth="1"/>
    <col min="506" max="506" width="25.28515625" bestFit="1" customWidth="1"/>
    <col min="507" max="507" width="16.28515625" bestFit="1" customWidth="1"/>
    <col min="509" max="509" width="11.28515625" customWidth="1"/>
    <col min="515" max="515" width="28.5703125" bestFit="1" customWidth="1"/>
    <col min="516" max="516" width="16.28515625" bestFit="1" customWidth="1"/>
    <col min="518" max="518" width="11.28515625" customWidth="1"/>
    <col min="524" max="524" width="25.28515625" bestFit="1" customWidth="1"/>
    <col min="525" max="525" width="16.28515625" bestFit="1" customWidth="1"/>
    <col min="527" max="527" width="11.28515625" customWidth="1"/>
    <col min="533" max="533" width="28.42578125" customWidth="1"/>
    <col min="534" max="534" width="16.28515625" bestFit="1" customWidth="1"/>
    <col min="536" max="536" width="11.28515625" customWidth="1"/>
    <col min="542" max="542" width="25.28515625" bestFit="1" customWidth="1"/>
    <col min="543" max="543" width="16.28515625" bestFit="1" customWidth="1"/>
    <col min="545" max="545" width="11.28515625" customWidth="1"/>
    <col min="551" max="551" width="25.28515625" bestFit="1" customWidth="1"/>
    <col min="552" max="552" width="16.28515625" bestFit="1" customWidth="1"/>
    <col min="554" max="554" width="11.28515625" customWidth="1"/>
    <col min="560" max="560" width="25.28515625" bestFit="1" customWidth="1"/>
    <col min="561" max="561" width="16.28515625" bestFit="1" customWidth="1"/>
    <col min="563" max="563" width="11.28515625" customWidth="1"/>
    <col min="569" max="569" width="25.28515625" bestFit="1" customWidth="1"/>
    <col min="570" max="570" width="16.28515625" bestFit="1" customWidth="1"/>
    <col min="572" max="572" width="11.28515625" customWidth="1"/>
    <col min="578" max="578" width="25.28515625" bestFit="1" customWidth="1"/>
    <col min="579" max="579" width="16.28515625" bestFit="1" customWidth="1"/>
    <col min="581" max="581" width="11.28515625" customWidth="1"/>
    <col min="587" max="587" width="25.28515625" bestFit="1" customWidth="1"/>
    <col min="588" max="588" width="16.28515625" bestFit="1" customWidth="1"/>
    <col min="590" max="590" width="11.28515625" customWidth="1"/>
    <col min="596" max="596" width="25.28515625" bestFit="1" customWidth="1"/>
    <col min="597" max="597" width="16.28515625" bestFit="1" customWidth="1"/>
    <col min="599" max="599" width="11.28515625" customWidth="1"/>
    <col min="605" max="605" width="25.28515625" bestFit="1" customWidth="1"/>
    <col min="606" max="606" width="16.28515625" bestFit="1" customWidth="1"/>
    <col min="608" max="608" width="11.28515625" customWidth="1"/>
    <col min="614" max="614" width="29.42578125" customWidth="1"/>
    <col min="615" max="615" width="16.28515625" bestFit="1" customWidth="1"/>
    <col min="617" max="617" width="11.28515625" customWidth="1"/>
    <col min="623" max="623" width="25.28515625" bestFit="1" customWidth="1"/>
    <col min="624" max="624" width="16.28515625" bestFit="1" customWidth="1"/>
    <col min="626" max="626" width="11.28515625" customWidth="1"/>
    <col min="632" max="632" width="25.28515625" bestFit="1" customWidth="1"/>
    <col min="633" max="633" width="16.28515625" bestFit="1" customWidth="1"/>
    <col min="635" max="635" width="11.28515625" customWidth="1"/>
    <col min="641" max="641" width="25.28515625" bestFit="1" customWidth="1"/>
    <col min="642" max="642" width="16.28515625" bestFit="1" customWidth="1"/>
    <col min="644" max="644" width="11.28515625" customWidth="1"/>
    <col min="650" max="650" width="25.28515625" bestFit="1" customWidth="1"/>
    <col min="651" max="651" width="16.28515625" bestFit="1" customWidth="1"/>
    <col min="653" max="653" width="11.28515625" customWidth="1"/>
    <col min="659" max="659" width="25.28515625" bestFit="1" customWidth="1"/>
    <col min="660" max="660" width="16.28515625" bestFit="1" customWidth="1"/>
    <col min="662" max="662" width="11.28515625" customWidth="1"/>
    <col min="668" max="668" width="25.28515625" bestFit="1" customWidth="1"/>
    <col min="669" max="669" width="16.28515625" bestFit="1" customWidth="1"/>
    <col min="671" max="671" width="11.28515625" customWidth="1"/>
    <col min="677" max="677" width="25.28515625" bestFit="1" customWidth="1"/>
    <col min="678" max="678" width="16.28515625" bestFit="1" customWidth="1"/>
    <col min="680" max="680" width="11.28515625" customWidth="1"/>
    <col min="686" max="686" width="25.28515625" bestFit="1" customWidth="1"/>
    <col min="687" max="687" width="16.28515625" bestFit="1" customWidth="1"/>
    <col min="689" max="689" width="11.28515625" customWidth="1"/>
    <col min="695" max="695" width="25.28515625" bestFit="1" customWidth="1"/>
    <col min="696" max="696" width="16.28515625" bestFit="1" customWidth="1"/>
    <col min="698" max="698" width="11.28515625" customWidth="1"/>
    <col min="704" max="704" width="25.28515625" bestFit="1" customWidth="1"/>
    <col min="705" max="705" width="16.28515625" bestFit="1" customWidth="1"/>
    <col min="707" max="707" width="11.28515625" customWidth="1"/>
    <col min="713" max="713" width="25.28515625" bestFit="1" customWidth="1"/>
    <col min="714" max="714" width="16.28515625" bestFit="1" customWidth="1"/>
    <col min="716" max="716" width="11.28515625" customWidth="1"/>
    <col min="722" max="722" width="25.28515625" bestFit="1" customWidth="1"/>
    <col min="723" max="723" width="16.28515625" bestFit="1" customWidth="1"/>
    <col min="725" max="725" width="11.28515625" customWidth="1"/>
    <col min="731" max="731" width="25.28515625" bestFit="1" customWidth="1"/>
    <col min="732" max="732" width="16.28515625" bestFit="1" customWidth="1"/>
    <col min="734" max="734" width="11.28515625" customWidth="1"/>
    <col min="740" max="740" width="25.28515625" bestFit="1" customWidth="1"/>
    <col min="741" max="741" width="16.28515625" bestFit="1" customWidth="1"/>
    <col min="743" max="743" width="11.28515625" customWidth="1"/>
    <col min="749" max="749" width="25.28515625" bestFit="1" customWidth="1"/>
    <col min="750" max="750" width="16.28515625" bestFit="1" customWidth="1"/>
    <col min="752" max="752" width="11.28515625" customWidth="1"/>
    <col min="758" max="758" width="25.28515625" bestFit="1" customWidth="1"/>
    <col min="759" max="759" width="16.28515625" bestFit="1" customWidth="1"/>
    <col min="761" max="761" width="11.28515625" customWidth="1"/>
    <col min="767" max="767" width="25.28515625" bestFit="1" customWidth="1"/>
    <col min="768" max="768" width="16.28515625" bestFit="1" customWidth="1"/>
    <col min="770" max="770" width="11.28515625" customWidth="1"/>
    <col min="776" max="776" width="25.28515625" bestFit="1" customWidth="1"/>
    <col min="777" max="777" width="16.28515625" bestFit="1" customWidth="1"/>
    <col min="779" max="779" width="11.28515625" customWidth="1"/>
  </cols>
  <sheetData>
    <row r="1" spans="1:783" ht="36.75" customHeight="1" thickBot="1" x14ac:dyDescent="0.6">
      <c r="B1" s="87" t="s">
        <v>35</v>
      </c>
      <c r="C1" s="68"/>
      <c r="D1" s="68"/>
      <c r="E1" s="223"/>
      <c r="F1" s="82"/>
      <c r="G1" s="81"/>
      <c r="H1" s="81"/>
      <c r="I1" s="81"/>
      <c r="K1" s="818" t="s">
        <v>203</v>
      </c>
      <c r="L1" s="818"/>
      <c r="M1" s="818"/>
      <c r="N1" s="818"/>
      <c r="O1" s="818"/>
      <c r="P1" s="818"/>
      <c r="Q1" s="818"/>
      <c r="R1" s="14">
        <f>I1+1</f>
        <v>1</v>
      </c>
      <c r="T1" s="818" t="str">
        <f>K1</f>
        <v>INVENTARIO     DEL MES DE   A G O S T O      2018</v>
      </c>
      <c r="U1" s="818"/>
      <c r="V1" s="818"/>
      <c r="W1" s="818"/>
      <c r="X1" s="818"/>
      <c r="Y1" s="818"/>
      <c r="Z1" s="818"/>
      <c r="AA1" s="14">
        <f>R1+1</f>
        <v>2</v>
      </c>
      <c r="AC1" s="818" t="str">
        <f>T1</f>
        <v>INVENTARIO     DEL MES DE   A G O S T O      2018</v>
      </c>
      <c r="AD1" s="818"/>
      <c r="AE1" s="818"/>
      <c r="AF1" s="818"/>
      <c r="AG1" s="818"/>
      <c r="AH1" s="818"/>
      <c r="AI1" s="818"/>
      <c r="AJ1" s="14">
        <f>AA1+1</f>
        <v>3</v>
      </c>
      <c r="AL1" s="813" t="s">
        <v>204</v>
      </c>
      <c r="AM1" s="813"/>
      <c r="AN1" s="813"/>
      <c r="AO1" s="813"/>
      <c r="AP1" s="813"/>
      <c r="AQ1" s="813"/>
      <c r="AR1" s="813"/>
      <c r="AS1" s="14">
        <f>AJ1+1</f>
        <v>4</v>
      </c>
      <c r="AU1" s="813" t="str">
        <f>AL1</f>
        <v>ENTRADA DEL MES DE SEPTIEMBRE  2018</v>
      </c>
      <c r="AV1" s="813"/>
      <c r="AW1" s="813"/>
      <c r="AX1" s="813"/>
      <c r="AY1" s="813"/>
      <c r="AZ1" s="813"/>
      <c r="BA1" s="813"/>
      <c r="BB1" s="14">
        <f>AS1+1</f>
        <v>5</v>
      </c>
      <c r="BD1" s="813" t="str">
        <f>AU1</f>
        <v>ENTRADA DEL MES DE SEPTIEMBRE  2018</v>
      </c>
      <c r="BE1" s="813"/>
      <c r="BF1" s="813"/>
      <c r="BG1" s="813"/>
      <c r="BH1" s="813"/>
      <c r="BI1" s="813"/>
      <c r="BJ1" s="813"/>
      <c r="BK1" s="14">
        <f>BB1+1</f>
        <v>6</v>
      </c>
      <c r="BM1" s="813" t="str">
        <f>BD1</f>
        <v>ENTRADA DEL MES DE SEPTIEMBRE  2018</v>
      </c>
      <c r="BN1" s="813"/>
      <c r="BO1" s="813"/>
      <c r="BP1" s="813"/>
      <c r="BQ1" s="813"/>
      <c r="BR1" s="813"/>
      <c r="BS1" s="813"/>
      <c r="BT1" s="14">
        <f>BK1+1</f>
        <v>7</v>
      </c>
      <c r="BV1" s="813" t="str">
        <f>BM1</f>
        <v>ENTRADA DEL MES DE SEPTIEMBRE  2018</v>
      </c>
      <c r="BW1" s="813"/>
      <c r="BX1" s="813"/>
      <c r="BY1" s="813"/>
      <c r="BZ1" s="813"/>
      <c r="CA1" s="813"/>
      <c r="CB1" s="813"/>
      <c r="CC1" s="14">
        <f>BT1+1</f>
        <v>8</v>
      </c>
      <c r="CE1" s="813" t="str">
        <f>BV1</f>
        <v>ENTRADA DEL MES DE SEPTIEMBRE  2018</v>
      </c>
      <c r="CF1" s="813"/>
      <c r="CG1" s="813"/>
      <c r="CH1" s="813"/>
      <c r="CI1" s="813"/>
      <c r="CJ1" s="813"/>
      <c r="CK1" s="813"/>
      <c r="CL1" s="14">
        <f>CC1+1</f>
        <v>9</v>
      </c>
      <c r="CN1" s="813" t="str">
        <f>CE1</f>
        <v>ENTRADA DEL MES DE SEPTIEMBRE  2018</v>
      </c>
      <c r="CO1" s="813"/>
      <c r="CP1" s="813"/>
      <c r="CQ1" s="813"/>
      <c r="CR1" s="813"/>
      <c r="CS1" s="813"/>
      <c r="CT1" s="813"/>
      <c r="CU1" s="14">
        <f>CL1+1</f>
        <v>10</v>
      </c>
      <c r="CW1" s="813" t="str">
        <f>CN1</f>
        <v>ENTRADA DEL MES DE SEPTIEMBRE  2018</v>
      </c>
      <c r="CX1" s="813"/>
      <c r="CY1" s="813"/>
      <c r="CZ1" s="813"/>
      <c r="DA1" s="813"/>
      <c r="DB1" s="813"/>
      <c r="DC1" s="813"/>
      <c r="DD1" s="14">
        <f>CU1+1</f>
        <v>11</v>
      </c>
      <c r="DF1" s="813" t="str">
        <f>CW1</f>
        <v>ENTRADA DEL MES DE SEPTIEMBRE  2018</v>
      </c>
      <c r="DG1" s="813"/>
      <c r="DH1" s="813"/>
      <c r="DI1" s="813"/>
      <c r="DJ1" s="813"/>
      <c r="DK1" s="813"/>
      <c r="DL1" s="813"/>
      <c r="DM1" s="14">
        <f>DD1+1</f>
        <v>12</v>
      </c>
      <c r="DO1" s="813" t="str">
        <f>DF1</f>
        <v>ENTRADA DEL MES DE SEPTIEMBRE  2018</v>
      </c>
      <c r="DP1" s="813"/>
      <c r="DQ1" s="813"/>
      <c r="DR1" s="813"/>
      <c r="DS1" s="813"/>
      <c r="DT1" s="813"/>
      <c r="DU1" s="813"/>
      <c r="DV1" s="14">
        <f>DM1+1</f>
        <v>13</v>
      </c>
      <c r="DX1" s="813" t="str">
        <f>DO1</f>
        <v>ENTRADA DEL MES DE SEPTIEMBRE  2018</v>
      </c>
      <c r="DY1" s="813"/>
      <c r="DZ1" s="813"/>
      <c r="EA1" s="813"/>
      <c r="EB1" s="813"/>
      <c r="EC1" s="813"/>
      <c r="ED1" s="813"/>
      <c r="EE1" s="14">
        <f>DV1+1</f>
        <v>14</v>
      </c>
      <c r="EG1" s="813" t="str">
        <f>DX1</f>
        <v>ENTRADA DEL MES DE SEPTIEMBRE  2018</v>
      </c>
      <c r="EH1" s="813"/>
      <c r="EI1" s="813"/>
      <c r="EJ1" s="813"/>
      <c r="EK1" s="813"/>
      <c r="EL1" s="813"/>
      <c r="EM1" s="813"/>
      <c r="EN1" s="14">
        <f>EE1+1</f>
        <v>15</v>
      </c>
      <c r="EP1" s="813" t="str">
        <f>EG1</f>
        <v>ENTRADA DEL MES DE SEPTIEMBRE  2018</v>
      </c>
      <c r="EQ1" s="813"/>
      <c r="ER1" s="813"/>
      <c r="ES1" s="813"/>
      <c r="ET1" s="813"/>
      <c r="EU1" s="813"/>
      <c r="EV1" s="813"/>
      <c r="EW1" s="14">
        <f>EN1+1</f>
        <v>16</v>
      </c>
      <c r="EY1" s="813" t="str">
        <f>EP1</f>
        <v>ENTRADA DEL MES DE SEPTIEMBRE  2018</v>
      </c>
      <c r="EZ1" s="813"/>
      <c r="FA1" s="813"/>
      <c r="FB1" s="813"/>
      <c r="FC1" s="813"/>
      <c r="FD1" s="813"/>
      <c r="FE1" s="813"/>
      <c r="FF1" s="14">
        <f>EW1+1</f>
        <v>17</v>
      </c>
      <c r="FH1" s="813" t="str">
        <f>EY1</f>
        <v>ENTRADA DEL MES DE SEPTIEMBRE  2018</v>
      </c>
      <c r="FI1" s="813"/>
      <c r="FJ1" s="813"/>
      <c r="FK1" s="813"/>
      <c r="FL1" s="813"/>
      <c r="FM1" s="813"/>
      <c r="FN1" s="813"/>
      <c r="FO1" s="14">
        <f>FF1+1</f>
        <v>18</v>
      </c>
      <c r="FP1" t="s">
        <v>37</v>
      </c>
      <c r="FQ1" s="813" t="str">
        <f>FH1</f>
        <v>ENTRADA DEL MES DE SEPTIEMBRE  2018</v>
      </c>
      <c r="FR1" s="813"/>
      <c r="FS1" s="813"/>
      <c r="FT1" s="813"/>
      <c r="FU1" s="813"/>
      <c r="FV1" s="813"/>
      <c r="FW1" s="813"/>
      <c r="FX1" s="14">
        <f>FO1+1</f>
        <v>19</v>
      </c>
      <c r="FZ1" s="813" t="str">
        <f>FQ1</f>
        <v>ENTRADA DEL MES DE SEPTIEMBRE  2018</v>
      </c>
      <c r="GA1" s="813"/>
      <c r="GB1" s="813"/>
      <c r="GC1" s="813"/>
      <c r="GD1" s="813"/>
      <c r="GE1" s="813"/>
      <c r="GF1" s="813"/>
      <c r="GG1" s="14">
        <f>FX1+1</f>
        <v>20</v>
      </c>
      <c r="GI1" s="813" t="str">
        <f>FZ1</f>
        <v>ENTRADA DEL MES DE SEPTIEMBRE  2018</v>
      </c>
      <c r="GJ1" s="813"/>
      <c r="GK1" s="813"/>
      <c r="GL1" s="813"/>
      <c r="GM1" s="813"/>
      <c r="GN1" s="813"/>
      <c r="GO1" s="813"/>
      <c r="GP1" s="14">
        <f>GG1+1</f>
        <v>21</v>
      </c>
      <c r="GR1" s="813" t="str">
        <f>GI1</f>
        <v>ENTRADA DEL MES DE SEPTIEMBRE  2018</v>
      </c>
      <c r="GS1" s="813"/>
      <c r="GT1" s="813"/>
      <c r="GU1" s="813"/>
      <c r="GV1" s="813"/>
      <c r="GW1" s="813"/>
      <c r="GX1" s="813"/>
      <c r="GY1" s="14">
        <f>GP1+1</f>
        <v>22</v>
      </c>
      <c r="HA1" s="813" t="str">
        <f>GR1</f>
        <v>ENTRADA DEL MES DE SEPTIEMBRE  2018</v>
      </c>
      <c r="HB1" s="813"/>
      <c r="HC1" s="813"/>
      <c r="HD1" s="813"/>
      <c r="HE1" s="813"/>
      <c r="HF1" s="813"/>
      <c r="HG1" s="813"/>
      <c r="HH1" s="14">
        <f>GY1+1</f>
        <v>23</v>
      </c>
      <c r="HJ1" s="813" t="str">
        <f>HA1</f>
        <v>ENTRADA DEL MES DE SEPTIEMBRE  2018</v>
      </c>
      <c r="HK1" s="813"/>
      <c r="HL1" s="813"/>
      <c r="HM1" s="813"/>
      <c r="HN1" s="813"/>
      <c r="HO1" s="813"/>
      <c r="HP1" s="813"/>
      <c r="HQ1" s="14">
        <f>HH1+1</f>
        <v>24</v>
      </c>
      <c r="HS1" s="813" t="str">
        <f>HJ1</f>
        <v>ENTRADA DEL MES DE SEPTIEMBRE  2018</v>
      </c>
      <c r="HT1" s="813"/>
      <c r="HU1" s="813"/>
      <c r="HV1" s="813"/>
      <c r="HW1" s="813"/>
      <c r="HX1" s="813"/>
      <c r="HY1" s="813"/>
      <c r="HZ1" s="14">
        <f>HQ1+1</f>
        <v>25</v>
      </c>
      <c r="IB1" s="813" t="str">
        <f>HS1</f>
        <v>ENTRADA DEL MES DE SEPTIEMBRE  2018</v>
      </c>
      <c r="IC1" s="813"/>
      <c r="ID1" s="813"/>
      <c r="IE1" s="813"/>
      <c r="IF1" s="813"/>
      <c r="IG1" s="813"/>
      <c r="IH1" s="813"/>
      <c r="II1" s="14">
        <f>HZ1+1</f>
        <v>26</v>
      </c>
      <c r="IK1" s="813" t="str">
        <f>IB1</f>
        <v>ENTRADA DEL MES DE SEPTIEMBRE  2018</v>
      </c>
      <c r="IL1" s="813"/>
      <c r="IM1" s="813"/>
      <c r="IN1" s="813"/>
      <c r="IO1" s="813"/>
      <c r="IP1" s="813"/>
      <c r="IQ1" s="813"/>
      <c r="IR1" s="14">
        <f>II1+1</f>
        <v>27</v>
      </c>
      <c r="IT1" s="813" t="str">
        <f>IK1</f>
        <v>ENTRADA DEL MES DE SEPTIEMBRE  2018</v>
      </c>
      <c r="IU1" s="813"/>
      <c r="IV1" s="813"/>
      <c r="IW1" s="813"/>
      <c r="IX1" s="813"/>
      <c r="IY1" s="813"/>
      <c r="IZ1" s="813"/>
      <c r="JA1" s="14">
        <f>IR1+1</f>
        <v>28</v>
      </c>
      <c r="JC1" s="813" t="str">
        <f>IT1</f>
        <v>ENTRADA DEL MES DE SEPTIEMBRE  2018</v>
      </c>
      <c r="JD1" s="813"/>
      <c r="JE1" s="813"/>
      <c r="JF1" s="813"/>
      <c r="JG1" s="813"/>
      <c r="JH1" s="813"/>
      <c r="JI1" s="813"/>
      <c r="JJ1" s="14">
        <f>JA1+1</f>
        <v>29</v>
      </c>
      <c r="JL1" s="813" t="str">
        <f>JC1</f>
        <v>ENTRADA DEL MES DE SEPTIEMBRE  2018</v>
      </c>
      <c r="JM1" s="813"/>
      <c r="JN1" s="813"/>
      <c r="JO1" s="813"/>
      <c r="JP1" s="813"/>
      <c r="JQ1" s="813"/>
      <c r="JR1" s="813"/>
      <c r="JS1" s="14">
        <f>JJ1+1</f>
        <v>30</v>
      </c>
      <c r="JU1" s="813" t="str">
        <f>JL1</f>
        <v>ENTRADA DEL MES DE SEPTIEMBRE  2018</v>
      </c>
      <c r="JV1" s="813"/>
      <c r="JW1" s="813"/>
      <c r="JX1" s="813"/>
      <c r="JY1" s="813"/>
      <c r="JZ1" s="813"/>
      <c r="KA1" s="813"/>
      <c r="KB1" s="14">
        <f>JS1+1</f>
        <v>31</v>
      </c>
      <c r="KD1" s="813" t="str">
        <f>JU1</f>
        <v>ENTRADA DEL MES DE SEPTIEMBRE  2018</v>
      </c>
      <c r="KE1" s="813"/>
      <c r="KF1" s="813"/>
      <c r="KG1" s="813"/>
      <c r="KH1" s="813"/>
      <c r="KI1" s="813"/>
      <c r="KJ1" s="813"/>
      <c r="KK1" s="14">
        <f>KB1+1</f>
        <v>32</v>
      </c>
      <c r="KM1" s="813" t="str">
        <f>KD1</f>
        <v>ENTRADA DEL MES DE SEPTIEMBRE  2018</v>
      </c>
      <c r="KN1" s="813"/>
      <c r="KO1" s="813"/>
      <c r="KP1" s="813"/>
      <c r="KQ1" s="813"/>
      <c r="KR1" s="813"/>
      <c r="KS1" s="813"/>
      <c r="KT1" s="14">
        <f>KK1+1</f>
        <v>33</v>
      </c>
      <c r="KV1" s="813" t="str">
        <f>KM1</f>
        <v>ENTRADA DEL MES DE SEPTIEMBRE  2018</v>
      </c>
      <c r="KW1" s="813"/>
      <c r="KX1" s="813"/>
      <c r="KY1" s="813"/>
      <c r="KZ1" s="813"/>
      <c r="LA1" s="813"/>
      <c r="LB1" s="813"/>
      <c r="LC1" s="14">
        <f>KT1+1</f>
        <v>34</v>
      </c>
      <c r="LE1" s="813" t="str">
        <f>KV1</f>
        <v>ENTRADA DEL MES DE SEPTIEMBRE  2018</v>
      </c>
      <c r="LF1" s="813"/>
      <c r="LG1" s="813"/>
      <c r="LH1" s="813"/>
      <c r="LI1" s="813"/>
      <c r="LJ1" s="813"/>
      <c r="LK1" s="813"/>
      <c r="LL1" s="14">
        <f>LC1+1</f>
        <v>35</v>
      </c>
      <c r="LN1" s="813" t="str">
        <f>LE1</f>
        <v>ENTRADA DEL MES DE SEPTIEMBRE  2018</v>
      </c>
      <c r="LO1" s="813"/>
      <c r="LP1" s="813"/>
      <c r="LQ1" s="813"/>
      <c r="LR1" s="813"/>
      <c r="LS1" s="813"/>
      <c r="LT1" s="813"/>
      <c r="LU1" s="14">
        <f>LL1+1</f>
        <v>36</v>
      </c>
      <c r="LW1" s="813" t="str">
        <f>LN1</f>
        <v>ENTRADA DEL MES DE SEPTIEMBRE  2018</v>
      </c>
      <c r="LX1" s="813"/>
      <c r="LY1" s="813"/>
      <c r="LZ1" s="813"/>
      <c r="MA1" s="813"/>
      <c r="MB1" s="813"/>
      <c r="MC1" s="813"/>
      <c r="MD1" s="14">
        <f>LU1+1</f>
        <v>37</v>
      </c>
      <c r="MF1" s="813" t="str">
        <f>LW1</f>
        <v>ENTRADA DEL MES DE SEPTIEMBRE  2018</v>
      </c>
      <c r="MG1" s="813"/>
      <c r="MH1" s="813"/>
      <c r="MI1" s="813"/>
      <c r="MJ1" s="813"/>
      <c r="MK1" s="813"/>
      <c r="ML1" s="813"/>
      <c r="MM1" s="14">
        <f>MD1+1</f>
        <v>38</v>
      </c>
      <c r="MO1" s="813" t="str">
        <f>MF1</f>
        <v>ENTRADA DEL MES DE SEPTIEMBRE  2018</v>
      </c>
      <c r="MP1" s="813"/>
      <c r="MQ1" s="813"/>
      <c r="MR1" s="813"/>
      <c r="MS1" s="813"/>
      <c r="MT1" s="813"/>
      <c r="MU1" s="813"/>
      <c r="MV1" s="14">
        <f>MM1+1</f>
        <v>39</v>
      </c>
      <c r="MW1" s="16"/>
      <c r="MX1" s="813" t="str">
        <f>MO1</f>
        <v>ENTRADA DEL MES DE SEPTIEMBRE  2018</v>
      </c>
      <c r="MY1" s="813"/>
      <c r="MZ1" s="813"/>
      <c r="NA1" s="813"/>
      <c r="NB1" s="813"/>
      <c r="NC1" s="813"/>
      <c r="ND1" s="813"/>
      <c r="NE1" s="14">
        <f>MV1+1</f>
        <v>40</v>
      </c>
      <c r="NG1" s="813" t="str">
        <f>MX1</f>
        <v>ENTRADA DEL MES DE SEPTIEMBRE  2018</v>
      </c>
      <c r="NH1" s="813"/>
      <c r="NI1" s="813"/>
      <c r="NJ1" s="813"/>
      <c r="NK1" s="813"/>
      <c r="NL1" s="813"/>
      <c r="NM1" s="813"/>
      <c r="NN1" s="14">
        <f>NE1+1</f>
        <v>41</v>
      </c>
      <c r="NP1" s="813" t="str">
        <f>NG1</f>
        <v>ENTRADA DEL MES DE SEPTIEMBRE  2018</v>
      </c>
      <c r="NQ1" s="813"/>
      <c r="NR1" s="813"/>
      <c r="NS1" s="813"/>
      <c r="NT1" s="813"/>
      <c r="NU1" s="813"/>
      <c r="NV1" s="813"/>
      <c r="NW1" s="14">
        <f>NN1+1</f>
        <v>42</v>
      </c>
      <c r="NY1" s="813" t="str">
        <f>NP1</f>
        <v>ENTRADA DEL MES DE SEPTIEMBRE  2018</v>
      </c>
      <c r="NZ1" s="813"/>
      <c r="OA1" s="813"/>
      <c r="OB1" s="813"/>
      <c r="OC1" s="813"/>
      <c r="OD1" s="813"/>
      <c r="OE1" s="813"/>
      <c r="OF1" s="14">
        <f>NW1+1</f>
        <v>43</v>
      </c>
      <c r="OH1" s="813" t="str">
        <f>NY1</f>
        <v>ENTRADA DEL MES DE SEPTIEMBRE  2018</v>
      </c>
      <c r="OI1" s="813"/>
      <c r="OJ1" s="813"/>
      <c r="OK1" s="813"/>
      <c r="OL1" s="813"/>
      <c r="OM1" s="813"/>
      <c r="ON1" s="813"/>
      <c r="OO1" s="14">
        <f>OF1+1</f>
        <v>44</v>
      </c>
      <c r="OQ1" s="813" t="str">
        <f>OH1</f>
        <v>ENTRADA DEL MES DE SEPTIEMBRE  2018</v>
      </c>
      <c r="OR1" s="813"/>
      <c r="OS1" s="813"/>
      <c r="OT1" s="813"/>
      <c r="OU1" s="813"/>
      <c r="OV1" s="813"/>
      <c r="OW1" s="813"/>
      <c r="OX1" s="14">
        <f>OO1+1</f>
        <v>45</v>
      </c>
      <c r="OZ1" s="813" t="str">
        <f>OQ1</f>
        <v>ENTRADA DEL MES DE SEPTIEMBRE  2018</v>
      </c>
      <c r="PA1" s="813"/>
      <c r="PB1" s="813"/>
      <c r="PC1" s="813"/>
      <c r="PD1" s="813"/>
      <c r="PE1" s="813"/>
      <c r="PF1" s="813"/>
      <c r="PG1" s="14">
        <f>OX1+1</f>
        <v>46</v>
      </c>
      <c r="PI1" s="813" t="str">
        <f>OZ1</f>
        <v>ENTRADA DEL MES DE SEPTIEMBRE  2018</v>
      </c>
      <c r="PJ1" s="813"/>
      <c r="PK1" s="813"/>
      <c r="PL1" s="813"/>
      <c r="PM1" s="813"/>
      <c r="PN1" s="813"/>
      <c r="PO1" s="813"/>
      <c r="PP1" s="14">
        <f>PG1+1</f>
        <v>47</v>
      </c>
      <c r="PR1" s="813" t="str">
        <f>PI1</f>
        <v>ENTRADA DEL MES DE SEPTIEMBRE  2018</v>
      </c>
      <c r="PS1" s="813"/>
      <c r="PT1" s="813"/>
      <c r="PU1" s="813"/>
      <c r="PV1" s="813"/>
      <c r="PW1" s="813"/>
      <c r="PX1" s="813"/>
      <c r="PY1" s="14">
        <f>PP1+1</f>
        <v>48</v>
      </c>
      <c r="QA1" s="813" t="str">
        <f>PR1</f>
        <v>ENTRADA DEL MES DE SEPTIEMBRE  2018</v>
      </c>
      <c r="QB1" s="813"/>
      <c r="QC1" s="813"/>
      <c r="QD1" s="813"/>
      <c r="QE1" s="813"/>
      <c r="QF1" s="813"/>
      <c r="QG1" s="813"/>
      <c r="QH1" s="14">
        <f>PY1+1</f>
        <v>49</v>
      </c>
      <c r="QJ1" s="813" t="str">
        <f>QA1</f>
        <v>ENTRADA DEL MES DE SEPTIEMBRE  2018</v>
      </c>
      <c r="QK1" s="813"/>
      <c r="QL1" s="813"/>
      <c r="QM1" s="813"/>
      <c r="QN1" s="813"/>
      <c r="QO1" s="813"/>
      <c r="QP1" s="813"/>
      <c r="QQ1" s="14">
        <f>QH1+1</f>
        <v>50</v>
      </c>
      <c r="QS1" s="813" t="str">
        <f>QJ1</f>
        <v>ENTRADA DEL MES DE SEPTIEMBRE  2018</v>
      </c>
      <c r="QT1" s="813"/>
      <c r="QU1" s="813"/>
      <c r="QV1" s="813"/>
      <c r="QW1" s="813"/>
      <c r="QX1" s="813"/>
      <c r="QY1" s="813"/>
      <c r="QZ1" s="14">
        <f>QQ1+1</f>
        <v>51</v>
      </c>
      <c r="RB1" s="813" t="str">
        <f>QS1</f>
        <v>ENTRADA DEL MES DE SEPTIEMBRE  2018</v>
      </c>
      <c r="RC1" s="813"/>
      <c r="RD1" s="813"/>
      <c r="RE1" s="813"/>
      <c r="RF1" s="813"/>
      <c r="RG1" s="813"/>
      <c r="RH1" s="813"/>
      <c r="RI1" s="14">
        <f>QZ1+1</f>
        <v>52</v>
      </c>
      <c r="RK1" s="813" t="str">
        <f>RB1</f>
        <v>ENTRADA DEL MES DE SEPTIEMBRE  2018</v>
      </c>
      <c r="RL1" s="813"/>
      <c r="RM1" s="813"/>
      <c r="RN1" s="813"/>
      <c r="RO1" s="813"/>
      <c r="RP1" s="813"/>
      <c r="RQ1" s="813"/>
      <c r="RR1" s="14">
        <f>RI1+1</f>
        <v>53</v>
      </c>
      <c r="RT1" s="813" t="str">
        <f>RK1</f>
        <v>ENTRADA DEL MES DE SEPTIEMBRE  2018</v>
      </c>
      <c r="RU1" s="813"/>
      <c r="RV1" s="813"/>
      <c r="RW1" s="813"/>
      <c r="RX1" s="813"/>
      <c r="RY1" s="813"/>
      <c r="RZ1" s="813"/>
      <c r="SA1" s="14">
        <f>RR1+1</f>
        <v>54</v>
      </c>
      <c r="SC1" s="813" t="str">
        <f>RT1</f>
        <v>ENTRADA DEL MES DE SEPTIEMBRE  2018</v>
      </c>
      <c r="SD1" s="813"/>
      <c r="SE1" s="813"/>
      <c r="SF1" s="813"/>
      <c r="SG1" s="813"/>
      <c r="SH1" s="813"/>
      <c r="SI1" s="813"/>
      <c r="SJ1" s="14">
        <f>SA1+1</f>
        <v>55</v>
      </c>
      <c r="SL1" s="813" t="str">
        <f>SC1</f>
        <v>ENTRADA DEL MES DE SEPTIEMBRE  2018</v>
      </c>
      <c r="SM1" s="813"/>
      <c r="SN1" s="813"/>
      <c r="SO1" s="813"/>
      <c r="SP1" s="813"/>
      <c r="SQ1" s="813"/>
      <c r="SR1" s="813"/>
      <c r="SS1" s="14">
        <f>SJ1+1</f>
        <v>56</v>
      </c>
      <c r="SU1" s="813" t="str">
        <f>SL1</f>
        <v>ENTRADA DEL MES DE SEPTIEMBRE  2018</v>
      </c>
      <c r="SV1" s="813"/>
      <c r="SW1" s="813"/>
      <c r="SX1" s="813"/>
      <c r="SY1" s="813"/>
      <c r="SZ1" s="813"/>
      <c r="TA1" s="813"/>
      <c r="TB1" s="14">
        <f>SS1+1</f>
        <v>57</v>
      </c>
      <c r="TD1" s="813" t="str">
        <f>SU1</f>
        <v>ENTRADA DEL MES DE SEPTIEMBRE  2018</v>
      </c>
      <c r="TE1" s="813"/>
      <c r="TF1" s="813"/>
      <c r="TG1" s="813"/>
      <c r="TH1" s="813"/>
      <c r="TI1" s="813"/>
      <c r="TJ1" s="813"/>
      <c r="TK1" s="14">
        <f>TB1+1</f>
        <v>58</v>
      </c>
      <c r="TM1" s="813" t="str">
        <f>TD1</f>
        <v>ENTRADA DEL MES DE SEPTIEMBRE  2018</v>
      </c>
      <c r="TN1" s="813"/>
      <c r="TO1" s="813"/>
      <c r="TP1" s="813"/>
      <c r="TQ1" s="813"/>
      <c r="TR1" s="813"/>
      <c r="TS1" s="813"/>
      <c r="TT1" s="14">
        <f>TK1+1</f>
        <v>59</v>
      </c>
      <c r="TV1" s="813" t="str">
        <f>TM1</f>
        <v>ENTRADA DEL MES DE SEPTIEMBRE  2018</v>
      </c>
      <c r="TW1" s="813"/>
      <c r="TX1" s="813"/>
      <c r="TY1" s="813"/>
      <c r="TZ1" s="813"/>
      <c r="UA1" s="813"/>
      <c r="UB1" s="813"/>
      <c r="UC1" s="14">
        <f>TT1+1</f>
        <v>60</v>
      </c>
      <c r="UE1" s="813" t="str">
        <f>TV1</f>
        <v>ENTRADA DEL MES DE SEPTIEMBRE  2018</v>
      </c>
      <c r="UF1" s="813"/>
      <c r="UG1" s="813"/>
      <c r="UH1" s="813"/>
      <c r="UI1" s="813"/>
      <c r="UJ1" s="813"/>
      <c r="UK1" s="813"/>
      <c r="UL1" s="14">
        <f>UC1+1</f>
        <v>61</v>
      </c>
      <c r="UN1" s="813" t="str">
        <f>UE1</f>
        <v>ENTRADA DEL MES DE SEPTIEMBRE  2018</v>
      </c>
      <c r="UO1" s="813"/>
      <c r="UP1" s="813"/>
      <c r="UQ1" s="813"/>
      <c r="UR1" s="813"/>
      <c r="US1" s="813"/>
      <c r="UT1" s="813"/>
      <c r="UU1" s="14">
        <f>UL1+1</f>
        <v>62</v>
      </c>
      <c r="UW1" s="813" t="str">
        <f>UN1</f>
        <v>ENTRADA DEL MES DE SEPTIEMBRE  2018</v>
      </c>
      <c r="UX1" s="813"/>
      <c r="UY1" s="813"/>
      <c r="UZ1" s="813"/>
      <c r="VA1" s="813"/>
      <c r="VB1" s="813"/>
      <c r="VC1" s="813"/>
      <c r="VD1" s="14">
        <f>UU1+1</f>
        <v>63</v>
      </c>
      <c r="VF1" s="813" t="str">
        <f>UW1</f>
        <v>ENTRADA DEL MES DE SEPTIEMBRE  2018</v>
      </c>
      <c r="VG1" s="813"/>
      <c r="VH1" s="813"/>
      <c r="VI1" s="813"/>
      <c r="VJ1" s="813"/>
      <c r="VK1" s="813"/>
      <c r="VL1" s="813"/>
      <c r="VM1" s="14">
        <f>VD1+1</f>
        <v>64</v>
      </c>
      <c r="VO1" s="813" t="str">
        <f>VF1</f>
        <v>ENTRADA DEL MES DE SEPTIEMBRE  2018</v>
      </c>
      <c r="VP1" s="813"/>
      <c r="VQ1" s="813"/>
      <c r="VR1" s="813"/>
      <c r="VS1" s="813"/>
      <c r="VT1" s="813"/>
      <c r="VU1" s="813"/>
      <c r="VV1" s="14">
        <f>VM1+1</f>
        <v>65</v>
      </c>
      <c r="VX1" s="813" t="str">
        <f>VO1</f>
        <v>ENTRADA DEL MES DE SEPTIEMBRE  2018</v>
      </c>
      <c r="VY1" s="813"/>
      <c r="VZ1" s="813"/>
      <c r="WA1" s="813"/>
      <c r="WB1" s="813"/>
      <c r="WC1" s="813"/>
      <c r="WD1" s="813"/>
      <c r="WE1" s="14">
        <f>VV1+1</f>
        <v>66</v>
      </c>
      <c r="WG1" s="813" t="str">
        <f>VX1</f>
        <v>ENTRADA DEL MES DE SEPTIEMBRE  2018</v>
      </c>
      <c r="WH1" s="813"/>
      <c r="WI1" s="813"/>
      <c r="WJ1" s="813"/>
      <c r="WK1" s="813"/>
      <c r="WL1" s="813"/>
      <c r="WM1" s="813"/>
      <c r="WN1" s="14">
        <f>WE1+1</f>
        <v>67</v>
      </c>
      <c r="WP1" s="813" t="str">
        <f>WG1</f>
        <v>ENTRADA DEL MES DE SEPTIEMBRE  2018</v>
      </c>
      <c r="WQ1" s="813"/>
      <c r="WR1" s="813"/>
      <c r="WS1" s="813"/>
      <c r="WT1" s="813"/>
      <c r="WU1" s="813"/>
      <c r="WV1" s="813"/>
      <c r="WW1" s="14">
        <f>WN1+1</f>
        <v>68</v>
      </c>
      <c r="WY1" s="813" t="str">
        <f>WP1</f>
        <v>ENTRADA DEL MES DE SEPTIEMBRE  2018</v>
      </c>
      <c r="WZ1" s="813"/>
      <c r="XA1" s="813"/>
      <c r="XB1" s="813"/>
      <c r="XC1" s="813"/>
      <c r="XD1" s="813"/>
      <c r="XE1" s="813"/>
      <c r="XF1" s="14">
        <f>WW1+1</f>
        <v>69</v>
      </c>
      <c r="XH1" s="813" t="str">
        <f>WY1</f>
        <v>ENTRADA DEL MES DE SEPTIEMBRE  2018</v>
      </c>
      <c r="XI1" s="813"/>
      <c r="XJ1" s="813"/>
      <c r="XK1" s="813"/>
      <c r="XL1" s="813"/>
      <c r="XM1" s="813"/>
      <c r="XN1" s="813"/>
      <c r="XO1" s="14">
        <f>XF1+1</f>
        <v>70</v>
      </c>
      <c r="XQ1" s="813" t="str">
        <f>XH1</f>
        <v>ENTRADA DEL MES DE SEPTIEMBRE  2018</v>
      </c>
      <c r="XR1" s="813"/>
      <c r="XS1" s="813"/>
      <c r="XT1" s="813"/>
      <c r="XU1" s="813"/>
      <c r="XV1" s="813"/>
      <c r="XW1" s="813"/>
      <c r="XX1" s="14">
        <f>XO1+1</f>
        <v>71</v>
      </c>
      <c r="XZ1" s="813" t="str">
        <f>XQ1</f>
        <v>ENTRADA DEL MES DE SEPTIEMBRE  2018</v>
      </c>
      <c r="YA1" s="813"/>
      <c r="YB1" s="813"/>
      <c r="YC1" s="813"/>
      <c r="YD1" s="813"/>
      <c r="YE1" s="813"/>
      <c r="YF1" s="813"/>
      <c r="YG1" s="14">
        <f>XX1+1</f>
        <v>72</v>
      </c>
      <c r="YI1" s="813" t="str">
        <f>XZ1</f>
        <v>ENTRADA DEL MES DE SEPTIEMBRE  2018</v>
      </c>
      <c r="YJ1" s="813"/>
      <c r="YK1" s="813"/>
      <c r="YL1" s="813"/>
      <c r="YM1" s="813"/>
      <c r="YN1" s="813"/>
      <c r="YO1" s="813"/>
      <c r="YP1" s="14">
        <f>YG1+1</f>
        <v>73</v>
      </c>
      <c r="YR1" s="813" t="str">
        <f>YI1</f>
        <v>ENTRADA DEL MES DE SEPTIEMBRE  2018</v>
      </c>
      <c r="YS1" s="813"/>
      <c r="YT1" s="813"/>
      <c r="YU1" s="813"/>
      <c r="YV1" s="813"/>
      <c r="YW1" s="813"/>
      <c r="YX1" s="813"/>
      <c r="YY1" s="14">
        <f>YP1+1</f>
        <v>74</v>
      </c>
      <c r="ZA1" s="813" t="str">
        <f>YR1</f>
        <v>ENTRADA DEL MES DE SEPTIEMBRE  2018</v>
      </c>
      <c r="ZB1" s="813"/>
      <c r="ZC1" s="813"/>
      <c r="ZD1" s="813"/>
      <c r="ZE1" s="813"/>
      <c r="ZF1" s="813"/>
      <c r="ZG1" s="813"/>
      <c r="ZH1" s="14">
        <f>YY1+1</f>
        <v>75</v>
      </c>
      <c r="ZJ1" s="813" t="str">
        <f>ZA1</f>
        <v>ENTRADA DEL MES DE SEPTIEMBRE  2018</v>
      </c>
      <c r="ZK1" s="813"/>
      <c r="ZL1" s="813"/>
      <c r="ZM1" s="813"/>
      <c r="ZN1" s="813"/>
      <c r="ZO1" s="813"/>
      <c r="ZP1" s="813"/>
      <c r="ZQ1" s="14">
        <f>ZH1+1</f>
        <v>76</v>
      </c>
      <c r="ZS1" s="813" t="str">
        <f>ZJ1</f>
        <v>ENTRADA DEL MES DE SEPTIEMBRE  2018</v>
      </c>
      <c r="ZT1" s="813"/>
      <c r="ZU1" s="813"/>
      <c r="ZV1" s="813"/>
      <c r="ZW1" s="813"/>
      <c r="ZX1" s="813"/>
      <c r="ZY1" s="813"/>
      <c r="ZZ1" s="14">
        <f>ZQ1+1</f>
        <v>77</v>
      </c>
      <c r="AAB1" s="813" t="str">
        <f>ZS1</f>
        <v>ENTRADA DEL MES DE SEPTIEMBRE  2018</v>
      </c>
      <c r="AAC1" s="813"/>
      <c r="AAD1" s="813"/>
      <c r="AAE1" s="813"/>
      <c r="AAF1" s="813"/>
      <c r="AAG1" s="813"/>
      <c r="AAH1" s="813"/>
      <c r="AAI1" s="14">
        <f>ZZ1+1</f>
        <v>78</v>
      </c>
      <c r="AAK1" s="813" t="str">
        <f>AAB1</f>
        <v>ENTRADA DEL MES DE SEPTIEMBRE  2018</v>
      </c>
      <c r="AAL1" s="813"/>
      <c r="AAM1" s="813"/>
      <c r="AAN1" s="813"/>
      <c r="AAO1" s="813"/>
      <c r="AAP1" s="813"/>
      <c r="AAQ1" s="813"/>
      <c r="AAR1" s="14">
        <f>AAI1+1</f>
        <v>79</v>
      </c>
      <c r="AAT1" s="813" t="str">
        <f>AAK1</f>
        <v>ENTRADA DEL MES DE SEPTIEMBRE  2018</v>
      </c>
      <c r="AAU1" s="813"/>
      <c r="AAV1" s="813"/>
      <c r="AAW1" s="813"/>
      <c r="AAX1" s="813"/>
      <c r="AAY1" s="813"/>
      <c r="AAZ1" s="813"/>
      <c r="ABA1" s="14">
        <f>AAR1+1</f>
        <v>80</v>
      </c>
      <c r="ABC1" s="813" t="str">
        <f>AAT1</f>
        <v>ENTRADA DEL MES DE SEPTIEMBRE  2018</v>
      </c>
      <c r="ABD1" s="813"/>
      <c r="ABE1" s="813"/>
      <c r="ABF1" s="813"/>
      <c r="ABG1" s="813"/>
      <c r="ABH1" s="813"/>
      <c r="ABI1" s="813"/>
      <c r="ABJ1" s="14">
        <f>ABA1+1</f>
        <v>81</v>
      </c>
      <c r="ABL1" s="813" t="str">
        <f>ABC1</f>
        <v>ENTRADA DEL MES DE SEPTIEMBRE  2018</v>
      </c>
      <c r="ABM1" s="813"/>
      <c r="ABN1" s="813"/>
      <c r="ABO1" s="813"/>
      <c r="ABP1" s="813"/>
      <c r="ABQ1" s="813"/>
      <c r="ABR1" s="813"/>
      <c r="ABS1" s="14">
        <f>ABJ1+1</f>
        <v>82</v>
      </c>
      <c r="ABU1" s="813" t="str">
        <f>ABL1</f>
        <v>ENTRADA DEL MES DE SEPTIEMBRE  2018</v>
      </c>
      <c r="ABV1" s="813"/>
      <c r="ABW1" s="813"/>
      <c r="ABX1" s="813"/>
      <c r="ABY1" s="813"/>
      <c r="ABZ1" s="813"/>
      <c r="ACA1" s="813"/>
      <c r="ACB1" s="14">
        <f>ABS1+1</f>
        <v>83</v>
      </c>
      <c r="ACD1" s="813" t="str">
        <f>ABU1</f>
        <v>ENTRADA DEL MES DE SEPTIEMBRE  2018</v>
      </c>
      <c r="ACE1" s="813"/>
      <c r="ACF1" s="813"/>
      <c r="ACG1" s="813"/>
      <c r="ACH1" s="813"/>
      <c r="ACI1" s="813"/>
      <c r="ACJ1" s="813"/>
      <c r="ACK1" s="14">
        <f>ACB1+1</f>
        <v>84</v>
      </c>
      <c r="ACM1" s="813" t="str">
        <f>ACD1</f>
        <v>ENTRADA DEL MES DE SEPTIEMBRE  2018</v>
      </c>
      <c r="ACN1" s="813"/>
      <c r="ACO1" s="813"/>
      <c r="ACP1" s="813"/>
      <c r="ACQ1" s="813"/>
      <c r="ACR1" s="813"/>
      <c r="ACS1" s="813"/>
      <c r="ACT1" s="14">
        <f>ACK1+1</f>
        <v>85</v>
      </c>
      <c r="ACV1" s="813" t="str">
        <f>ACM1</f>
        <v>ENTRADA DEL MES DE SEPTIEMBRE  2018</v>
      </c>
      <c r="ACW1" s="813"/>
      <c r="ACX1" s="813"/>
      <c r="ACY1" s="813"/>
      <c r="ACZ1" s="813"/>
      <c r="ADA1" s="813"/>
      <c r="ADB1" s="813"/>
      <c r="ADC1" s="14">
        <f>ACT1+1</f>
        <v>86</v>
      </c>
    </row>
    <row r="2" spans="1:783" ht="17.25" thickTop="1" thickBot="1" x14ac:dyDescent="0.3">
      <c r="A2" s="44" t="s">
        <v>14</v>
      </c>
      <c r="B2" s="86" t="s">
        <v>0</v>
      </c>
      <c r="C2" s="45" t="s">
        <v>10</v>
      </c>
      <c r="D2" s="33"/>
      <c r="E2" s="224" t="s">
        <v>25</v>
      </c>
      <c r="F2" s="84" t="s">
        <v>3</v>
      </c>
      <c r="G2" s="83" t="s">
        <v>8</v>
      </c>
      <c r="H2" s="85" t="s">
        <v>5</v>
      </c>
      <c r="I2" s="86" t="s">
        <v>6</v>
      </c>
      <c r="BV2" t="s">
        <v>41</v>
      </c>
      <c r="MW2" s="16"/>
      <c r="OY2">
        <v>0</v>
      </c>
    </row>
    <row r="3" spans="1:783" ht="17.25" thickTop="1" thickBot="1" x14ac:dyDescent="0.3">
      <c r="A3" s="254"/>
      <c r="B3" s="16"/>
      <c r="C3" s="16"/>
      <c r="D3" s="72"/>
      <c r="E3" s="155"/>
      <c r="F3" s="74"/>
      <c r="G3" s="15"/>
      <c r="H3" s="64"/>
      <c r="I3" s="18">
        <v>0</v>
      </c>
      <c r="K3" s="12" t="s">
        <v>0</v>
      </c>
      <c r="L3" s="12" t="s">
        <v>1</v>
      </c>
      <c r="M3" s="12"/>
      <c r="N3" s="12" t="s">
        <v>2</v>
      </c>
      <c r="O3" s="12" t="s">
        <v>3</v>
      </c>
      <c r="P3" s="12" t="s">
        <v>4</v>
      </c>
      <c r="Q3" s="34" t="s">
        <v>20</v>
      </c>
      <c r="R3" s="49" t="s">
        <v>6</v>
      </c>
      <c r="T3" s="12" t="s">
        <v>0</v>
      </c>
      <c r="U3" s="12" t="s">
        <v>1</v>
      </c>
      <c r="V3" s="12"/>
      <c r="W3" s="12" t="s">
        <v>2</v>
      </c>
      <c r="X3" s="12" t="s">
        <v>3</v>
      </c>
      <c r="Y3" s="12" t="s">
        <v>4</v>
      </c>
      <c r="Z3" s="34" t="s">
        <v>20</v>
      </c>
      <c r="AA3" s="49" t="s">
        <v>6</v>
      </c>
      <c r="AC3" s="12" t="s">
        <v>0</v>
      </c>
      <c r="AD3" s="12" t="s">
        <v>1</v>
      </c>
      <c r="AE3" s="12"/>
      <c r="AF3" s="12" t="s">
        <v>2</v>
      </c>
      <c r="AG3" s="12" t="s">
        <v>3</v>
      </c>
      <c r="AH3" s="12" t="s">
        <v>4</v>
      </c>
      <c r="AI3" s="34" t="s">
        <v>20</v>
      </c>
      <c r="AJ3" s="49" t="s">
        <v>6</v>
      </c>
      <c r="AL3" s="12" t="s">
        <v>0</v>
      </c>
      <c r="AM3" s="12" t="s">
        <v>1</v>
      </c>
      <c r="AN3" s="12"/>
      <c r="AO3" s="12" t="s">
        <v>2</v>
      </c>
      <c r="AP3" s="12" t="s">
        <v>3</v>
      </c>
      <c r="AQ3" s="12" t="s">
        <v>4</v>
      </c>
      <c r="AR3" s="34" t="s">
        <v>20</v>
      </c>
      <c r="AS3" s="49" t="s">
        <v>6</v>
      </c>
      <c r="AU3" s="12" t="s">
        <v>0</v>
      </c>
      <c r="AV3" s="117" t="s">
        <v>1</v>
      </c>
      <c r="AW3" s="12"/>
      <c r="AX3" s="12" t="s">
        <v>2</v>
      </c>
      <c r="AY3" s="12" t="s">
        <v>3</v>
      </c>
      <c r="AZ3" s="12" t="s">
        <v>4</v>
      </c>
      <c r="BA3" s="34" t="s">
        <v>20</v>
      </c>
      <c r="BB3" s="49" t="s">
        <v>6</v>
      </c>
      <c r="BD3" s="12" t="s">
        <v>0</v>
      </c>
      <c r="BE3" s="12" t="s">
        <v>1</v>
      </c>
      <c r="BF3" s="12"/>
      <c r="BG3" s="12" t="s">
        <v>2</v>
      </c>
      <c r="BH3" s="12" t="s">
        <v>3</v>
      </c>
      <c r="BI3" s="12" t="s">
        <v>4</v>
      </c>
      <c r="BJ3" s="34" t="s">
        <v>20</v>
      </c>
      <c r="BK3" s="49" t="s">
        <v>6</v>
      </c>
      <c r="BM3" s="12" t="s">
        <v>0</v>
      </c>
      <c r="BN3" s="12" t="s">
        <v>1</v>
      </c>
      <c r="BO3" s="12"/>
      <c r="BP3" s="12" t="s">
        <v>2</v>
      </c>
      <c r="BQ3" s="12" t="s">
        <v>3</v>
      </c>
      <c r="BR3" s="12" t="s">
        <v>4</v>
      </c>
      <c r="BS3" s="97" t="s">
        <v>20</v>
      </c>
      <c r="BT3" s="49" t="s">
        <v>6</v>
      </c>
      <c r="BV3" s="12" t="s">
        <v>0</v>
      </c>
      <c r="BW3" s="12" t="s">
        <v>1</v>
      </c>
      <c r="BX3" s="12"/>
      <c r="BY3" s="12" t="s">
        <v>2</v>
      </c>
      <c r="BZ3" s="12" t="s">
        <v>3</v>
      </c>
      <c r="CA3" s="12" t="s">
        <v>4</v>
      </c>
      <c r="CB3" s="34" t="s">
        <v>20</v>
      </c>
      <c r="CC3" s="49" t="s">
        <v>6</v>
      </c>
      <c r="CE3" s="12" t="s">
        <v>0</v>
      </c>
      <c r="CF3" s="12" t="s">
        <v>1</v>
      </c>
      <c r="CG3" s="12"/>
      <c r="CH3" s="12" t="s">
        <v>2</v>
      </c>
      <c r="CI3" s="12" t="s">
        <v>3</v>
      </c>
      <c r="CJ3" s="12" t="s">
        <v>4</v>
      </c>
      <c r="CK3" s="97" t="s">
        <v>20</v>
      </c>
      <c r="CL3" s="49" t="s">
        <v>6</v>
      </c>
      <c r="CN3" s="12" t="s">
        <v>0</v>
      </c>
      <c r="CO3" s="12" t="s">
        <v>1</v>
      </c>
      <c r="CP3" s="12"/>
      <c r="CQ3" s="12" t="s">
        <v>2</v>
      </c>
      <c r="CR3" s="12" t="s">
        <v>3</v>
      </c>
      <c r="CS3" s="12" t="s">
        <v>4</v>
      </c>
      <c r="CT3" s="34" t="s">
        <v>20</v>
      </c>
      <c r="CU3" s="49" t="s">
        <v>6</v>
      </c>
      <c r="CW3" s="12" t="s">
        <v>0</v>
      </c>
      <c r="CX3" s="12" t="s">
        <v>1</v>
      </c>
      <c r="CY3" s="12"/>
      <c r="CZ3" s="12" t="s">
        <v>2</v>
      </c>
      <c r="DA3" s="12" t="s">
        <v>3</v>
      </c>
      <c r="DB3" s="12" t="s">
        <v>4</v>
      </c>
      <c r="DC3" s="34" t="s">
        <v>20</v>
      </c>
      <c r="DD3" s="49" t="s">
        <v>6</v>
      </c>
      <c r="DF3" s="12" t="s">
        <v>0</v>
      </c>
      <c r="DG3" s="12" t="s">
        <v>1</v>
      </c>
      <c r="DH3" s="12"/>
      <c r="DI3" s="12" t="s">
        <v>2</v>
      </c>
      <c r="DJ3" s="12" t="s">
        <v>3</v>
      </c>
      <c r="DK3" s="12" t="s">
        <v>4</v>
      </c>
      <c r="DL3" s="34" t="s">
        <v>20</v>
      </c>
      <c r="DM3" s="49" t="s">
        <v>6</v>
      </c>
      <c r="DO3" s="12" t="s">
        <v>0</v>
      </c>
      <c r="DP3" s="12" t="s">
        <v>1</v>
      </c>
      <c r="DQ3" s="12"/>
      <c r="DR3" s="12" t="s">
        <v>2</v>
      </c>
      <c r="DS3" s="12" t="s">
        <v>3</v>
      </c>
      <c r="DT3" s="12" t="s">
        <v>4</v>
      </c>
      <c r="DU3" s="34" t="s">
        <v>20</v>
      </c>
      <c r="DV3" s="49" t="s">
        <v>6</v>
      </c>
      <c r="DX3" s="12" t="s">
        <v>0</v>
      </c>
      <c r="DY3" s="12" t="s">
        <v>1</v>
      </c>
      <c r="DZ3" s="12"/>
      <c r="EA3" s="12" t="s">
        <v>2</v>
      </c>
      <c r="EB3" s="12" t="s">
        <v>3</v>
      </c>
      <c r="EC3" s="12" t="s">
        <v>4</v>
      </c>
      <c r="ED3" s="34" t="s">
        <v>20</v>
      </c>
      <c r="EE3" s="49" t="s">
        <v>6</v>
      </c>
      <c r="EG3" s="12" t="s">
        <v>0</v>
      </c>
      <c r="EH3" s="12" t="s">
        <v>1</v>
      </c>
      <c r="EI3" s="12"/>
      <c r="EJ3" s="12" t="s">
        <v>2</v>
      </c>
      <c r="EK3" s="12" t="s">
        <v>3</v>
      </c>
      <c r="EL3" s="12" t="s">
        <v>4</v>
      </c>
      <c r="EM3" s="34" t="s">
        <v>20</v>
      </c>
      <c r="EN3" s="49" t="s">
        <v>6</v>
      </c>
      <c r="EP3" s="12" t="s">
        <v>0</v>
      </c>
      <c r="EQ3" s="12" t="s">
        <v>1</v>
      </c>
      <c r="ER3" s="12"/>
      <c r="ES3" s="12" t="s">
        <v>2</v>
      </c>
      <c r="ET3" s="12" t="s">
        <v>3</v>
      </c>
      <c r="EU3" s="12" t="s">
        <v>4</v>
      </c>
      <c r="EV3" s="97" t="s">
        <v>20</v>
      </c>
      <c r="EW3" s="49" t="s">
        <v>6</v>
      </c>
      <c r="EY3" s="12" t="s">
        <v>0</v>
      </c>
      <c r="EZ3" s="12" t="s">
        <v>1</v>
      </c>
      <c r="FA3" s="12"/>
      <c r="FB3" s="12" t="s">
        <v>2</v>
      </c>
      <c r="FC3" s="12" t="s">
        <v>3</v>
      </c>
      <c r="FD3" s="12" t="s">
        <v>4</v>
      </c>
      <c r="FE3" s="34" t="s">
        <v>20</v>
      </c>
      <c r="FF3" s="49" t="s">
        <v>6</v>
      </c>
      <c r="FH3" s="12" t="s">
        <v>0</v>
      </c>
      <c r="FI3" s="12" t="s">
        <v>1</v>
      </c>
      <c r="FJ3" s="12"/>
      <c r="FK3" s="12" t="s">
        <v>2</v>
      </c>
      <c r="FL3" s="12" t="s">
        <v>3</v>
      </c>
      <c r="FM3" s="12" t="s">
        <v>4</v>
      </c>
      <c r="FN3" s="34" t="s">
        <v>20</v>
      </c>
      <c r="FO3" s="49" t="s">
        <v>6</v>
      </c>
      <c r="FQ3" s="12" t="s">
        <v>0</v>
      </c>
      <c r="FR3" s="12" t="s">
        <v>1</v>
      </c>
      <c r="FS3" s="12"/>
      <c r="FT3" s="12" t="s">
        <v>2</v>
      </c>
      <c r="FU3" s="12" t="s">
        <v>3</v>
      </c>
      <c r="FV3" s="12" t="s">
        <v>4</v>
      </c>
      <c r="FW3" s="34" t="s">
        <v>20</v>
      </c>
      <c r="FX3" s="49" t="s">
        <v>6</v>
      </c>
      <c r="FZ3" s="12" t="s">
        <v>0</v>
      </c>
      <c r="GA3" s="12" t="s">
        <v>1</v>
      </c>
      <c r="GB3" s="12"/>
      <c r="GC3" s="12" t="s">
        <v>2</v>
      </c>
      <c r="GD3" s="12" t="s">
        <v>3</v>
      </c>
      <c r="GE3" s="12" t="s">
        <v>4</v>
      </c>
      <c r="GF3" s="34" t="s">
        <v>20</v>
      </c>
      <c r="GG3" s="49" t="s">
        <v>6</v>
      </c>
      <c r="GI3" s="127" t="s">
        <v>0</v>
      </c>
      <c r="GJ3" s="12" t="s">
        <v>1</v>
      </c>
      <c r="GK3" s="12"/>
      <c r="GL3" s="12" t="s">
        <v>2</v>
      </c>
      <c r="GM3" s="12" t="s">
        <v>3</v>
      </c>
      <c r="GN3" s="12" t="s">
        <v>4</v>
      </c>
      <c r="GO3" s="67" t="s">
        <v>20</v>
      </c>
      <c r="GP3" s="49" t="s">
        <v>6</v>
      </c>
      <c r="GR3" s="12" t="s">
        <v>0</v>
      </c>
      <c r="GS3" s="12" t="s">
        <v>1</v>
      </c>
      <c r="GT3" s="12"/>
      <c r="GU3" s="12" t="s">
        <v>2</v>
      </c>
      <c r="GV3" s="12" t="s">
        <v>3</v>
      </c>
      <c r="GW3" s="12" t="s">
        <v>4</v>
      </c>
      <c r="GX3" s="34" t="s">
        <v>20</v>
      </c>
      <c r="GY3" s="49" t="s">
        <v>6</v>
      </c>
      <c r="HA3" s="12" t="s">
        <v>0</v>
      </c>
      <c r="HB3" s="12" t="s">
        <v>1</v>
      </c>
      <c r="HC3" s="12"/>
      <c r="HD3" s="12" t="s">
        <v>2</v>
      </c>
      <c r="HE3" s="12" t="s">
        <v>3</v>
      </c>
      <c r="HF3" s="12" t="s">
        <v>4</v>
      </c>
      <c r="HG3" s="34" t="s">
        <v>20</v>
      </c>
      <c r="HH3" s="49" t="s">
        <v>6</v>
      </c>
      <c r="HJ3" s="12" t="s">
        <v>0</v>
      </c>
      <c r="HK3" s="12" t="s">
        <v>1</v>
      </c>
      <c r="HL3" s="12"/>
      <c r="HM3" s="12" t="s">
        <v>2</v>
      </c>
      <c r="HN3" s="12" t="s">
        <v>3</v>
      </c>
      <c r="HO3" s="12" t="s">
        <v>4</v>
      </c>
      <c r="HP3" s="34" t="s">
        <v>20</v>
      </c>
      <c r="HQ3" s="49" t="s">
        <v>6</v>
      </c>
      <c r="HS3" s="12" t="s">
        <v>0</v>
      </c>
      <c r="HT3" s="12" t="s">
        <v>1</v>
      </c>
      <c r="HU3" s="12"/>
      <c r="HV3" s="12" t="s">
        <v>2</v>
      </c>
      <c r="HW3" s="12" t="s">
        <v>3</v>
      </c>
      <c r="HX3" s="12" t="s">
        <v>4</v>
      </c>
      <c r="HY3" s="34" t="s">
        <v>20</v>
      </c>
      <c r="HZ3" s="49" t="s">
        <v>6</v>
      </c>
      <c r="IB3" s="12" t="s">
        <v>0</v>
      </c>
      <c r="IC3" s="12" t="s">
        <v>1</v>
      </c>
      <c r="ID3" s="12"/>
      <c r="IE3" s="12" t="s">
        <v>2</v>
      </c>
      <c r="IF3" s="12" t="s">
        <v>3</v>
      </c>
      <c r="IG3" s="12" t="s">
        <v>4</v>
      </c>
      <c r="IH3" s="34" t="s">
        <v>20</v>
      </c>
      <c r="II3" s="49" t="s">
        <v>6</v>
      </c>
      <c r="IJ3" s="16"/>
      <c r="IK3" s="12" t="s">
        <v>0</v>
      </c>
      <c r="IL3" s="12" t="s">
        <v>1</v>
      </c>
      <c r="IM3" s="12"/>
      <c r="IN3" s="12" t="s">
        <v>2</v>
      </c>
      <c r="IO3" s="12" t="s">
        <v>3</v>
      </c>
      <c r="IP3" s="12" t="s">
        <v>4</v>
      </c>
      <c r="IQ3" s="34" t="s">
        <v>20</v>
      </c>
      <c r="IR3" s="49" t="s">
        <v>6</v>
      </c>
      <c r="IT3" s="12" t="s">
        <v>0</v>
      </c>
      <c r="IU3" s="12" t="s">
        <v>1</v>
      </c>
      <c r="IV3" s="12"/>
      <c r="IW3" s="12" t="s">
        <v>2</v>
      </c>
      <c r="IX3" s="12" t="s">
        <v>3</v>
      </c>
      <c r="IY3" s="12" t="s">
        <v>4</v>
      </c>
      <c r="IZ3" s="62" t="s">
        <v>20</v>
      </c>
      <c r="JA3" s="49" t="s">
        <v>6</v>
      </c>
      <c r="JC3" s="12" t="s">
        <v>0</v>
      </c>
      <c r="JD3" s="12" t="s">
        <v>1</v>
      </c>
      <c r="JE3" s="12"/>
      <c r="JF3" s="12" t="s">
        <v>2</v>
      </c>
      <c r="JG3" s="12" t="s">
        <v>3</v>
      </c>
      <c r="JH3" s="12" t="s">
        <v>4</v>
      </c>
      <c r="JI3" s="34" t="s">
        <v>20</v>
      </c>
      <c r="JJ3" s="49" t="s">
        <v>6</v>
      </c>
      <c r="JL3" s="12" t="s">
        <v>0</v>
      </c>
      <c r="JM3" s="12" t="s">
        <v>1</v>
      </c>
      <c r="JN3" s="12"/>
      <c r="JO3" s="12" t="s">
        <v>2</v>
      </c>
      <c r="JP3" s="12" t="s">
        <v>3</v>
      </c>
      <c r="JQ3" s="12" t="s">
        <v>4</v>
      </c>
      <c r="JR3" s="34" t="s">
        <v>20</v>
      </c>
      <c r="JS3" s="49" t="s">
        <v>6</v>
      </c>
      <c r="JU3" s="12" t="s">
        <v>0</v>
      </c>
      <c r="JV3" s="12" t="s">
        <v>1</v>
      </c>
      <c r="JW3" s="12"/>
      <c r="JX3" s="12" t="s">
        <v>2</v>
      </c>
      <c r="JY3" s="12" t="s">
        <v>3</v>
      </c>
      <c r="JZ3" s="12" t="s">
        <v>4</v>
      </c>
      <c r="KA3" s="34" t="s">
        <v>20</v>
      </c>
      <c r="KB3" s="49" t="s">
        <v>6</v>
      </c>
      <c r="KD3" s="12" t="s">
        <v>0</v>
      </c>
      <c r="KE3" s="12" t="s">
        <v>1</v>
      </c>
      <c r="KF3" s="12"/>
      <c r="KG3" s="12" t="s">
        <v>2</v>
      </c>
      <c r="KH3" s="12" t="s">
        <v>3</v>
      </c>
      <c r="KI3" s="12" t="s">
        <v>4</v>
      </c>
      <c r="KJ3" s="34" t="s">
        <v>20</v>
      </c>
      <c r="KK3" s="49" t="s">
        <v>6</v>
      </c>
      <c r="KM3" s="12" t="s">
        <v>0</v>
      </c>
      <c r="KN3" s="12" t="s">
        <v>1</v>
      </c>
      <c r="KO3" s="12"/>
      <c r="KP3" s="12" t="s">
        <v>2</v>
      </c>
      <c r="KQ3" s="12" t="s">
        <v>3</v>
      </c>
      <c r="KR3" s="12" t="s">
        <v>4</v>
      </c>
      <c r="KS3" s="34" t="s">
        <v>20</v>
      </c>
      <c r="KT3" s="49" t="s">
        <v>6</v>
      </c>
      <c r="KV3" s="12" t="s">
        <v>0</v>
      </c>
      <c r="KW3" s="12" t="s">
        <v>1</v>
      </c>
      <c r="KX3" s="12"/>
      <c r="KY3" s="12" t="s">
        <v>2</v>
      </c>
      <c r="KZ3" s="12" t="s">
        <v>3</v>
      </c>
      <c r="LA3" s="12" t="s">
        <v>4</v>
      </c>
      <c r="LB3" s="34" t="s">
        <v>20</v>
      </c>
      <c r="LC3" s="49" t="s">
        <v>6</v>
      </c>
      <c r="LE3" s="12" t="s">
        <v>0</v>
      </c>
      <c r="LF3" s="12" t="s">
        <v>1</v>
      </c>
      <c r="LG3" s="12"/>
      <c r="LH3" s="12" t="s">
        <v>2</v>
      </c>
      <c r="LI3" s="12" t="s">
        <v>3</v>
      </c>
      <c r="LJ3" s="12" t="s">
        <v>4</v>
      </c>
      <c r="LK3" s="34" t="s">
        <v>20</v>
      </c>
      <c r="LL3" s="49" t="s">
        <v>6</v>
      </c>
      <c r="LN3" s="12" t="s">
        <v>0</v>
      </c>
      <c r="LO3" s="12" t="s">
        <v>1</v>
      </c>
      <c r="LP3" s="12"/>
      <c r="LQ3" s="12" t="s">
        <v>2</v>
      </c>
      <c r="LR3" s="12" t="s">
        <v>3</v>
      </c>
      <c r="LS3" s="12" t="s">
        <v>4</v>
      </c>
      <c r="LT3" s="34" t="s">
        <v>20</v>
      </c>
      <c r="LU3" s="49" t="s">
        <v>6</v>
      </c>
      <c r="LW3" s="12" t="s">
        <v>0</v>
      </c>
      <c r="LX3" s="12" t="s">
        <v>1</v>
      </c>
      <c r="LY3" s="12"/>
      <c r="LZ3" s="12" t="s">
        <v>2</v>
      </c>
      <c r="MA3" s="12" t="s">
        <v>3</v>
      </c>
      <c r="MB3" s="12" t="s">
        <v>4</v>
      </c>
      <c r="MC3" s="34" t="s">
        <v>20</v>
      </c>
      <c r="MD3" s="49" t="s">
        <v>6</v>
      </c>
      <c r="MF3" s="12" t="s">
        <v>0</v>
      </c>
      <c r="MG3" s="12" t="s">
        <v>1</v>
      </c>
      <c r="MH3" s="12"/>
      <c r="MI3" s="12" t="s">
        <v>2</v>
      </c>
      <c r="MJ3" s="12" t="s">
        <v>3</v>
      </c>
      <c r="MK3" s="12" t="s">
        <v>4</v>
      </c>
      <c r="ML3" s="34" t="s">
        <v>20</v>
      </c>
      <c r="MM3" s="49" t="s">
        <v>6</v>
      </c>
      <c r="MO3" s="12" t="s">
        <v>0</v>
      </c>
      <c r="MP3" s="12" t="s">
        <v>1</v>
      </c>
      <c r="MQ3" s="12"/>
      <c r="MR3" s="12" t="s">
        <v>2</v>
      </c>
      <c r="MS3" s="12" t="s">
        <v>3</v>
      </c>
      <c r="MT3" s="12" t="s">
        <v>4</v>
      </c>
      <c r="MU3" s="34" t="s">
        <v>20</v>
      </c>
      <c r="MV3" s="49" t="s">
        <v>6</v>
      </c>
      <c r="MW3" s="16"/>
      <c r="MX3" s="12" t="s">
        <v>0</v>
      </c>
      <c r="MY3" s="12" t="s">
        <v>1</v>
      </c>
      <c r="MZ3" s="12"/>
      <c r="NA3" s="12" t="s">
        <v>2</v>
      </c>
      <c r="NB3" s="12" t="s">
        <v>3</v>
      </c>
      <c r="NC3" s="12" t="s">
        <v>4</v>
      </c>
      <c r="ND3" s="34" t="s">
        <v>20</v>
      </c>
      <c r="NE3" s="49" t="s">
        <v>6</v>
      </c>
      <c r="NG3" s="12" t="s">
        <v>0</v>
      </c>
      <c r="NH3" s="12" t="s">
        <v>1</v>
      </c>
      <c r="NI3" s="12"/>
      <c r="NJ3" s="12" t="s">
        <v>2</v>
      </c>
      <c r="NK3" s="12" t="s">
        <v>3</v>
      </c>
      <c r="NL3" s="12" t="s">
        <v>4</v>
      </c>
      <c r="NM3" s="34" t="s">
        <v>20</v>
      </c>
      <c r="NN3" s="49" t="s">
        <v>6</v>
      </c>
      <c r="NP3" s="12" t="s">
        <v>0</v>
      </c>
      <c r="NQ3" s="12" t="s">
        <v>1</v>
      </c>
      <c r="NR3" s="12"/>
      <c r="NS3" s="12" t="s">
        <v>2</v>
      </c>
      <c r="NT3" s="12" t="s">
        <v>3</v>
      </c>
      <c r="NU3" s="12" t="s">
        <v>4</v>
      </c>
      <c r="NV3" s="34" t="s">
        <v>20</v>
      </c>
      <c r="NW3" s="49" t="s">
        <v>6</v>
      </c>
      <c r="NY3" s="12" t="s">
        <v>0</v>
      </c>
      <c r="NZ3" s="12" t="s">
        <v>1</v>
      </c>
      <c r="OA3" s="12"/>
      <c r="OB3" s="12" t="s">
        <v>2</v>
      </c>
      <c r="OC3" s="12" t="s">
        <v>3</v>
      </c>
      <c r="OD3" s="12" t="s">
        <v>4</v>
      </c>
      <c r="OE3" s="34" t="s">
        <v>20</v>
      </c>
      <c r="OF3" s="49" t="s">
        <v>6</v>
      </c>
      <c r="OH3" s="12" t="s">
        <v>0</v>
      </c>
      <c r="OI3" s="12" t="s">
        <v>1</v>
      </c>
      <c r="OJ3" s="12"/>
      <c r="OK3" s="12" t="s">
        <v>2</v>
      </c>
      <c r="OL3" s="12" t="s">
        <v>3</v>
      </c>
      <c r="OM3" s="12" t="s">
        <v>4</v>
      </c>
      <c r="ON3" s="34" t="s">
        <v>20</v>
      </c>
      <c r="OO3" s="49" t="s">
        <v>6</v>
      </c>
      <c r="OQ3" s="12" t="s">
        <v>0</v>
      </c>
      <c r="OR3" s="12" t="s">
        <v>1</v>
      </c>
      <c r="OS3" s="12"/>
      <c r="OT3" s="12" t="s">
        <v>2</v>
      </c>
      <c r="OU3" s="12" t="s">
        <v>3</v>
      </c>
      <c r="OV3" s="12" t="s">
        <v>4</v>
      </c>
      <c r="OW3" s="34" t="s">
        <v>20</v>
      </c>
      <c r="OX3" s="49" t="s">
        <v>6</v>
      </c>
      <c r="OZ3" s="12" t="s">
        <v>0</v>
      </c>
      <c r="PA3" s="12" t="s">
        <v>1</v>
      </c>
      <c r="PB3" s="12"/>
      <c r="PC3" s="12" t="s">
        <v>2</v>
      </c>
      <c r="PD3" s="12" t="s">
        <v>3</v>
      </c>
      <c r="PE3" s="12" t="s">
        <v>4</v>
      </c>
      <c r="PF3" s="34" t="s">
        <v>20</v>
      </c>
      <c r="PG3" s="49" t="s">
        <v>6</v>
      </c>
      <c r="PI3" s="12" t="s">
        <v>0</v>
      </c>
      <c r="PJ3" s="12" t="s">
        <v>1</v>
      </c>
      <c r="PK3" s="12"/>
      <c r="PL3" s="12" t="s">
        <v>2</v>
      </c>
      <c r="PM3" s="12" t="s">
        <v>3</v>
      </c>
      <c r="PN3" s="12" t="s">
        <v>4</v>
      </c>
      <c r="PO3" s="34" t="s">
        <v>20</v>
      </c>
      <c r="PP3" s="49" t="s">
        <v>6</v>
      </c>
      <c r="PR3" s="12" t="s">
        <v>0</v>
      </c>
      <c r="PS3" s="12" t="s">
        <v>1</v>
      </c>
      <c r="PT3" s="12"/>
      <c r="PU3" s="12" t="s">
        <v>2</v>
      </c>
      <c r="PV3" s="12" t="s">
        <v>3</v>
      </c>
      <c r="PW3" s="12" t="s">
        <v>4</v>
      </c>
      <c r="PX3" s="34" t="s">
        <v>20</v>
      </c>
      <c r="PY3" s="49" t="s">
        <v>6</v>
      </c>
      <c r="QA3" s="12" t="s">
        <v>0</v>
      </c>
      <c r="QB3" s="12" t="s">
        <v>1</v>
      </c>
      <c r="QC3" s="12"/>
      <c r="QD3" s="12" t="s">
        <v>2</v>
      </c>
      <c r="QE3" s="12" t="s">
        <v>3</v>
      </c>
      <c r="QF3" s="12" t="s">
        <v>4</v>
      </c>
      <c r="QG3" s="34" t="s">
        <v>20</v>
      </c>
      <c r="QH3" s="49" t="s">
        <v>6</v>
      </c>
      <c r="QJ3" s="12" t="s">
        <v>0</v>
      </c>
      <c r="QK3" s="12" t="s">
        <v>1</v>
      </c>
      <c r="QL3" s="12"/>
      <c r="QM3" s="12" t="s">
        <v>2</v>
      </c>
      <c r="QN3" s="12" t="s">
        <v>3</v>
      </c>
      <c r="QO3" s="12" t="s">
        <v>4</v>
      </c>
      <c r="QP3" s="34" t="s">
        <v>20</v>
      </c>
      <c r="QQ3" s="49" t="s">
        <v>6</v>
      </c>
      <c r="QS3" s="12" t="s">
        <v>0</v>
      </c>
      <c r="QT3" s="12" t="s">
        <v>1</v>
      </c>
      <c r="QU3" s="12"/>
      <c r="QV3" s="12" t="s">
        <v>2</v>
      </c>
      <c r="QW3" s="12" t="s">
        <v>3</v>
      </c>
      <c r="QX3" s="12" t="s">
        <v>4</v>
      </c>
      <c r="QY3" s="34" t="s">
        <v>20</v>
      </c>
      <c r="QZ3" s="49" t="s">
        <v>6</v>
      </c>
      <c r="RB3" s="12" t="s">
        <v>0</v>
      </c>
      <c r="RC3" s="12" t="s">
        <v>1</v>
      </c>
      <c r="RD3" s="12"/>
      <c r="RE3" s="12" t="s">
        <v>2</v>
      </c>
      <c r="RF3" s="12" t="s">
        <v>3</v>
      </c>
      <c r="RG3" s="12" t="s">
        <v>4</v>
      </c>
      <c r="RH3" s="34" t="s">
        <v>20</v>
      </c>
      <c r="RI3" s="49" t="s">
        <v>6</v>
      </c>
      <c r="RK3" s="12" t="s">
        <v>0</v>
      </c>
      <c r="RL3" s="12" t="s">
        <v>1</v>
      </c>
      <c r="RM3" s="12"/>
      <c r="RN3" s="12" t="s">
        <v>2</v>
      </c>
      <c r="RO3" s="12" t="s">
        <v>3</v>
      </c>
      <c r="RP3" s="12" t="s">
        <v>4</v>
      </c>
      <c r="RQ3" s="34" t="s">
        <v>20</v>
      </c>
      <c r="RR3" s="49" t="s">
        <v>6</v>
      </c>
      <c r="RT3" s="12" t="s">
        <v>0</v>
      </c>
      <c r="RU3" s="12" t="s">
        <v>1</v>
      </c>
      <c r="RV3" s="12"/>
      <c r="RW3" s="12" t="s">
        <v>2</v>
      </c>
      <c r="RX3" s="12" t="s">
        <v>3</v>
      </c>
      <c r="RY3" s="12" t="s">
        <v>4</v>
      </c>
      <c r="RZ3" s="34" t="s">
        <v>20</v>
      </c>
      <c r="SA3" s="49" t="s">
        <v>6</v>
      </c>
      <c r="SC3" s="12" t="s">
        <v>0</v>
      </c>
      <c r="SD3" s="12" t="s">
        <v>1</v>
      </c>
      <c r="SE3" s="12"/>
      <c r="SF3" s="12" t="s">
        <v>2</v>
      </c>
      <c r="SG3" s="12" t="s">
        <v>3</v>
      </c>
      <c r="SH3" s="12" t="s">
        <v>4</v>
      </c>
      <c r="SI3" s="34" t="s">
        <v>20</v>
      </c>
      <c r="SJ3" s="49" t="s">
        <v>6</v>
      </c>
      <c r="SL3" s="12" t="s">
        <v>0</v>
      </c>
      <c r="SM3" s="12" t="s">
        <v>1</v>
      </c>
      <c r="SN3" s="12"/>
      <c r="SO3" s="12" t="s">
        <v>2</v>
      </c>
      <c r="SP3" s="12" t="s">
        <v>3</v>
      </c>
      <c r="SQ3" s="12" t="s">
        <v>4</v>
      </c>
      <c r="SR3" s="34" t="s">
        <v>20</v>
      </c>
      <c r="SS3" s="49" t="s">
        <v>6</v>
      </c>
      <c r="SU3" s="12" t="s">
        <v>0</v>
      </c>
      <c r="SV3" s="12" t="s">
        <v>1</v>
      </c>
      <c r="SW3" s="12"/>
      <c r="SX3" s="12" t="s">
        <v>2</v>
      </c>
      <c r="SY3" s="12" t="s">
        <v>3</v>
      </c>
      <c r="SZ3" s="12" t="s">
        <v>4</v>
      </c>
      <c r="TA3" s="34" t="s">
        <v>20</v>
      </c>
      <c r="TB3" s="49" t="s">
        <v>6</v>
      </c>
      <c r="TD3" s="12" t="s">
        <v>0</v>
      </c>
      <c r="TE3" s="12" t="s">
        <v>1</v>
      </c>
      <c r="TF3" s="12"/>
      <c r="TG3" s="12" t="s">
        <v>2</v>
      </c>
      <c r="TH3" s="12" t="s">
        <v>3</v>
      </c>
      <c r="TI3" s="12" t="s">
        <v>4</v>
      </c>
      <c r="TJ3" s="34" t="s">
        <v>20</v>
      </c>
      <c r="TK3" s="49" t="s">
        <v>6</v>
      </c>
      <c r="TM3" s="12" t="s">
        <v>0</v>
      </c>
      <c r="TN3" s="12" t="s">
        <v>1</v>
      </c>
      <c r="TO3" s="12"/>
      <c r="TP3" s="12" t="s">
        <v>2</v>
      </c>
      <c r="TQ3" s="12" t="s">
        <v>3</v>
      </c>
      <c r="TR3" s="12" t="s">
        <v>4</v>
      </c>
      <c r="TS3" s="34" t="s">
        <v>20</v>
      </c>
      <c r="TT3" s="49" t="s">
        <v>6</v>
      </c>
      <c r="TV3" s="12" t="s">
        <v>0</v>
      </c>
      <c r="TW3" s="12" t="s">
        <v>1</v>
      </c>
      <c r="TX3" s="12"/>
      <c r="TY3" s="12" t="s">
        <v>2</v>
      </c>
      <c r="TZ3" s="12" t="s">
        <v>3</v>
      </c>
      <c r="UA3" s="12" t="s">
        <v>4</v>
      </c>
      <c r="UB3" s="34" t="s">
        <v>20</v>
      </c>
      <c r="UC3" s="49" t="s">
        <v>6</v>
      </c>
      <c r="UE3" s="12" t="s">
        <v>0</v>
      </c>
      <c r="UF3" s="12" t="s">
        <v>1</v>
      </c>
      <c r="UG3" s="12"/>
      <c r="UH3" s="12" t="s">
        <v>2</v>
      </c>
      <c r="UI3" s="12" t="s">
        <v>3</v>
      </c>
      <c r="UJ3" s="12" t="s">
        <v>4</v>
      </c>
      <c r="UK3" s="34" t="s">
        <v>20</v>
      </c>
      <c r="UL3" s="49" t="s">
        <v>6</v>
      </c>
      <c r="UN3" s="12" t="s">
        <v>0</v>
      </c>
      <c r="UO3" s="12" t="s">
        <v>1</v>
      </c>
      <c r="UP3" s="12"/>
      <c r="UQ3" s="12" t="s">
        <v>2</v>
      </c>
      <c r="UR3" s="12" t="s">
        <v>3</v>
      </c>
      <c r="US3" s="12" t="s">
        <v>4</v>
      </c>
      <c r="UT3" s="34" t="s">
        <v>20</v>
      </c>
      <c r="UU3" s="49" t="s">
        <v>6</v>
      </c>
      <c r="UW3" s="12" t="s">
        <v>0</v>
      </c>
      <c r="UX3" s="12" t="s">
        <v>1</v>
      </c>
      <c r="UY3" s="12"/>
      <c r="UZ3" s="12" t="s">
        <v>2</v>
      </c>
      <c r="VA3" s="12" t="s">
        <v>3</v>
      </c>
      <c r="VB3" s="12" t="s">
        <v>4</v>
      </c>
      <c r="VC3" s="34" t="s">
        <v>20</v>
      </c>
      <c r="VD3" s="49" t="s">
        <v>6</v>
      </c>
      <c r="VF3" s="12" t="s">
        <v>0</v>
      </c>
      <c r="VG3" s="12" t="s">
        <v>1</v>
      </c>
      <c r="VH3" s="12"/>
      <c r="VI3" s="12" t="s">
        <v>2</v>
      </c>
      <c r="VJ3" s="12" t="s">
        <v>3</v>
      </c>
      <c r="VK3" s="12" t="s">
        <v>4</v>
      </c>
      <c r="VL3" s="34" t="s">
        <v>20</v>
      </c>
      <c r="VM3" s="49" t="s">
        <v>6</v>
      </c>
      <c r="VO3" s="12" t="s">
        <v>0</v>
      </c>
      <c r="VP3" s="12" t="s">
        <v>1</v>
      </c>
      <c r="VQ3" s="12"/>
      <c r="VR3" s="12" t="s">
        <v>2</v>
      </c>
      <c r="VS3" s="12" t="s">
        <v>3</v>
      </c>
      <c r="VT3" s="12" t="s">
        <v>4</v>
      </c>
      <c r="VU3" s="34" t="s">
        <v>20</v>
      </c>
      <c r="VV3" s="49" t="s">
        <v>6</v>
      </c>
      <c r="VX3" s="12" t="s">
        <v>0</v>
      </c>
      <c r="VY3" s="12" t="s">
        <v>1</v>
      </c>
      <c r="VZ3" s="12"/>
      <c r="WA3" s="12" t="s">
        <v>2</v>
      </c>
      <c r="WB3" s="12" t="s">
        <v>3</v>
      </c>
      <c r="WC3" s="12" t="s">
        <v>4</v>
      </c>
      <c r="WD3" s="34" t="s">
        <v>20</v>
      </c>
      <c r="WE3" s="49" t="s">
        <v>6</v>
      </c>
      <c r="WG3" s="12" t="s">
        <v>0</v>
      </c>
      <c r="WH3" s="12" t="s">
        <v>1</v>
      </c>
      <c r="WI3" s="12"/>
      <c r="WJ3" s="12" t="s">
        <v>2</v>
      </c>
      <c r="WK3" s="12" t="s">
        <v>3</v>
      </c>
      <c r="WL3" s="12" t="s">
        <v>4</v>
      </c>
      <c r="WM3" s="34" t="s">
        <v>20</v>
      </c>
      <c r="WN3" s="49" t="s">
        <v>6</v>
      </c>
      <c r="WP3" s="12" t="s">
        <v>0</v>
      </c>
      <c r="WQ3" s="12" t="s">
        <v>1</v>
      </c>
      <c r="WR3" s="12"/>
      <c r="WS3" s="12" t="s">
        <v>2</v>
      </c>
      <c r="WT3" s="12" t="s">
        <v>3</v>
      </c>
      <c r="WU3" s="12" t="s">
        <v>4</v>
      </c>
      <c r="WV3" s="34" t="s">
        <v>20</v>
      </c>
      <c r="WW3" s="49" t="s">
        <v>6</v>
      </c>
      <c r="WY3" s="12" t="s">
        <v>0</v>
      </c>
      <c r="WZ3" s="12" t="s">
        <v>1</v>
      </c>
      <c r="XA3" s="12"/>
      <c r="XB3" s="12" t="s">
        <v>2</v>
      </c>
      <c r="XC3" s="12" t="s">
        <v>3</v>
      </c>
      <c r="XD3" s="12" t="s">
        <v>4</v>
      </c>
      <c r="XE3" s="34" t="s">
        <v>20</v>
      </c>
      <c r="XF3" s="49" t="s">
        <v>6</v>
      </c>
      <c r="XH3" s="12" t="s">
        <v>0</v>
      </c>
      <c r="XI3" s="12" t="s">
        <v>1</v>
      </c>
      <c r="XJ3" s="12"/>
      <c r="XK3" s="12" t="s">
        <v>2</v>
      </c>
      <c r="XL3" s="12" t="s">
        <v>3</v>
      </c>
      <c r="XM3" s="12" t="s">
        <v>4</v>
      </c>
      <c r="XN3" s="34" t="s">
        <v>20</v>
      </c>
      <c r="XO3" s="49" t="s">
        <v>6</v>
      </c>
      <c r="XQ3" s="12" t="s">
        <v>0</v>
      </c>
      <c r="XR3" s="12" t="s">
        <v>1</v>
      </c>
      <c r="XS3" s="12"/>
      <c r="XT3" s="12" t="s">
        <v>2</v>
      </c>
      <c r="XU3" s="12" t="s">
        <v>3</v>
      </c>
      <c r="XV3" s="12" t="s">
        <v>4</v>
      </c>
      <c r="XW3" s="34" t="s">
        <v>20</v>
      </c>
      <c r="XX3" s="49" t="s">
        <v>6</v>
      </c>
      <c r="XZ3" s="12" t="s">
        <v>0</v>
      </c>
      <c r="YA3" s="12" t="s">
        <v>1</v>
      </c>
      <c r="YB3" s="12"/>
      <c r="YC3" s="12" t="s">
        <v>2</v>
      </c>
      <c r="YD3" s="12" t="s">
        <v>3</v>
      </c>
      <c r="YE3" s="12" t="s">
        <v>4</v>
      </c>
      <c r="YF3" s="34" t="s">
        <v>20</v>
      </c>
      <c r="YG3" s="49" t="s">
        <v>6</v>
      </c>
      <c r="YI3" s="12" t="s">
        <v>0</v>
      </c>
      <c r="YJ3" s="12" t="s">
        <v>1</v>
      </c>
      <c r="YK3" s="12"/>
      <c r="YL3" s="12" t="s">
        <v>2</v>
      </c>
      <c r="YM3" s="12" t="s">
        <v>3</v>
      </c>
      <c r="YN3" s="12" t="s">
        <v>4</v>
      </c>
      <c r="YO3" s="34" t="s">
        <v>20</v>
      </c>
      <c r="YP3" s="49" t="s">
        <v>6</v>
      </c>
      <c r="YR3" s="12" t="s">
        <v>0</v>
      </c>
      <c r="YS3" s="12" t="s">
        <v>1</v>
      </c>
      <c r="YT3" s="12"/>
      <c r="YU3" s="12" t="s">
        <v>2</v>
      </c>
      <c r="YV3" s="12" t="s">
        <v>3</v>
      </c>
      <c r="YW3" s="12" t="s">
        <v>4</v>
      </c>
      <c r="YX3" s="34" t="s">
        <v>20</v>
      </c>
      <c r="YY3" s="49" t="s">
        <v>6</v>
      </c>
      <c r="ZA3" s="12" t="s">
        <v>0</v>
      </c>
      <c r="ZB3" s="12" t="s">
        <v>1</v>
      </c>
      <c r="ZC3" s="12"/>
      <c r="ZD3" s="12" t="s">
        <v>2</v>
      </c>
      <c r="ZE3" s="12" t="s">
        <v>3</v>
      </c>
      <c r="ZF3" s="12" t="s">
        <v>4</v>
      </c>
      <c r="ZG3" s="34" t="s">
        <v>20</v>
      </c>
      <c r="ZH3" s="49" t="s">
        <v>6</v>
      </c>
      <c r="ZJ3" s="12" t="s">
        <v>0</v>
      </c>
      <c r="ZK3" s="12" t="s">
        <v>1</v>
      </c>
      <c r="ZL3" s="12"/>
      <c r="ZM3" s="12" t="s">
        <v>2</v>
      </c>
      <c r="ZN3" s="12" t="s">
        <v>3</v>
      </c>
      <c r="ZO3" s="12" t="s">
        <v>4</v>
      </c>
      <c r="ZP3" s="34" t="s">
        <v>20</v>
      </c>
      <c r="ZQ3" s="49" t="s">
        <v>6</v>
      </c>
      <c r="ZS3" s="12" t="s">
        <v>0</v>
      </c>
      <c r="ZT3" s="12" t="s">
        <v>1</v>
      </c>
      <c r="ZU3" s="12"/>
      <c r="ZV3" s="12" t="s">
        <v>2</v>
      </c>
      <c r="ZW3" s="12" t="s">
        <v>3</v>
      </c>
      <c r="ZX3" s="12" t="s">
        <v>4</v>
      </c>
      <c r="ZY3" s="34" t="s">
        <v>20</v>
      </c>
      <c r="ZZ3" s="49" t="s">
        <v>6</v>
      </c>
      <c r="AAB3" s="12" t="s">
        <v>0</v>
      </c>
      <c r="AAC3" s="12" t="s">
        <v>1</v>
      </c>
      <c r="AAD3" s="12"/>
      <c r="AAE3" s="12" t="s">
        <v>2</v>
      </c>
      <c r="AAF3" s="12" t="s">
        <v>3</v>
      </c>
      <c r="AAG3" s="12" t="s">
        <v>4</v>
      </c>
      <c r="AAH3" s="34" t="s">
        <v>20</v>
      </c>
      <c r="AAI3" s="49" t="s">
        <v>6</v>
      </c>
      <c r="AAK3" s="12" t="s">
        <v>0</v>
      </c>
      <c r="AAL3" s="12" t="s">
        <v>1</v>
      </c>
      <c r="AAM3" s="12"/>
      <c r="AAN3" s="12" t="s">
        <v>2</v>
      </c>
      <c r="AAO3" s="12" t="s">
        <v>3</v>
      </c>
      <c r="AAP3" s="12" t="s">
        <v>4</v>
      </c>
      <c r="AAQ3" s="34" t="s">
        <v>20</v>
      </c>
      <c r="AAR3" s="49" t="s">
        <v>6</v>
      </c>
      <c r="AAT3" s="12" t="s">
        <v>0</v>
      </c>
      <c r="AAU3" s="12" t="s">
        <v>1</v>
      </c>
      <c r="AAV3" s="12"/>
      <c r="AAW3" s="12" t="s">
        <v>2</v>
      </c>
      <c r="AAX3" s="12" t="s">
        <v>3</v>
      </c>
      <c r="AAY3" s="12" t="s">
        <v>4</v>
      </c>
      <c r="AAZ3" s="34" t="s">
        <v>20</v>
      </c>
      <c r="ABA3" s="49" t="s">
        <v>6</v>
      </c>
      <c r="ABC3" s="12" t="s">
        <v>0</v>
      </c>
      <c r="ABD3" s="12" t="s">
        <v>1</v>
      </c>
      <c r="ABE3" s="12"/>
      <c r="ABF3" s="12" t="s">
        <v>2</v>
      </c>
      <c r="ABG3" s="12" t="s">
        <v>3</v>
      </c>
      <c r="ABH3" s="12" t="s">
        <v>4</v>
      </c>
      <c r="ABI3" s="34" t="s">
        <v>20</v>
      </c>
      <c r="ABJ3" s="49" t="s">
        <v>6</v>
      </c>
      <c r="ABL3" s="12" t="s">
        <v>0</v>
      </c>
      <c r="ABM3" s="12" t="s">
        <v>1</v>
      </c>
      <c r="ABN3" s="12"/>
      <c r="ABO3" s="12" t="s">
        <v>2</v>
      </c>
      <c r="ABP3" s="12" t="s">
        <v>3</v>
      </c>
      <c r="ABQ3" s="12" t="s">
        <v>4</v>
      </c>
      <c r="ABR3" s="34" t="s">
        <v>20</v>
      </c>
      <c r="ABS3" s="49" t="s">
        <v>6</v>
      </c>
      <c r="ABU3" s="12" t="s">
        <v>0</v>
      </c>
      <c r="ABV3" s="12" t="s">
        <v>1</v>
      </c>
      <c r="ABW3" s="12"/>
      <c r="ABX3" s="12" t="s">
        <v>2</v>
      </c>
      <c r="ABY3" s="12" t="s">
        <v>3</v>
      </c>
      <c r="ABZ3" s="12" t="s">
        <v>4</v>
      </c>
      <c r="ACA3" s="34" t="s">
        <v>20</v>
      </c>
      <c r="ACB3" s="49" t="s">
        <v>6</v>
      </c>
      <c r="ACD3" s="12" t="s">
        <v>0</v>
      </c>
      <c r="ACE3" s="12" t="s">
        <v>1</v>
      </c>
      <c r="ACF3" s="12"/>
      <c r="ACG3" s="12" t="s">
        <v>2</v>
      </c>
      <c r="ACH3" s="12" t="s">
        <v>3</v>
      </c>
      <c r="ACI3" s="12" t="s">
        <v>4</v>
      </c>
      <c r="ACJ3" s="34" t="s">
        <v>20</v>
      </c>
      <c r="ACK3" s="49" t="s">
        <v>6</v>
      </c>
      <c r="ACM3" s="12" t="s">
        <v>0</v>
      </c>
      <c r="ACN3" s="12" t="s">
        <v>1</v>
      </c>
      <c r="ACO3" s="12"/>
      <c r="ACP3" s="12" t="s">
        <v>2</v>
      </c>
      <c r="ACQ3" s="12" t="s">
        <v>3</v>
      </c>
      <c r="ACR3" s="12" t="s">
        <v>4</v>
      </c>
      <c r="ACS3" s="34" t="s">
        <v>20</v>
      </c>
      <c r="ACT3" s="49" t="s">
        <v>6</v>
      </c>
      <c r="ACV3" s="12" t="s">
        <v>0</v>
      </c>
      <c r="ACW3" s="12" t="s">
        <v>1</v>
      </c>
      <c r="ACX3" s="12"/>
      <c r="ACY3" s="12" t="s">
        <v>2</v>
      </c>
      <c r="ACZ3" s="12" t="s">
        <v>3</v>
      </c>
      <c r="ADA3" s="12" t="s">
        <v>4</v>
      </c>
      <c r="ADB3" s="34" t="s">
        <v>20</v>
      </c>
      <c r="ADC3" s="49" t="s">
        <v>6</v>
      </c>
    </row>
    <row r="4" spans="1:783" s="16" customFormat="1" ht="16.5" thickTop="1" x14ac:dyDescent="0.25">
      <c r="A4" s="254">
        <v>1</v>
      </c>
      <c r="B4" s="128" t="str">
        <f>K5</f>
        <v>SMITHFIELD FARMLAND</v>
      </c>
      <c r="C4" s="681" t="str">
        <f t="shared" ref="C4:I4" si="0">L5</f>
        <v>Smithfield</v>
      </c>
      <c r="D4" s="682" t="str">
        <f t="shared" si="0"/>
        <v>PED. 27788300</v>
      </c>
      <c r="E4" s="155">
        <f t="shared" si="0"/>
        <v>43340</v>
      </c>
      <c r="F4" s="74">
        <f t="shared" si="0"/>
        <v>18985.939999999999</v>
      </c>
      <c r="G4" s="15">
        <f t="shared" si="0"/>
        <v>20</v>
      </c>
      <c r="H4" s="64">
        <f t="shared" si="0"/>
        <v>19032.21</v>
      </c>
      <c r="I4" s="18">
        <f t="shared" si="0"/>
        <v>-46.270000000000437</v>
      </c>
      <c r="L4" s="16" t="s">
        <v>23</v>
      </c>
      <c r="Q4" s="238"/>
      <c r="U4" s="16" t="s">
        <v>23</v>
      </c>
      <c r="Z4" s="238"/>
      <c r="AD4" s="16" t="s">
        <v>23</v>
      </c>
      <c r="AI4" s="238"/>
      <c r="AM4" s="16" t="s">
        <v>23</v>
      </c>
      <c r="AR4" s="119"/>
      <c r="AV4" s="15" t="s">
        <v>23</v>
      </c>
      <c r="BA4" s="238"/>
      <c r="BE4" s="16" t="s">
        <v>23</v>
      </c>
      <c r="BJ4" s="119"/>
      <c r="BN4" s="16" t="s">
        <v>23</v>
      </c>
      <c r="BS4" s="238"/>
      <c r="BW4" s="16" t="s">
        <v>23</v>
      </c>
      <c r="CB4" s="238"/>
      <c r="CF4" s="16" t="s">
        <v>23</v>
      </c>
      <c r="CK4" s="119"/>
      <c r="CO4" s="16" t="s">
        <v>23</v>
      </c>
      <c r="CT4" s="238"/>
      <c r="CX4" s="16" t="s">
        <v>23</v>
      </c>
      <c r="DC4" s="238"/>
      <c r="DG4" s="16" t="s">
        <v>23</v>
      </c>
      <c r="DL4" s="238"/>
      <c r="DP4" s="16" t="s">
        <v>23</v>
      </c>
      <c r="DU4" s="239"/>
      <c r="DY4" s="16" t="s">
        <v>23</v>
      </c>
      <c r="ED4" s="239"/>
      <c r="EH4" s="16" t="s">
        <v>23</v>
      </c>
      <c r="EM4" s="119"/>
      <c r="EQ4" s="119" t="s">
        <v>23</v>
      </c>
      <c r="ES4" s="128"/>
      <c r="ET4" s="270"/>
      <c r="EU4" s="246"/>
      <c r="EV4" s="238"/>
      <c r="EZ4" s="16" t="s">
        <v>23</v>
      </c>
      <c r="FE4" s="119"/>
      <c r="FI4" s="16" t="s">
        <v>23</v>
      </c>
      <c r="FN4" s="119"/>
      <c r="FO4" s="26"/>
      <c r="FR4" s="16" t="s">
        <v>23</v>
      </c>
      <c r="FW4" s="238"/>
      <c r="GA4" s="16" t="s">
        <v>23</v>
      </c>
      <c r="GF4" s="238"/>
      <c r="GI4" s="128"/>
      <c r="GJ4" s="16" t="s">
        <v>23</v>
      </c>
      <c r="GO4" s="238"/>
      <c r="GP4" s="15"/>
      <c r="GS4" s="16" t="s">
        <v>23</v>
      </c>
      <c r="GX4" s="238"/>
      <c r="HB4" s="16" t="s">
        <v>23</v>
      </c>
      <c r="HG4" s="238"/>
      <c r="HI4" s="16" t="s">
        <v>87</v>
      </c>
      <c r="HJ4" s="16" t="s">
        <v>37</v>
      </c>
      <c r="HK4" s="16" t="s">
        <v>23</v>
      </c>
      <c r="HP4" s="238"/>
      <c r="HT4" s="16" t="s">
        <v>23</v>
      </c>
      <c r="HY4" s="238"/>
      <c r="IC4" s="16" t="s">
        <v>23</v>
      </c>
      <c r="IH4" s="238"/>
      <c r="II4" s="192"/>
      <c r="IL4" s="16" t="s">
        <v>23</v>
      </c>
      <c r="IQ4" s="238"/>
      <c r="IU4" s="16" t="s">
        <v>23</v>
      </c>
      <c r="IX4" s="16" t="s">
        <v>105</v>
      </c>
      <c r="IZ4" s="238"/>
      <c r="JA4" s="26"/>
      <c r="JD4" s="16" t="s">
        <v>23</v>
      </c>
      <c r="JG4" s="128"/>
      <c r="JH4" s="128"/>
      <c r="JI4" s="238"/>
      <c r="JM4" s="16" t="s">
        <v>23</v>
      </c>
      <c r="JQ4" s="128"/>
      <c r="JR4" s="119"/>
      <c r="JS4" s="244"/>
      <c r="JV4" s="16" t="s">
        <v>23</v>
      </c>
      <c r="JX4" s="262"/>
      <c r="JY4" s="128"/>
      <c r="JZ4" s="128"/>
      <c r="KA4" s="486"/>
      <c r="KB4" s="128"/>
      <c r="KE4" s="16" t="s">
        <v>23</v>
      </c>
      <c r="KI4" s="128"/>
      <c r="KJ4" s="238"/>
      <c r="KK4" s="192"/>
      <c r="KN4" s="16" t="s">
        <v>23</v>
      </c>
      <c r="KS4" s="238"/>
      <c r="KT4" s="128"/>
      <c r="KW4" s="16" t="s">
        <v>23</v>
      </c>
      <c r="LB4" s="238"/>
      <c r="LC4" s="128"/>
      <c r="LF4" s="16" t="s">
        <v>23</v>
      </c>
      <c r="LK4" s="238"/>
      <c r="LL4" s="128"/>
      <c r="LO4" s="16" t="s">
        <v>23</v>
      </c>
      <c r="LT4" s="238"/>
      <c r="LX4" s="16" t="s">
        <v>23</v>
      </c>
      <c r="MC4" s="238"/>
      <c r="MG4" s="16" t="s">
        <v>23</v>
      </c>
      <c r="ML4" s="238"/>
      <c r="MP4" s="16" t="s">
        <v>23</v>
      </c>
      <c r="MU4" s="238"/>
      <c r="MY4" s="16" t="s">
        <v>23</v>
      </c>
      <c r="NB4" s="128"/>
      <c r="NC4" s="128"/>
      <c r="ND4" s="486"/>
      <c r="NH4" s="16" t="s">
        <v>23</v>
      </c>
      <c r="NM4" s="238"/>
      <c r="NQ4" s="16" t="s">
        <v>23</v>
      </c>
      <c r="NV4" s="238"/>
      <c r="NZ4" s="16" t="s">
        <v>23</v>
      </c>
      <c r="OE4" s="238"/>
      <c r="OI4" s="16" t="s">
        <v>23</v>
      </c>
      <c r="OK4" s="128"/>
      <c r="OL4" s="128"/>
      <c r="OM4" s="128"/>
      <c r="ON4" s="238"/>
      <c r="OR4" s="16" t="s">
        <v>23</v>
      </c>
      <c r="OW4" s="238"/>
      <c r="PA4" s="16" t="s">
        <v>23</v>
      </c>
      <c r="PF4" s="238"/>
      <c r="PJ4" s="16" t="s">
        <v>23</v>
      </c>
      <c r="PO4" s="238"/>
      <c r="PS4" s="16" t="s">
        <v>23</v>
      </c>
      <c r="PX4" s="238"/>
      <c r="QB4" s="16" t="s">
        <v>23</v>
      </c>
      <c r="QG4" s="238"/>
      <c r="QK4" s="16" t="s">
        <v>23</v>
      </c>
      <c r="QP4" s="238"/>
      <c r="QT4" s="16" t="s">
        <v>23</v>
      </c>
      <c r="QY4" s="238"/>
      <c r="RC4" s="16" t="s">
        <v>23</v>
      </c>
      <c r="RH4" s="238"/>
      <c r="RL4" s="16" t="s">
        <v>23</v>
      </c>
      <c r="RQ4" s="238"/>
      <c r="RU4" s="16" t="s">
        <v>23</v>
      </c>
      <c r="RZ4" s="238"/>
      <c r="SD4" s="16" t="s">
        <v>23</v>
      </c>
      <c r="SI4" s="238"/>
      <c r="SM4" s="16" t="s">
        <v>23</v>
      </c>
      <c r="SR4" s="238"/>
      <c r="SV4" s="16" t="s">
        <v>23</v>
      </c>
      <c r="TA4" s="238"/>
      <c r="TE4" s="16" t="s">
        <v>23</v>
      </c>
      <c r="TJ4" s="238"/>
      <c r="TN4" s="16" t="s">
        <v>23</v>
      </c>
      <c r="TS4" s="238"/>
      <c r="TW4" s="16" t="s">
        <v>23</v>
      </c>
      <c r="UB4" s="238"/>
      <c r="UF4" s="16" t="s">
        <v>23</v>
      </c>
      <c r="UK4" s="238"/>
      <c r="UO4" s="16" t="s">
        <v>23</v>
      </c>
      <c r="UT4" s="238"/>
      <c r="UX4" s="16" t="s">
        <v>23</v>
      </c>
      <c r="VC4" s="238"/>
      <c r="VG4" s="16" t="s">
        <v>23</v>
      </c>
      <c r="VL4" s="238"/>
      <c r="VP4" s="16" t="s">
        <v>23</v>
      </c>
      <c r="VU4" s="238"/>
      <c r="VY4" s="16" t="s">
        <v>23</v>
      </c>
      <c r="WD4" s="238"/>
      <c r="WH4" s="16" t="s">
        <v>23</v>
      </c>
      <c r="WM4" s="238"/>
      <c r="WQ4" s="16" t="s">
        <v>23</v>
      </c>
      <c r="WV4" s="238"/>
      <c r="WZ4" s="16" t="s">
        <v>23</v>
      </c>
      <c r="XE4" s="238"/>
      <c r="XI4" s="16" t="s">
        <v>23</v>
      </c>
      <c r="XN4" s="238"/>
      <c r="XR4" s="16" t="s">
        <v>23</v>
      </c>
      <c r="XW4" s="238"/>
      <c r="YA4" s="16" t="s">
        <v>23</v>
      </c>
      <c r="YF4" s="238"/>
      <c r="YJ4" s="16" t="s">
        <v>23</v>
      </c>
      <c r="YO4" s="238"/>
      <c r="YS4" s="16" t="s">
        <v>23</v>
      </c>
      <c r="YX4" s="238"/>
      <c r="ZB4" s="16" t="s">
        <v>23</v>
      </c>
      <c r="ZG4" s="238"/>
      <c r="ZK4" s="16" t="s">
        <v>23</v>
      </c>
      <c r="ZP4" s="238"/>
      <c r="ZT4" s="16" t="s">
        <v>23</v>
      </c>
      <c r="ZY4" s="238"/>
      <c r="AAC4" s="16" t="s">
        <v>23</v>
      </c>
      <c r="AAH4" s="238"/>
      <c r="AAL4" s="16" t="s">
        <v>23</v>
      </c>
      <c r="AAQ4" s="238"/>
      <c r="AAU4" s="16" t="s">
        <v>23</v>
      </c>
      <c r="AAZ4" s="238"/>
      <c r="ABD4" s="16" t="s">
        <v>23</v>
      </c>
      <c r="ABI4" s="238"/>
      <c r="ABM4" s="16" t="s">
        <v>23</v>
      </c>
      <c r="ABR4" s="238"/>
      <c r="ABV4" s="16" t="s">
        <v>23</v>
      </c>
      <c r="ACA4" s="238"/>
      <c r="ACE4" s="16" t="s">
        <v>23</v>
      </c>
      <c r="ACJ4" s="238"/>
      <c r="ACN4" s="16" t="s">
        <v>23</v>
      </c>
      <c r="ACS4" s="238"/>
      <c r="ACW4" s="16" t="s">
        <v>23</v>
      </c>
      <c r="ADB4" s="238"/>
    </row>
    <row r="5" spans="1:783" s="126" customFormat="1" ht="15.75" customHeight="1" x14ac:dyDescent="0.25">
      <c r="A5" s="267">
        <v>2</v>
      </c>
      <c r="B5" s="128" t="str">
        <f t="shared" ref="B5:I5" si="1">T5</f>
        <v>SEABOARD FOODS</v>
      </c>
      <c r="C5" s="128" t="str">
        <f t="shared" si="1"/>
        <v>Seaboard</v>
      </c>
      <c r="D5" s="185" t="str">
        <f t="shared" si="1"/>
        <v>PED. 27934921</v>
      </c>
      <c r="E5" s="263">
        <f t="shared" si="1"/>
        <v>43343</v>
      </c>
      <c r="F5" s="161">
        <f t="shared" si="1"/>
        <v>19099.8</v>
      </c>
      <c r="G5" s="119">
        <f t="shared" si="1"/>
        <v>21</v>
      </c>
      <c r="H5" s="64">
        <f t="shared" si="1"/>
        <v>19135.400000000001</v>
      </c>
      <c r="I5" s="192">
        <f t="shared" si="1"/>
        <v>-35.600000000002183</v>
      </c>
      <c r="K5" s="128" t="s">
        <v>133</v>
      </c>
      <c r="L5" s="707" t="s">
        <v>134</v>
      </c>
      <c r="M5" s="210" t="s">
        <v>189</v>
      </c>
      <c r="N5" s="263">
        <v>43340</v>
      </c>
      <c r="O5" s="161">
        <v>18985.939999999999</v>
      </c>
      <c r="P5" s="119">
        <v>20</v>
      </c>
      <c r="Q5" s="762">
        <v>19032.21</v>
      </c>
      <c r="R5" s="268">
        <f>O5-Q5</f>
        <v>-46.270000000000437</v>
      </c>
      <c r="T5" s="245" t="s">
        <v>135</v>
      </c>
      <c r="U5" s="703" t="s">
        <v>136</v>
      </c>
      <c r="V5" s="185" t="s">
        <v>190</v>
      </c>
      <c r="W5" s="263">
        <v>43343</v>
      </c>
      <c r="X5" s="161">
        <v>19099.8</v>
      </c>
      <c r="Y5" s="119">
        <v>21</v>
      </c>
      <c r="Z5" s="762">
        <v>19135.400000000001</v>
      </c>
      <c r="AA5" s="268">
        <f>X5-Z5</f>
        <v>-35.600000000002183</v>
      </c>
      <c r="AC5" s="128" t="s">
        <v>133</v>
      </c>
      <c r="AD5" s="707" t="s">
        <v>134</v>
      </c>
      <c r="AE5" s="185" t="s">
        <v>191</v>
      </c>
      <c r="AF5" s="263">
        <v>43343</v>
      </c>
      <c r="AG5" s="161">
        <v>19301.91</v>
      </c>
      <c r="AH5" s="119">
        <v>20</v>
      </c>
      <c r="AI5" s="762">
        <v>19373.689999999999</v>
      </c>
      <c r="AJ5" s="268">
        <f>AG5-AI5</f>
        <v>-71.779999999998836</v>
      </c>
      <c r="AK5" s="128"/>
      <c r="AL5" s="128" t="s">
        <v>135</v>
      </c>
      <c r="AM5" s="703" t="s">
        <v>136</v>
      </c>
      <c r="AN5" s="185" t="s">
        <v>213</v>
      </c>
      <c r="AO5" s="262">
        <v>43344</v>
      </c>
      <c r="AP5" s="161">
        <v>19173.580000000002</v>
      </c>
      <c r="AQ5" s="119">
        <v>21</v>
      </c>
      <c r="AR5" s="762">
        <v>19240.8</v>
      </c>
      <c r="AS5" s="268">
        <f>AP5-AR5</f>
        <v>-67.219999999997526</v>
      </c>
      <c r="AU5" s="128" t="s">
        <v>215</v>
      </c>
      <c r="AV5" s="740" t="s">
        <v>216</v>
      </c>
      <c r="AW5" s="185" t="s">
        <v>217</v>
      </c>
      <c r="AX5" s="263">
        <v>43347</v>
      </c>
      <c r="AY5" s="161">
        <v>18705.41</v>
      </c>
      <c r="AZ5" s="119">
        <v>21</v>
      </c>
      <c r="BA5" s="762">
        <v>18869</v>
      </c>
      <c r="BB5" s="268">
        <f>AY5-BA5</f>
        <v>-163.59000000000015</v>
      </c>
      <c r="BD5" s="128" t="s">
        <v>218</v>
      </c>
      <c r="BE5" s="741" t="s">
        <v>219</v>
      </c>
      <c r="BF5" s="210" t="s">
        <v>220</v>
      </c>
      <c r="BG5" s="262">
        <v>43348</v>
      </c>
      <c r="BH5" s="161">
        <v>18319.62</v>
      </c>
      <c r="BI5" s="119">
        <v>20</v>
      </c>
      <c r="BJ5" s="762">
        <v>18341.349999999999</v>
      </c>
      <c r="BK5" s="268">
        <f>BH5-BJ5</f>
        <v>-21.729999999999563</v>
      </c>
      <c r="BM5" s="128" t="s">
        <v>218</v>
      </c>
      <c r="BN5" s="741" t="s">
        <v>219</v>
      </c>
      <c r="BO5" s="185" t="s">
        <v>221</v>
      </c>
      <c r="BP5" s="262">
        <v>43348</v>
      </c>
      <c r="BQ5" s="161">
        <v>18996.86</v>
      </c>
      <c r="BR5" s="119">
        <v>20</v>
      </c>
      <c r="BS5" s="762">
        <v>19067.099999999999</v>
      </c>
      <c r="BT5" s="268">
        <f>BQ5-BS5</f>
        <v>-70.239999999997963</v>
      </c>
      <c r="BV5" s="128" t="s">
        <v>133</v>
      </c>
      <c r="BW5" s="742" t="s">
        <v>134</v>
      </c>
      <c r="BX5" s="185" t="s">
        <v>222</v>
      </c>
      <c r="BY5" s="262">
        <v>43348</v>
      </c>
      <c r="BZ5" s="161">
        <v>19195.86</v>
      </c>
      <c r="CA5" s="119">
        <v>20</v>
      </c>
      <c r="CB5" s="762">
        <v>19041.740000000002</v>
      </c>
      <c r="CC5" s="268">
        <f>BZ5-CB5</f>
        <v>154.11999999999898</v>
      </c>
      <c r="CE5" s="128" t="s">
        <v>135</v>
      </c>
      <c r="CF5" s="743" t="s">
        <v>136</v>
      </c>
      <c r="CG5" s="185" t="s">
        <v>228</v>
      </c>
      <c r="CH5" s="262">
        <v>43350</v>
      </c>
      <c r="CI5" s="161">
        <v>19204.47</v>
      </c>
      <c r="CJ5" s="119">
        <v>21</v>
      </c>
      <c r="CK5" s="762">
        <v>19292.900000000001</v>
      </c>
      <c r="CL5" s="268">
        <f>CI5-CK5</f>
        <v>-88.430000000000291</v>
      </c>
      <c r="CN5" s="128" t="s">
        <v>133</v>
      </c>
      <c r="CO5" s="707" t="s">
        <v>134</v>
      </c>
      <c r="CP5" s="210" t="s">
        <v>229</v>
      </c>
      <c r="CQ5" s="262">
        <v>43350</v>
      </c>
      <c r="CR5" s="161">
        <v>19165.38</v>
      </c>
      <c r="CS5" s="119">
        <v>20</v>
      </c>
      <c r="CT5" s="762">
        <v>19228.14</v>
      </c>
      <c r="CU5" s="268">
        <f>CR5-CT5</f>
        <v>-62.759999999998399</v>
      </c>
      <c r="CW5" s="128" t="s">
        <v>135</v>
      </c>
      <c r="CX5" s="743" t="s">
        <v>136</v>
      </c>
      <c r="CY5" s="185" t="s">
        <v>230</v>
      </c>
      <c r="CZ5" s="262">
        <v>43351</v>
      </c>
      <c r="DA5" s="161">
        <v>18525.939999999999</v>
      </c>
      <c r="DB5" s="119">
        <v>20</v>
      </c>
      <c r="DC5" s="762">
        <v>18580.7</v>
      </c>
      <c r="DD5" s="268">
        <f>DA5-DC5</f>
        <v>-54.760000000002037</v>
      </c>
      <c r="DF5" s="128" t="s">
        <v>133</v>
      </c>
      <c r="DG5" s="742" t="s">
        <v>134</v>
      </c>
      <c r="DH5" s="210" t="s">
        <v>248</v>
      </c>
      <c r="DI5" s="262">
        <v>43354</v>
      </c>
      <c r="DJ5" s="161">
        <v>17191.150000000001</v>
      </c>
      <c r="DK5" s="119">
        <v>20</v>
      </c>
      <c r="DL5" s="762">
        <v>17236.29</v>
      </c>
      <c r="DM5" s="268">
        <f>DJ5-DL5</f>
        <v>-45.139999999999418</v>
      </c>
      <c r="DO5" s="128" t="s">
        <v>215</v>
      </c>
      <c r="DP5" s="744" t="s">
        <v>216</v>
      </c>
      <c r="DQ5" s="210" t="s">
        <v>249</v>
      </c>
      <c r="DR5" s="262">
        <v>43354</v>
      </c>
      <c r="DS5" s="161">
        <v>18799.810000000001</v>
      </c>
      <c r="DT5" s="119">
        <v>21</v>
      </c>
      <c r="DU5" s="762">
        <v>18962</v>
      </c>
      <c r="DV5" s="268">
        <f>DS5-DU5</f>
        <v>-162.18999999999869</v>
      </c>
      <c r="DX5" s="128" t="s">
        <v>218</v>
      </c>
      <c r="DY5" s="541" t="s">
        <v>219</v>
      </c>
      <c r="DZ5" s="210" t="s">
        <v>250</v>
      </c>
      <c r="EA5" s="262">
        <v>43354</v>
      </c>
      <c r="EB5" s="161">
        <v>18642.09</v>
      </c>
      <c r="EC5" s="119">
        <v>20</v>
      </c>
      <c r="ED5" s="762">
        <v>18638.03</v>
      </c>
      <c r="EE5" s="268">
        <f>EB5-ED5</f>
        <v>4.0600000000013097</v>
      </c>
      <c r="EG5" s="128" t="s">
        <v>218</v>
      </c>
      <c r="EH5" s="541" t="s">
        <v>219</v>
      </c>
      <c r="EI5" s="210" t="s">
        <v>272</v>
      </c>
      <c r="EJ5" s="262">
        <v>43354</v>
      </c>
      <c r="EK5" s="161">
        <v>18622.080000000002</v>
      </c>
      <c r="EL5" s="119">
        <v>20</v>
      </c>
      <c r="EM5" s="773">
        <v>18637.12</v>
      </c>
      <c r="EN5" s="268">
        <f>EK5-EM5</f>
        <v>-15.039999999997235</v>
      </c>
      <c r="EP5" s="128" t="s">
        <v>135</v>
      </c>
      <c r="EQ5" s="703" t="s">
        <v>136</v>
      </c>
      <c r="ER5" s="210" t="s">
        <v>273</v>
      </c>
      <c r="ES5" s="262">
        <v>43357</v>
      </c>
      <c r="ET5" s="161">
        <v>19148.009999999998</v>
      </c>
      <c r="EU5" s="119">
        <v>21</v>
      </c>
      <c r="EV5" s="773">
        <v>19210.3</v>
      </c>
      <c r="EW5" s="268">
        <f>ET5-EV5</f>
        <v>-62.290000000000873</v>
      </c>
      <c r="EY5" s="128" t="s">
        <v>135</v>
      </c>
      <c r="EZ5" s="703" t="s">
        <v>136</v>
      </c>
      <c r="FA5" s="210" t="s">
        <v>274</v>
      </c>
      <c r="FB5" s="262">
        <v>43358</v>
      </c>
      <c r="FC5" s="161">
        <v>19107.16</v>
      </c>
      <c r="FD5" s="119">
        <v>21</v>
      </c>
      <c r="FE5" s="762">
        <v>19162.8</v>
      </c>
      <c r="FF5" s="268">
        <f>FC5-FE5</f>
        <v>-55.639999999999418</v>
      </c>
      <c r="FH5" s="128" t="s">
        <v>133</v>
      </c>
      <c r="FI5" s="707" t="s">
        <v>134</v>
      </c>
      <c r="FJ5" s="242" t="s">
        <v>275</v>
      </c>
      <c r="FK5" s="262">
        <v>43358</v>
      </c>
      <c r="FL5" s="161">
        <v>19066.52</v>
      </c>
      <c r="FM5" s="119">
        <v>20</v>
      </c>
      <c r="FN5" s="762">
        <v>19199.310000000001</v>
      </c>
      <c r="FO5" s="268">
        <f>FL5-FN5</f>
        <v>-132.79000000000087</v>
      </c>
      <c r="FQ5" s="128" t="s">
        <v>215</v>
      </c>
      <c r="FR5" s="744" t="s">
        <v>216</v>
      </c>
      <c r="FS5" s="210" t="s">
        <v>314</v>
      </c>
      <c r="FT5" s="263">
        <v>43361</v>
      </c>
      <c r="FU5" s="161">
        <v>18152.009999999998</v>
      </c>
      <c r="FV5" s="119">
        <v>21</v>
      </c>
      <c r="FW5" s="762">
        <v>18904.5</v>
      </c>
      <c r="FX5" s="767">
        <f>FU5-FW5</f>
        <v>-752.4900000000016</v>
      </c>
      <c r="FZ5" s="128" t="s">
        <v>133</v>
      </c>
      <c r="GA5" s="707" t="s">
        <v>134</v>
      </c>
      <c r="GB5" s="119" t="s">
        <v>315</v>
      </c>
      <c r="GC5" s="263">
        <v>43362</v>
      </c>
      <c r="GD5" s="161">
        <v>19058.88</v>
      </c>
      <c r="GE5" s="119">
        <v>20</v>
      </c>
      <c r="GF5" s="762">
        <v>19123.810000000001</v>
      </c>
      <c r="GG5" s="268">
        <f>GD5-GF5</f>
        <v>-64.930000000000291</v>
      </c>
      <c r="GH5" s="128"/>
      <c r="GI5" s="128" t="s">
        <v>218</v>
      </c>
      <c r="GJ5" s="541" t="s">
        <v>219</v>
      </c>
      <c r="GK5" s="210" t="s">
        <v>316</v>
      </c>
      <c r="GL5" s="263">
        <v>43362</v>
      </c>
      <c r="GM5" s="161">
        <v>18352</v>
      </c>
      <c r="GN5" s="119">
        <v>20</v>
      </c>
      <c r="GO5" s="762">
        <v>18409.86</v>
      </c>
      <c r="GP5" s="268">
        <f>GM5-GO5</f>
        <v>-57.860000000000582</v>
      </c>
      <c r="GR5" s="128" t="s">
        <v>218</v>
      </c>
      <c r="GS5" s="541" t="s">
        <v>219</v>
      </c>
      <c r="GT5" s="210" t="s">
        <v>317</v>
      </c>
      <c r="GU5" s="262">
        <v>43362</v>
      </c>
      <c r="GV5" s="161">
        <v>18654</v>
      </c>
      <c r="GW5" s="119">
        <v>20</v>
      </c>
      <c r="GX5" s="773">
        <v>18708.78</v>
      </c>
      <c r="GY5" s="268">
        <f>GV5-GX5</f>
        <v>-54.779999999998836</v>
      </c>
      <c r="GZ5" s="128"/>
      <c r="HA5" s="812" t="s">
        <v>123</v>
      </c>
      <c r="HB5" s="541" t="s">
        <v>219</v>
      </c>
      <c r="HC5" s="210" t="s">
        <v>381</v>
      </c>
      <c r="HD5" s="262">
        <v>43363</v>
      </c>
      <c r="HE5" s="161">
        <v>18864.64</v>
      </c>
      <c r="HF5" s="119">
        <v>20</v>
      </c>
      <c r="HG5" s="762">
        <v>18952.810000000001</v>
      </c>
      <c r="HH5" s="268">
        <f>HE5-HG5</f>
        <v>-88.170000000001892</v>
      </c>
      <c r="HI5" s="128"/>
      <c r="HJ5" s="733" t="s">
        <v>135</v>
      </c>
      <c r="HK5" s="703" t="s">
        <v>136</v>
      </c>
      <c r="HL5" s="242" t="s">
        <v>382</v>
      </c>
      <c r="HM5" s="263">
        <v>43364</v>
      </c>
      <c r="HN5" s="161">
        <v>17373.71</v>
      </c>
      <c r="HO5" s="119">
        <v>19</v>
      </c>
      <c r="HP5" s="762">
        <v>17493.7</v>
      </c>
      <c r="HQ5" s="268">
        <f>HN5-HP5</f>
        <v>-119.9900000000016</v>
      </c>
      <c r="HS5" s="128" t="s">
        <v>135</v>
      </c>
      <c r="HT5" s="703" t="s">
        <v>136</v>
      </c>
      <c r="HU5" s="210" t="s">
        <v>383</v>
      </c>
      <c r="HV5" s="262">
        <v>43365</v>
      </c>
      <c r="HW5" s="161">
        <v>19160.16</v>
      </c>
      <c r="HX5" s="119">
        <v>21</v>
      </c>
      <c r="HY5" s="762">
        <v>19197.2</v>
      </c>
      <c r="HZ5" s="268">
        <f>HW5-HY5</f>
        <v>-37.040000000000873</v>
      </c>
      <c r="IB5" s="128" t="s">
        <v>215</v>
      </c>
      <c r="IC5" s="781" t="s">
        <v>216</v>
      </c>
      <c r="ID5" s="210" t="s">
        <v>401</v>
      </c>
      <c r="IE5" s="262">
        <v>43368</v>
      </c>
      <c r="IF5" s="161">
        <v>18807.810000000001</v>
      </c>
      <c r="IG5" s="119">
        <v>21</v>
      </c>
      <c r="IH5" s="773">
        <v>18906</v>
      </c>
      <c r="II5" s="268">
        <f>IF5-IH5</f>
        <v>-98.18999999999869</v>
      </c>
      <c r="IK5" s="128" t="s">
        <v>402</v>
      </c>
      <c r="IL5" s="707" t="s">
        <v>134</v>
      </c>
      <c r="IM5" s="242" t="s">
        <v>403</v>
      </c>
      <c r="IN5" s="262">
        <v>43368</v>
      </c>
      <c r="IO5" s="161">
        <v>18251.02</v>
      </c>
      <c r="IP5" s="119">
        <v>19</v>
      </c>
      <c r="IQ5" s="762">
        <v>18328.79</v>
      </c>
      <c r="IR5" s="268">
        <f>IO5-IQ5</f>
        <v>-77.770000000000437</v>
      </c>
      <c r="IT5" s="128" t="s">
        <v>404</v>
      </c>
      <c r="IU5" s="707" t="s">
        <v>134</v>
      </c>
      <c r="IV5" s="185" t="s">
        <v>405</v>
      </c>
      <c r="IW5" s="263">
        <v>43369</v>
      </c>
      <c r="IX5" s="161">
        <v>17917.64</v>
      </c>
      <c r="IY5" s="119">
        <v>20</v>
      </c>
      <c r="IZ5" s="762">
        <v>18057.84</v>
      </c>
      <c r="JA5" s="268">
        <f>IX5-IZ5</f>
        <v>-140.20000000000073</v>
      </c>
      <c r="JC5" s="128" t="s">
        <v>218</v>
      </c>
      <c r="JD5" s="541" t="s">
        <v>219</v>
      </c>
      <c r="JE5" s="210" t="s">
        <v>406</v>
      </c>
      <c r="JF5" s="263">
        <v>43370</v>
      </c>
      <c r="JG5" s="161">
        <v>18546.400000000001</v>
      </c>
      <c r="JH5" s="119">
        <v>20</v>
      </c>
      <c r="JI5" s="762">
        <v>18622.14</v>
      </c>
      <c r="JJ5" s="268">
        <f>JG5-JI5</f>
        <v>-75.739999999997963</v>
      </c>
      <c r="JL5" s="128" t="s">
        <v>135</v>
      </c>
      <c r="JM5" s="703" t="s">
        <v>136</v>
      </c>
      <c r="JN5" s="185" t="s">
        <v>412</v>
      </c>
      <c r="JO5" s="263">
        <v>43371</v>
      </c>
      <c r="JP5" s="161">
        <v>19105.34</v>
      </c>
      <c r="JQ5" s="119">
        <v>21</v>
      </c>
      <c r="JR5" s="762">
        <v>19199.5</v>
      </c>
      <c r="JS5" s="268">
        <f>JP5-JR5</f>
        <v>-94.159999999999854</v>
      </c>
      <c r="JU5" s="128" t="s">
        <v>133</v>
      </c>
      <c r="JV5" s="707" t="s">
        <v>134</v>
      </c>
      <c r="JW5" s="210" t="s">
        <v>414</v>
      </c>
      <c r="JX5" s="262">
        <v>43372</v>
      </c>
      <c r="JY5" s="161">
        <v>19194.59</v>
      </c>
      <c r="JZ5" s="119">
        <v>20</v>
      </c>
      <c r="KA5" s="64">
        <v>19232.2</v>
      </c>
      <c r="KB5" s="268">
        <f>JY5-KA5</f>
        <v>-37.610000000000582</v>
      </c>
      <c r="KD5" s="128" t="s">
        <v>135</v>
      </c>
      <c r="KE5" s="783" t="s">
        <v>136</v>
      </c>
      <c r="KF5" s="185" t="s">
        <v>415</v>
      </c>
      <c r="KG5" s="262">
        <v>43372</v>
      </c>
      <c r="KH5" s="161">
        <v>19540.89</v>
      </c>
      <c r="KI5" s="119">
        <v>21</v>
      </c>
      <c r="KJ5" s="64">
        <v>19555.2</v>
      </c>
      <c r="KK5" s="268">
        <f>KH5-KJ5</f>
        <v>-14.31000000000131</v>
      </c>
      <c r="KL5" s="128"/>
      <c r="KM5" s="245"/>
      <c r="KN5" s="119"/>
      <c r="KO5" s="185"/>
      <c r="KP5" s="263"/>
      <c r="KQ5" s="161"/>
      <c r="KR5" s="119"/>
      <c r="KS5" s="64"/>
      <c r="KT5" s="268">
        <f>KQ5-KS5</f>
        <v>0</v>
      </c>
      <c r="KV5" s="128"/>
      <c r="KW5" s="119"/>
      <c r="KX5" s="185"/>
      <c r="KY5" s="263"/>
      <c r="KZ5" s="161"/>
      <c r="LA5" s="119"/>
      <c r="LB5" s="64"/>
      <c r="LC5" s="268">
        <f>KZ5-LB5</f>
        <v>0</v>
      </c>
      <c r="LE5" s="128"/>
      <c r="LF5" s="119"/>
      <c r="LG5" s="210"/>
      <c r="LH5" s="263"/>
      <c r="LI5" s="161"/>
      <c r="LJ5" s="119"/>
      <c r="LK5" s="64"/>
      <c r="LL5" s="268">
        <f>LI5-LK5</f>
        <v>0</v>
      </c>
      <c r="LN5" s="245"/>
      <c r="LO5" s="119"/>
      <c r="LP5" s="185"/>
      <c r="LQ5" s="263"/>
      <c r="LR5" s="161"/>
      <c r="LS5" s="119"/>
      <c r="LT5" s="64"/>
      <c r="LU5" s="268">
        <f>LR5-LT5</f>
        <v>0</v>
      </c>
      <c r="LW5" s="128"/>
      <c r="LX5" s="119"/>
      <c r="LY5" s="185"/>
      <c r="LZ5" s="263"/>
      <c r="MA5" s="161"/>
      <c r="MB5" s="119"/>
      <c r="MC5" s="64"/>
      <c r="MD5" s="268">
        <f>MA5-MC5</f>
        <v>0</v>
      </c>
      <c r="MF5" s="128"/>
      <c r="MG5" s="119"/>
      <c r="MH5" s="185"/>
      <c r="MI5" s="263"/>
      <c r="MJ5" s="161"/>
      <c r="MK5" s="119"/>
      <c r="ML5" s="64"/>
      <c r="MM5" s="268">
        <f>MJ5-ML5</f>
        <v>0</v>
      </c>
      <c r="MO5" s="128"/>
      <c r="MP5" s="119"/>
      <c r="MQ5" s="210"/>
      <c r="MR5" s="263"/>
      <c r="MS5" s="161"/>
      <c r="MT5" s="119"/>
      <c r="MU5" s="64"/>
      <c r="MV5" s="268">
        <f>MS5-MU5</f>
        <v>0</v>
      </c>
      <c r="MX5" s="128"/>
      <c r="MY5" s="119"/>
      <c r="MZ5" s="185"/>
      <c r="NA5" s="263"/>
      <c r="NB5" s="161"/>
      <c r="NC5" s="119"/>
      <c r="ND5" s="64"/>
      <c r="NE5" s="268">
        <f>NB5-ND5</f>
        <v>0</v>
      </c>
      <c r="NF5" s="128"/>
      <c r="NG5" s="128"/>
      <c r="NH5" s="119"/>
      <c r="NI5" s="185"/>
      <c r="NJ5" s="262"/>
      <c r="NK5" s="161"/>
      <c r="NL5" s="119"/>
      <c r="NM5" s="64"/>
      <c r="NN5" s="268">
        <f>NK5-NM5</f>
        <v>0</v>
      </c>
      <c r="NP5" s="128"/>
      <c r="NQ5" s="119"/>
      <c r="NR5" s="210"/>
      <c r="NS5" s="263"/>
      <c r="NT5" s="161"/>
      <c r="NU5" s="119"/>
      <c r="NV5" s="64"/>
      <c r="NW5" s="268">
        <f>NT5-NV5</f>
        <v>0</v>
      </c>
      <c r="NY5" s="128"/>
      <c r="NZ5" s="119"/>
      <c r="OA5" s="185"/>
      <c r="OB5" s="262"/>
      <c r="OC5" s="161"/>
      <c r="OD5" s="119"/>
      <c r="OE5" s="64"/>
      <c r="OF5" s="268">
        <f>OC5-OE5</f>
        <v>0</v>
      </c>
      <c r="OH5" s="128"/>
      <c r="OI5" s="119"/>
      <c r="OJ5" s="185"/>
      <c r="OK5" s="263"/>
      <c r="OL5" s="161"/>
      <c r="OM5" s="119"/>
      <c r="ON5" s="64"/>
      <c r="OO5" s="268">
        <f>OL5-ON5</f>
        <v>0</v>
      </c>
      <c r="OQ5" s="128"/>
      <c r="OR5" s="119"/>
      <c r="OS5" s="185"/>
      <c r="OT5" s="262"/>
      <c r="OU5" s="161"/>
      <c r="OV5" s="119"/>
      <c r="OW5" s="64"/>
      <c r="OX5" s="268">
        <f>OU5-OW5</f>
        <v>0</v>
      </c>
      <c r="OZ5" s="128"/>
      <c r="PA5" s="119"/>
      <c r="PB5" s="185"/>
      <c r="PC5" s="262"/>
      <c r="PD5" s="161"/>
      <c r="PE5" s="119"/>
      <c r="PF5" s="64"/>
      <c r="PG5" s="268">
        <f>PD5-PF5</f>
        <v>0</v>
      </c>
      <c r="PI5" s="128"/>
      <c r="PJ5" s="119"/>
      <c r="PK5" s="185"/>
      <c r="PL5" s="263"/>
      <c r="PM5" s="161"/>
      <c r="PN5" s="119"/>
      <c r="PO5" s="64"/>
      <c r="PP5" s="268">
        <f>PM5-PO5</f>
        <v>0</v>
      </c>
      <c r="PR5" s="128"/>
      <c r="PS5" s="409"/>
      <c r="PT5" s="185"/>
      <c r="PU5" s="263"/>
      <c r="PV5" s="161"/>
      <c r="PW5" s="119"/>
      <c r="PX5" s="64"/>
      <c r="PY5" s="268">
        <f>PV5-PX5</f>
        <v>0</v>
      </c>
      <c r="QA5" s="245"/>
      <c r="QB5" s="385"/>
      <c r="QC5" s="185"/>
      <c r="QD5" s="263"/>
      <c r="QE5" s="161"/>
      <c r="QF5" s="119"/>
      <c r="QG5" s="64"/>
      <c r="QH5" s="268">
        <f>QE5-QG5</f>
        <v>0</v>
      </c>
      <c r="QJ5" s="244"/>
      <c r="QK5" s="409"/>
      <c r="QL5" s="185"/>
      <c r="QM5" s="262"/>
      <c r="QN5" s="161"/>
      <c r="QO5" s="119"/>
      <c r="QP5" s="64"/>
      <c r="QQ5" s="268">
        <f>QN5-QP5</f>
        <v>0</v>
      </c>
      <c r="QS5" s="245"/>
      <c r="QT5" s="409"/>
      <c r="QU5" s="185"/>
      <c r="QV5" s="262"/>
      <c r="QW5" s="161"/>
      <c r="QX5" s="119"/>
      <c r="QY5" s="64"/>
      <c r="QZ5" s="268">
        <f>QW5-QY5</f>
        <v>0</v>
      </c>
      <c r="RB5" s="245"/>
      <c r="RC5" s="409"/>
      <c r="RD5" s="185"/>
      <c r="RE5" s="262"/>
      <c r="RF5" s="161"/>
      <c r="RG5" s="119"/>
      <c r="RH5" s="64"/>
      <c r="RI5" s="268">
        <f>RF5-RH5</f>
        <v>0</v>
      </c>
      <c r="RK5" s="245"/>
      <c r="RL5" s="409"/>
      <c r="RM5" s="185"/>
      <c r="RN5" s="263"/>
      <c r="RO5" s="161"/>
      <c r="RP5" s="119"/>
      <c r="RQ5" s="64"/>
      <c r="RR5" s="268">
        <f>RO5-RQ5</f>
        <v>0</v>
      </c>
      <c r="RT5" s="128"/>
      <c r="RU5" s="409"/>
      <c r="RV5" s="185"/>
      <c r="RW5" s="262"/>
      <c r="RX5" s="161"/>
      <c r="RY5" s="119"/>
      <c r="RZ5" s="64"/>
      <c r="SA5" s="268">
        <f>RX5-RZ5</f>
        <v>0</v>
      </c>
      <c r="SC5" s="128"/>
      <c r="SD5" s="385"/>
      <c r="SE5" s="185"/>
      <c r="SF5" s="263"/>
      <c r="SG5" s="161"/>
      <c r="SH5" s="119"/>
      <c r="SI5" s="64"/>
      <c r="SJ5" s="268">
        <f>SG5-SI5</f>
        <v>0</v>
      </c>
      <c r="SL5" s="245"/>
      <c r="SM5" s="385"/>
      <c r="SN5" s="185"/>
      <c r="SO5" s="262"/>
      <c r="SP5" s="161"/>
      <c r="SQ5" s="119"/>
      <c r="SR5" s="64"/>
      <c r="SS5" s="268">
        <f>SP5-SR5</f>
        <v>0</v>
      </c>
      <c r="SU5" s="128"/>
      <c r="SV5" s="385"/>
      <c r="SW5" s="185"/>
      <c r="SX5" s="262"/>
      <c r="SY5" s="161"/>
      <c r="SZ5" s="119"/>
      <c r="TA5" s="64"/>
      <c r="TB5" s="268">
        <f>SY5-TA5</f>
        <v>0</v>
      </c>
      <c r="TD5" s="128"/>
      <c r="TE5" s="409"/>
      <c r="TF5" s="185"/>
      <c r="TG5" s="262"/>
      <c r="TH5" s="161"/>
      <c r="TI5" s="119"/>
      <c r="TJ5" s="64"/>
      <c r="TK5" s="268">
        <f>TH5-TJ5</f>
        <v>0</v>
      </c>
      <c r="TM5" s="128"/>
      <c r="TN5" s="409"/>
      <c r="TO5" s="185"/>
      <c r="TP5" s="262"/>
      <c r="TQ5" s="161"/>
      <c r="TR5" s="119"/>
      <c r="TS5" s="64"/>
      <c r="TT5" s="268">
        <f>TQ5-TS5</f>
        <v>0</v>
      </c>
      <c r="TV5" s="128"/>
      <c r="TW5" s="385"/>
      <c r="TX5" s="185"/>
      <c r="TY5" s="262"/>
      <c r="TZ5" s="161"/>
      <c r="UA5" s="119"/>
      <c r="UB5" s="64"/>
      <c r="UC5" s="268">
        <f>TZ5-UB5</f>
        <v>0</v>
      </c>
      <c r="UE5" s="128"/>
      <c r="UF5" s="385"/>
      <c r="UG5" s="185"/>
      <c r="UH5" s="262"/>
      <c r="UI5" s="161"/>
      <c r="UJ5" s="119"/>
      <c r="UK5" s="64"/>
      <c r="UL5" s="268">
        <f>UI5-UK5</f>
        <v>0</v>
      </c>
      <c r="UN5" s="128"/>
      <c r="UO5" s="385"/>
      <c r="UP5" s="185"/>
      <c r="UQ5" s="262"/>
      <c r="UR5" s="161"/>
      <c r="US5" s="119"/>
      <c r="UT5" s="64"/>
      <c r="UU5" s="268">
        <f>UR5-UT5</f>
        <v>0</v>
      </c>
      <c r="UW5" s="128"/>
      <c r="UX5" s="385"/>
      <c r="UY5" s="185"/>
      <c r="UZ5" s="262"/>
      <c r="VA5" s="161"/>
      <c r="VB5" s="119"/>
      <c r="VC5" s="64"/>
      <c r="VD5" s="268">
        <f>VA5-VC5</f>
        <v>0</v>
      </c>
      <c r="VF5" s="245"/>
      <c r="VG5" s="385"/>
      <c r="VH5" s="185"/>
      <c r="VI5" s="262"/>
      <c r="VJ5" s="161"/>
      <c r="VK5" s="119"/>
      <c r="VL5" s="64"/>
      <c r="VM5" s="268">
        <f>VJ5-VL5</f>
        <v>0</v>
      </c>
      <c r="VO5" s="128"/>
      <c r="VP5" s="385"/>
      <c r="VQ5" s="185"/>
      <c r="VR5" s="262"/>
      <c r="VS5" s="161"/>
      <c r="VT5" s="119"/>
      <c r="VU5" s="64"/>
      <c r="VV5" s="268">
        <f>VS5-VU5</f>
        <v>0</v>
      </c>
      <c r="VX5" s="128"/>
      <c r="VY5" s="385"/>
      <c r="VZ5" s="185"/>
      <c r="WA5" s="262"/>
      <c r="WB5" s="161"/>
      <c r="WC5" s="119"/>
      <c r="WD5" s="64"/>
      <c r="WE5" s="268">
        <f>WB5-WD5</f>
        <v>0</v>
      </c>
      <c r="WG5" s="128"/>
      <c r="WH5" s="385"/>
      <c r="WI5" s="185"/>
      <c r="WJ5" s="262"/>
      <c r="WK5" s="161"/>
      <c r="WL5" s="119"/>
      <c r="WM5" s="64"/>
      <c r="WN5" s="268">
        <f>WK5-WM5</f>
        <v>0</v>
      </c>
      <c r="WP5" s="244"/>
      <c r="WQ5" s="409"/>
      <c r="WR5" s="185"/>
      <c r="WS5" s="262"/>
      <c r="WT5" s="161"/>
      <c r="WU5" s="119"/>
      <c r="WV5" s="64"/>
      <c r="WW5" s="268">
        <f>WT5-WV5</f>
        <v>0</v>
      </c>
      <c r="WY5" s="128"/>
      <c r="WZ5" s="385"/>
      <c r="XA5" s="185"/>
      <c r="XB5" s="262"/>
      <c r="XC5" s="161"/>
      <c r="XD5" s="119"/>
      <c r="XE5" s="64"/>
      <c r="XF5" s="268">
        <f>XC5-XE5</f>
        <v>0</v>
      </c>
      <c r="XH5" s="128"/>
      <c r="XI5" s="385"/>
      <c r="XJ5" s="185"/>
      <c r="XK5" s="262"/>
      <c r="XL5" s="161"/>
      <c r="XM5" s="119"/>
      <c r="XN5" s="64"/>
      <c r="XO5" s="268">
        <f>XL5-XN5</f>
        <v>0</v>
      </c>
      <c r="XQ5" s="128"/>
      <c r="XR5" s="385"/>
      <c r="XS5" s="185"/>
      <c r="XT5" s="262"/>
      <c r="XU5" s="161"/>
      <c r="XV5" s="119"/>
      <c r="XW5" s="64"/>
      <c r="XX5" s="268">
        <f>XU5-XW5</f>
        <v>0</v>
      </c>
      <c r="XZ5" s="128"/>
      <c r="YA5" s="385"/>
      <c r="YB5" s="185"/>
      <c r="YC5" s="262"/>
      <c r="YD5" s="161"/>
      <c r="YE5" s="119"/>
      <c r="YF5" s="64"/>
      <c r="YG5" s="268">
        <f>YD5-YF5</f>
        <v>0</v>
      </c>
      <c r="YI5" s="245"/>
      <c r="YJ5" s="385"/>
      <c r="YK5" s="185"/>
      <c r="YL5" s="262"/>
      <c r="YM5" s="161"/>
      <c r="YN5" s="119"/>
      <c r="YO5" s="64"/>
      <c r="YP5" s="268">
        <f>YM5-YO5</f>
        <v>0</v>
      </c>
      <c r="YR5" s="128"/>
      <c r="YS5" s="385"/>
      <c r="YT5" s="185"/>
      <c r="YU5" s="262"/>
      <c r="YV5" s="161"/>
      <c r="YW5" s="119"/>
      <c r="YX5" s="64"/>
      <c r="YY5" s="268">
        <f>YV5-YX5</f>
        <v>0</v>
      </c>
      <c r="ZA5" s="128"/>
      <c r="ZB5" s="385"/>
      <c r="ZC5" s="185"/>
      <c r="ZD5" s="262"/>
      <c r="ZE5" s="161"/>
      <c r="ZF5" s="119"/>
      <c r="ZG5" s="64"/>
      <c r="ZH5" s="268">
        <f>ZE5-ZG5</f>
        <v>0</v>
      </c>
      <c r="ZJ5" s="128"/>
      <c r="ZK5" s="385"/>
      <c r="ZL5" s="185"/>
      <c r="ZM5" s="262"/>
      <c r="ZN5" s="161"/>
      <c r="ZO5" s="119"/>
      <c r="ZP5" s="64"/>
      <c r="ZQ5" s="268">
        <f>ZN5-ZP5</f>
        <v>0</v>
      </c>
      <c r="ZS5" s="128"/>
      <c r="ZT5" s="385"/>
      <c r="ZU5" s="185"/>
      <c r="ZV5" s="262"/>
      <c r="ZW5" s="161"/>
      <c r="ZX5" s="119"/>
      <c r="ZY5" s="64"/>
      <c r="ZZ5" s="268">
        <f>ZW5-ZY5</f>
        <v>0</v>
      </c>
      <c r="AAB5" s="128"/>
      <c r="AAC5" s="385"/>
      <c r="AAD5" s="185"/>
      <c r="AAE5" s="262"/>
      <c r="AAF5" s="161"/>
      <c r="AAG5" s="119"/>
      <c r="AAH5" s="64"/>
      <c r="AAI5" s="268">
        <f>AAF5-AAH5</f>
        <v>0</v>
      </c>
      <c r="AAK5" s="128"/>
      <c r="AAL5" s="385"/>
      <c r="AAM5" s="185"/>
      <c r="AAN5" s="262"/>
      <c r="AAO5" s="161"/>
      <c r="AAP5" s="119"/>
      <c r="AAQ5" s="64"/>
      <c r="AAR5" s="268">
        <f>AAO5-AAQ5</f>
        <v>0</v>
      </c>
      <c r="AAT5" s="128"/>
      <c r="AAU5" s="385"/>
      <c r="AAV5" s="185"/>
      <c r="AAW5" s="262"/>
      <c r="AAX5" s="161"/>
      <c r="AAY5" s="119"/>
      <c r="AAZ5" s="64"/>
      <c r="ABA5" s="268">
        <f>AAX5-AAZ5</f>
        <v>0</v>
      </c>
      <c r="ABC5" s="245"/>
      <c r="ABD5" s="385"/>
      <c r="ABE5" s="185"/>
      <c r="ABF5" s="262"/>
      <c r="ABG5" s="161"/>
      <c r="ABH5" s="119"/>
      <c r="ABI5" s="64"/>
      <c r="ABJ5" s="268">
        <f>ABG5-ABI5</f>
        <v>0</v>
      </c>
      <c r="ABL5" s="245"/>
      <c r="ABM5" s="385"/>
      <c r="ABN5" s="185"/>
      <c r="ABO5" s="262"/>
      <c r="ABP5" s="161"/>
      <c r="ABQ5" s="119"/>
      <c r="ABR5" s="64"/>
      <c r="ABS5" s="268">
        <f>ABP5-ABR5</f>
        <v>0</v>
      </c>
      <c r="ABU5" s="245"/>
      <c r="ABV5" s="385"/>
      <c r="ABW5" s="185"/>
      <c r="ABX5" s="262"/>
      <c r="ABY5" s="161"/>
      <c r="ABZ5" s="119"/>
      <c r="ACA5" s="64"/>
      <c r="ACB5" s="268">
        <f>ABY5-ACA5</f>
        <v>0</v>
      </c>
      <c r="ACD5" s="245"/>
      <c r="ACE5" s="385"/>
      <c r="ACF5" s="185"/>
      <c r="ACG5" s="262"/>
      <c r="ACH5" s="161"/>
      <c r="ACI5" s="119"/>
      <c r="ACJ5" s="64"/>
      <c r="ACK5" s="268">
        <f>ACH5-ACJ5</f>
        <v>0</v>
      </c>
      <c r="ACM5" s="128"/>
      <c r="ACN5" s="385"/>
      <c r="ACO5" s="185"/>
      <c r="ACP5" s="262"/>
      <c r="ACQ5" s="161"/>
      <c r="ACR5" s="119"/>
      <c r="ACS5" s="64"/>
      <c r="ACT5" s="268">
        <f>ACQ5-ACS5</f>
        <v>0</v>
      </c>
      <c r="ACV5" s="128"/>
      <c r="ACW5" s="385"/>
      <c r="ACX5" s="185"/>
      <c r="ACY5" s="262"/>
      <c r="ACZ5" s="161"/>
      <c r="ADA5" s="119"/>
      <c r="ADB5" s="64"/>
      <c r="ADC5" s="268">
        <f>ACZ5-ADB5</f>
        <v>0</v>
      </c>
    </row>
    <row r="6" spans="1:783" ht="16.5" thickBot="1" x14ac:dyDescent="0.3">
      <c r="A6" s="25">
        <v>3</v>
      </c>
      <c r="B6" s="125" t="str">
        <f t="shared" ref="B6:I6" si="2">AC5</f>
        <v>SMITHFIELD FARMLAND</v>
      </c>
      <c r="C6" s="125" t="str">
        <f t="shared" si="2"/>
        <v>Smithfield</v>
      </c>
      <c r="D6" s="72" t="str">
        <f t="shared" si="2"/>
        <v>PED. 27920087</v>
      </c>
      <c r="E6" s="225">
        <f t="shared" si="2"/>
        <v>43343</v>
      </c>
      <c r="F6" s="74">
        <f t="shared" si="2"/>
        <v>19301.91</v>
      </c>
      <c r="G6" s="15">
        <f t="shared" si="2"/>
        <v>20</v>
      </c>
      <c r="H6" s="64">
        <f t="shared" si="2"/>
        <v>19373.689999999999</v>
      </c>
      <c r="I6" s="18">
        <f t="shared" si="2"/>
        <v>-71.779999999998836</v>
      </c>
      <c r="K6" s="128"/>
      <c r="L6" s="119"/>
      <c r="M6" s="210"/>
      <c r="N6" s="263"/>
      <c r="O6" s="161"/>
      <c r="P6" s="119"/>
      <c r="Q6" s="64"/>
      <c r="R6" s="192"/>
      <c r="T6" s="16"/>
      <c r="U6" s="178"/>
      <c r="V6" s="16"/>
      <c r="W6" s="16"/>
      <c r="X6" s="16"/>
      <c r="Y6" s="16"/>
      <c r="Z6" s="119"/>
      <c r="AC6" s="16"/>
      <c r="AD6" s="178"/>
      <c r="AE6" s="16"/>
      <c r="AF6" s="16"/>
      <c r="AG6" s="16"/>
      <c r="AH6" s="16"/>
      <c r="AI6" s="119"/>
      <c r="AL6" s="457"/>
      <c r="AM6" s="178"/>
      <c r="AN6" s="16"/>
      <c r="AO6" s="16"/>
      <c r="AP6" s="16"/>
      <c r="AQ6" s="16"/>
      <c r="AR6" s="119"/>
      <c r="AU6" s="502"/>
      <c r="AV6" s="178"/>
      <c r="AW6" s="16"/>
      <c r="AX6" s="16"/>
      <c r="AY6" s="16"/>
      <c r="AZ6" s="16"/>
      <c r="BA6" s="119"/>
      <c r="BD6" s="16"/>
      <c r="BE6" s="178"/>
      <c r="BF6" s="16"/>
      <c r="BG6" s="16"/>
      <c r="BH6" s="16"/>
      <c r="BI6" s="16"/>
      <c r="BJ6" s="119"/>
      <c r="BM6" s="434"/>
      <c r="BN6" s="178"/>
      <c r="BO6" s="16"/>
      <c r="BP6" s="16"/>
      <c r="BQ6" s="16"/>
      <c r="BR6" s="16"/>
      <c r="BS6" s="119"/>
      <c r="BV6" s="16"/>
      <c r="BW6" s="178"/>
      <c r="BX6" s="16"/>
      <c r="BY6" s="16"/>
      <c r="BZ6" s="16"/>
      <c r="CA6" s="16"/>
      <c r="CB6" s="119"/>
      <c r="CE6" s="16"/>
      <c r="CF6" s="178"/>
      <c r="CG6" s="16"/>
      <c r="CH6" s="16"/>
      <c r="CI6" s="16"/>
      <c r="CJ6" s="16"/>
      <c r="CK6" s="119"/>
      <c r="CN6" s="16"/>
      <c r="CO6" s="178"/>
      <c r="CP6" s="16"/>
      <c r="CQ6" s="16"/>
      <c r="CR6" s="16"/>
      <c r="CS6" s="16"/>
      <c r="CT6" s="119"/>
      <c r="CW6" s="99"/>
      <c r="CX6" s="178"/>
      <c r="CY6" s="16"/>
      <c r="CZ6" s="16"/>
      <c r="DA6" s="16"/>
      <c r="DB6" s="16"/>
      <c r="DC6" s="119"/>
      <c r="DF6" s="99"/>
      <c r="DG6" s="178"/>
      <c r="DH6" s="16"/>
      <c r="DI6" s="16"/>
      <c r="DJ6" s="16"/>
      <c r="DK6" s="16"/>
      <c r="DL6" s="119"/>
      <c r="DO6" s="16"/>
      <c r="DP6" s="178"/>
      <c r="DQ6" s="16"/>
      <c r="DR6" s="16"/>
      <c r="DS6" s="16"/>
      <c r="DT6" s="16"/>
      <c r="DU6" s="119"/>
      <c r="DX6" s="16"/>
      <c r="DY6" s="16"/>
      <c r="DZ6" s="16"/>
      <c r="EA6" s="16"/>
      <c r="EB6" s="16"/>
      <c r="EC6" s="16"/>
      <c r="ED6" s="119"/>
      <c r="EG6" s="434"/>
      <c r="EH6" s="178"/>
      <c r="EI6" s="16"/>
      <c r="EJ6" s="16"/>
      <c r="EK6" s="16"/>
      <c r="EL6" s="16"/>
      <c r="EM6" s="119"/>
      <c r="EP6" s="16"/>
      <c r="EQ6" s="178"/>
      <c r="ER6" s="16"/>
      <c r="ES6" s="16"/>
      <c r="ET6" s="16"/>
      <c r="EU6" s="16"/>
      <c r="EV6" s="119"/>
      <c r="EY6" s="16"/>
      <c r="EZ6" s="552"/>
      <c r="FA6" s="16"/>
      <c r="FB6" s="16"/>
      <c r="FC6" s="16"/>
      <c r="FD6" s="16"/>
      <c r="FE6" s="119"/>
      <c r="FH6" s="16"/>
      <c r="FI6" s="178"/>
      <c r="FJ6" s="16"/>
      <c r="FK6" s="16"/>
      <c r="FL6" s="16"/>
      <c r="FM6" s="16"/>
      <c r="FN6" s="119"/>
      <c r="FQ6" s="16"/>
      <c r="FR6" s="178"/>
      <c r="FS6" s="16"/>
      <c r="FT6" s="16"/>
      <c r="FU6" s="16"/>
      <c r="FV6" s="16"/>
      <c r="FW6" s="119"/>
      <c r="FX6" s="16"/>
      <c r="FZ6" s="128"/>
      <c r="GA6" s="425"/>
      <c r="GB6" s="16"/>
      <c r="GC6" s="16"/>
      <c r="GD6" s="16"/>
      <c r="GE6" s="16"/>
      <c r="GF6" s="119"/>
      <c r="GI6" s="128"/>
      <c r="GJ6" s="552"/>
      <c r="GK6" s="16"/>
      <c r="GL6" s="16"/>
      <c r="GM6" s="16"/>
      <c r="GN6" s="16"/>
      <c r="GO6" s="119"/>
      <c r="GR6" s="434"/>
      <c r="GS6" s="178"/>
      <c r="GT6" s="16"/>
      <c r="GU6" s="16"/>
      <c r="GV6" s="16"/>
      <c r="GW6" s="16"/>
      <c r="GX6" s="119"/>
      <c r="HA6" s="812"/>
      <c r="HB6" s="16"/>
      <c r="HC6" s="16"/>
      <c r="HD6" s="16"/>
      <c r="HE6" s="16"/>
      <c r="HF6" s="16"/>
      <c r="HG6" s="119"/>
      <c r="HJ6" s="640"/>
      <c r="HK6" s="178"/>
      <c r="HL6" s="16"/>
      <c r="HM6" s="16"/>
      <c r="HN6" s="16"/>
      <c r="HO6" s="16"/>
      <c r="HP6" s="119"/>
      <c r="HQ6" s="16"/>
      <c r="HS6" s="16"/>
      <c r="HT6" s="16"/>
      <c r="HU6" s="16"/>
      <c r="HV6" s="16"/>
      <c r="HW6" s="16"/>
      <c r="HX6" s="16"/>
      <c r="HY6" s="119"/>
      <c r="IB6" s="434"/>
      <c r="IC6" s="178"/>
      <c r="ID6" s="16"/>
      <c r="IE6" s="16"/>
      <c r="IF6" s="16"/>
      <c r="IG6" s="16"/>
      <c r="IH6" s="119"/>
      <c r="IK6" s="16"/>
      <c r="IL6" s="178"/>
      <c r="IM6" s="16"/>
      <c r="IN6" s="16"/>
      <c r="IO6" s="16"/>
      <c r="IP6" s="16"/>
      <c r="IQ6" s="119"/>
      <c r="IT6" s="16"/>
      <c r="IU6" s="131"/>
      <c r="IV6" s="16"/>
      <c r="IW6" s="16"/>
      <c r="IX6" s="16"/>
      <c r="IY6" s="16"/>
      <c r="IZ6" s="119"/>
      <c r="JA6" s="16"/>
      <c r="JC6" s="128"/>
      <c r="JD6" s="552"/>
      <c r="JE6" s="16"/>
      <c r="JF6" s="16"/>
      <c r="JG6" s="16"/>
      <c r="JH6" s="16"/>
      <c r="JI6" s="119"/>
      <c r="JL6" s="16"/>
      <c r="JM6" s="131"/>
      <c r="JN6" s="16"/>
      <c r="JO6" s="16"/>
      <c r="JP6" s="16"/>
      <c r="JQ6" s="16"/>
      <c r="JR6" s="119"/>
      <c r="JS6" s="16"/>
      <c r="JU6" s="16"/>
      <c r="JV6" s="178"/>
      <c r="JW6" s="16"/>
      <c r="JX6" s="16"/>
      <c r="JY6" s="16"/>
      <c r="JZ6" s="16"/>
      <c r="KA6" s="119"/>
      <c r="KD6" s="16"/>
      <c r="KE6" s="178"/>
      <c r="KF6" s="16"/>
      <c r="KG6" s="16"/>
      <c r="KH6" s="16"/>
      <c r="KI6" s="16"/>
      <c r="KJ6" s="119"/>
      <c r="KM6" s="16"/>
      <c r="KN6" s="178"/>
      <c r="KO6" s="16"/>
      <c r="KP6" s="16"/>
      <c r="KQ6" s="16"/>
      <c r="KR6" s="16"/>
      <c r="KS6" s="119"/>
      <c r="KV6" s="16"/>
      <c r="KW6" s="178"/>
      <c r="KX6" s="16"/>
      <c r="KY6" s="16"/>
      <c r="KZ6" s="16"/>
      <c r="LA6" s="16"/>
      <c r="LB6" s="119"/>
      <c r="LE6" s="16"/>
      <c r="LF6" s="425"/>
      <c r="LG6" s="16"/>
      <c r="LH6" s="16"/>
      <c r="LI6" s="16"/>
      <c r="LJ6" s="16"/>
      <c r="LK6" s="119"/>
      <c r="LN6" s="16"/>
      <c r="LO6" s="178"/>
      <c r="LP6" s="16"/>
      <c r="LQ6" s="16"/>
      <c r="LR6" s="16"/>
      <c r="LS6" s="16"/>
      <c r="LT6" s="119"/>
      <c r="LW6" s="16"/>
      <c r="LX6" s="16"/>
      <c r="LY6" s="16"/>
      <c r="LZ6" s="16"/>
      <c r="MA6" s="16"/>
      <c r="MB6" s="16"/>
      <c r="MC6" s="119"/>
      <c r="MF6" s="457"/>
      <c r="MG6" s="178"/>
      <c r="MH6" s="16"/>
      <c r="MI6" s="16"/>
      <c r="MJ6" s="16"/>
      <c r="MK6" s="16"/>
      <c r="ML6" s="119"/>
      <c r="MO6" s="16"/>
      <c r="MP6" s="178"/>
      <c r="MQ6" s="16"/>
      <c r="MR6" s="16"/>
      <c r="MS6" s="16"/>
      <c r="MT6" s="16"/>
      <c r="MU6" s="119"/>
      <c r="MX6" s="457"/>
      <c r="MY6" s="178"/>
      <c r="MZ6" s="16"/>
      <c r="NA6" s="16"/>
      <c r="NB6" s="16"/>
      <c r="NC6" s="16"/>
      <c r="ND6" s="119"/>
      <c r="NG6" s="457"/>
      <c r="NH6" s="178"/>
      <c r="NI6" s="16"/>
      <c r="NJ6" s="16"/>
      <c r="NK6" s="16"/>
      <c r="NL6" s="16"/>
      <c r="NM6" s="119"/>
      <c r="NP6" s="16"/>
      <c r="NQ6" s="16"/>
      <c r="NR6" s="16"/>
      <c r="NS6" s="16"/>
      <c r="NT6" s="16"/>
      <c r="NU6" s="16"/>
      <c r="NV6" s="119"/>
      <c r="NY6" s="16"/>
      <c r="NZ6" s="16"/>
      <c r="OA6" s="16"/>
      <c r="OB6" s="16"/>
      <c r="OC6" s="16"/>
      <c r="OD6" s="16"/>
      <c r="OE6" s="16"/>
      <c r="OH6" s="457"/>
      <c r="OI6" s="16"/>
      <c r="OJ6" s="16"/>
      <c r="OK6" s="16"/>
      <c r="OL6" s="16"/>
      <c r="OM6" s="16"/>
      <c r="ON6" s="119"/>
      <c r="OQ6" s="16"/>
      <c r="OR6" s="434"/>
      <c r="OS6" s="16"/>
      <c r="OT6" s="16"/>
      <c r="OU6" s="16"/>
      <c r="OV6" s="16"/>
      <c r="OW6" s="119"/>
      <c r="OZ6" s="434"/>
      <c r="PA6" s="16"/>
      <c r="PB6" s="16"/>
      <c r="PC6" s="16"/>
      <c r="PD6" s="16"/>
      <c r="PE6" s="16"/>
      <c r="PF6" s="119"/>
      <c r="PI6" s="16"/>
      <c r="PJ6" s="16"/>
      <c r="PK6" s="16"/>
      <c r="PL6" s="16"/>
      <c r="PM6" s="16"/>
      <c r="PN6" s="16"/>
      <c r="PO6" s="119"/>
      <c r="PR6" s="16"/>
      <c r="PS6" s="16"/>
      <c r="PT6" s="16"/>
      <c r="PU6" s="16"/>
      <c r="PV6" s="16"/>
      <c r="PW6" s="16"/>
      <c r="PX6" s="119"/>
      <c r="QA6" s="16"/>
      <c r="QB6" s="16"/>
      <c r="QC6" s="16"/>
      <c r="QD6" s="16"/>
      <c r="QE6" s="16"/>
      <c r="QF6" s="16"/>
      <c r="QG6" s="16"/>
      <c r="QJ6" s="16"/>
      <c r="QK6" s="16"/>
      <c r="QL6" s="16"/>
      <c r="QM6" s="16"/>
      <c r="QN6" s="16"/>
      <c r="QO6" s="16"/>
      <c r="QP6" s="16"/>
      <c r="QS6" s="16"/>
      <c r="QT6" s="16"/>
      <c r="QU6" s="16"/>
      <c r="QV6" s="16"/>
      <c r="QW6" s="16"/>
      <c r="QX6" s="16"/>
      <c r="QY6" s="16"/>
      <c r="RB6" s="16"/>
      <c r="RC6" s="16"/>
      <c r="RD6" s="16"/>
      <c r="RE6" s="16"/>
      <c r="RF6" s="16"/>
      <c r="RG6" s="16"/>
      <c r="RH6" s="16"/>
      <c r="RK6" s="16"/>
      <c r="RL6" s="16"/>
      <c r="RM6" s="16"/>
      <c r="RN6" s="16"/>
      <c r="RO6" s="16"/>
      <c r="RP6" s="16"/>
      <c r="RQ6" s="16"/>
      <c r="RU6" s="16"/>
      <c r="SD6" s="16"/>
      <c r="SI6" t="s">
        <v>40</v>
      </c>
      <c r="SM6" s="16"/>
      <c r="SV6" s="16"/>
      <c r="TE6" s="16"/>
      <c r="TN6" s="16"/>
      <c r="TW6" s="16"/>
      <c r="UF6" s="16"/>
      <c r="UO6" s="16"/>
      <c r="UX6" s="16"/>
      <c r="VG6" s="16"/>
      <c r="VP6" s="16"/>
      <c r="VY6" s="16"/>
      <c r="WH6" s="16"/>
      <c r="WQ6" s="16"/>
      <c r="WZ6" s="16"/>
      <c r="XI6" s="16"/>
      <c r="XR6" s="16"/>
      <c r="YA6" s="16"/>
      <c r="YJ6" s="16"/>
      <c r="YS6" s="16"/>
      <c r="ZB6" s="16"/>
      <c r="ZK6" s="16"/>
      <c r="ZT6" s="16"/>
      <c r="AAC6" s="16"/>
      <c r="AAL6" s="16"/>
      <c r="AAU6" s="16"/>
      <c r="ABD6" s="16"/>
      <c r="ABE6" s="16"/>
      <c r="ABF6" s="16"/>
      <c r="ABG6" s="16"/>
      <c r="ABH6" s="16"/>
      <c r="ABI6" s="16"/>
      <c r="ABM6" s="16"/>
      <c r="ABV6" s="16"/>
      <c r="ACE6" s="16"/>
      <c r="ACN6" s="16"/>
      <c r="ACW6" s="16"/>
    </row>
    <row r="7" spans="1:783" ht="17.25" thickTop="1" thickBot="1" x14ac:dyDescent="0.3">
      <c r="A7" s="25">
        <v>4</v>
      </c>
      <c r="B7" s="448" t="str">
        <f>AL5</f>
        <v>SEABOARD FOODS</v>
      </c>
      <c r="C7" s="125" t="str">
        <f t="shared" ref="C7:I7" si="3">AM5</f>
        <v>Seaboard</v>
      </c>
      <c r="D7" s="72" t="str">
        <f t="shared" si="3"/>
        <v>PED. 28024463</v>
      </c>
      <c r="E7" s="155">
        <f t="shared" si="3"/>
        <v>43344</v>
      </c>
      <c r="F7" s="74">
        <f t="shared" si="3"/>
        <v>19173.580000000002</v>
      </c>
      <c r="G7" s="15">
        <f t="shared" si="3"/>
        <v>21</v>
      </c>
      <c r="H7" s="64">
        <f t="shared" si="3"/>
        <v>19240.8</v>
      </c>
      <c r="I7" s="18">
        <f t="shared" si="3"/>
        <v>-67.219999999997526</v>
      </c>
      <c r="L7" s="4" t="s">
        <v>7</v>
      </c>
      <c r="M7" s="35" t="s">
        <v>8</v>
      </c>
      <c r="N7" s="36" t="s">
        <v>17</v>
      </c>
      <c r="O7" s="31" t="s">
        <v>2</v>
      </c>
      <c r="P7" s="34" t="s">
        <v>18</v>
      </c>
      <c r="Q7" s="13" t="s">
        <v>15</v>
      </c>
      <c r="R7" s="32"/>
      <c r="U7" s="4" t="s">
        <v>7</v>
      </c>
      <c r="V7" s="35" t="s">
        <v>8</v>
      </c>
      <c r="W7" s="36" t="s">
        <v>17</v>
      </c>
      <c r="X7" s="31" t="s">
        <v>2</v>
      </c>
      <c r="Y7" s="34" t="s">
        <v>18</v>
      </c>
      <c r="Z7" s="13" t="s">
        <v>15</v>
      </c>
      <c r="AA7" s="32"/>
      <c r="AD7" s="4" t="s">
        <v>7</v>
      </c>
      <c r="AE7" s="35" t="s">
        <v>8</v>
      </c>
      <c r="AF7" s="36" t="s">
        <v>17</v>
      </c>
      <c r="AG7" s="31" t="s">
        <v>2</v>
      </c>
      <c r="AH7" s="34" t="s">
        <v>18</v>
      </c>
      <c r="AI7" s="13" t="s">
        <v>15</v>
      </c>
      <c r="AJ7" s="32"/>
      <c r="AM7" s="4" t="s">
        <v>7</v>
      </c>
      <c r="AN7" s="35" t="s">
        <v>8</v>
      </c>
      <c r="AO7" s="36" t="s">
        <v>17</v>
      </c>
      <c r="AP7" s="31" t="s">
        <v>2</v>
      </c>
      <c r="AQ7" s="34" t="s">
        <v>18</v>
      </c>
      <c r="AR7" s="13" t="s">
        <v>15</v>
      </c>
      <c r="AS7" s="32"/>
      <c r="AV7" s="4" t="s">
        <v>7</v>
      </c>
      <c r="AW7" s="35" t="s">
        <v>8</v>
      </c>
      <c r="AX7" s="36" t="s">
        <v>17</v>
      </c>
      <c r="AY7" s="31" t="s">
        <v>2</v>
      </c>
      <c r="AZ7" s="34" t="s">
        <v>18</v>
      </c>
      <c r="BA7" s="13" t="s">
        <v>15</v>
      </c>
      <c r="BB7" s="32"/>
      <c r="BE7" s="4" t="s">
        <v>7</v>
      </c>
      <c r="BF7" s="35" t="s">
        <v>8</v>
      </c>
      <c r="BG7" s="36" t="s">
        <v>17</v>
      </c>
      <c r="BH7" s="31" t="s">
        <v>2</v>
      </c>
      <c r="BI7" s="34" t="s">
        <v>18</v>
      </c>
      <c r="BJ7" s="13" t="s">
        <v>15</v>
      </c>
      <c r="BK7" s="32"/>
      <c r="BN7" s="4" t="s">
        <v>7</v>
      </c>
      <c r="BO7" s="35" t="s">
        <v>8</v>
      </c>
      <c r="BP7" s="36" t="s">
        <v>17</v>
      </c>
      <c r="BQ7" s="31" t="s">
        <v>2</v>
      </c>
      <c r="BR7" s="34" t="s">
        <v>18</v>
      </c>
      <c r="BS7" s="13" t="s">
        <v>15</v>
      </c>
      <c r="BT7" s="32"/>
      <c r="BW7" s="4" t="s">
        <v>7</v>
      </c>
      <c r="BX7" s="35" t="s">
        <v>8</v>
      </c>
      <c r="BY7" s="36" t="s">
        <v>17</v>
      </c>
      <c r="BZ7" s="31" t="s">
        <v>2</v>
      </c>
      <c r="CA7" s="34" t="s">
        <v>18</v>
      </c>
      <c r="CB7" s="13" t="s">
        <v>15</v>
      </c>
      <c r="CC7" s="32"/>
      <c r="CF7" s="4" t="s">
        <v>7</v>
      </c>
      <c r="CG7" s="35" t="s">
        <v>8</v>
      </c>
      <c r="CH7" s="36" t="s">
        <v>17</v>
      </c>
      <c r="CI7" s="31" t="s">
        <v>2</v>
      </c>
      <c r="CJ7" s="34" t="s">
        <v>18</v>
      </c>
      <c r="CK7" s="13" t="s">
        <v>15</v>
      </c>
      <c r="CL7" s="32"/>
      <c r="CO7" s="4" t="s">
        <v>7</v>
      </c>
      <c r="CP7" s="35" t="s">
        <v>8</v>
      </c>
      <c r="CQ7" s="36" t="s">
        <v>17</v>
      </c>
      <c r="CR7" s="31" t="s">
        <v>2</v>
      </c>
      <c r="CS7" s="34" t="s">
        <v>18</v>
      </c>
      <c r="CT7" s="13" t="s">
        <v>15</v>
      </c>
      <c r="CU7" s="32"/>
      <c r="CX7" s="4" t="s">
        <v>7</v>
      </c>
      <c r="CY7" s="35" t="s">
        <v>8</v>
      </c>
      <c r="CZ7" s="36" t="s">
        <v>17</v>
      </c>
      <c r="DA7" s="31" t="s">
        <v>2</v>
      </c>
      <c r="DB7" s="34" t="s">
        <v>18</v>
      </c>
      <c r="DC7" s="13" t="s">
        <v>15</v>
      </c>
      <c r="DD7" s="32"/>
      <c r="DG7" s="4" t="s">
        <v>7</v>
      </c>
      <c r="DH7" s="35" t="s">
        <v>8</v>
      </c>
      <c r="DI7" s="36" t="s">
        <v>17</v>
      </c>
      <c r="DJ7" s="31" t="s">
        <v>2</v>
      </c>
      <c r="DK7" s="34" t="s">
        <v>18</v>
      </c>
      <c r="DL7" s="13" t="s">
        <v>15</v>
      </c>
      <c r="DM7" s="32"/>
      <c r="DP7" s="4" t="s">
        <v>7</v>
      </c>
      <c r="DQ7" s="35" t="s">
        <v>8</v>
      </c>
      <c r="DR7" s="36" t="s">
        <v>17</v>
      </c>
      <c r="DS7" s="31" t="s">
        <v>2</v>
      </c>
      <c r="DT7" s="34" t="s">
        <v>18</v>
      </c>
      <c r="DU7" s="13" t="s">
        <v>15</v>
      </c>
      <c r="DV7" s="32"/>
      <c r="DY7" s="546" t="s">
        <v>7</v>
      </c>
      <c r="DZ7" s="35" t="s">
        <v>8</v>
      </c>
      <c r="EA7" s="36" t="s">
        <v>17</v>
      </c>
      <c r="EB7" s="31" t="s">
        <v>2</v>
      </c>
      <c r="EC7" s="34" t="s">
        <v>18</v>
      </c>
      <c r="ED7" s="13" t="s">
        <v>15</v>
      </c>
      <c r="EE7" s="32"/>
      <c r="EH7" s="4" t="s">
        <v>7</v>
      </c>
      <c r="EI7" s="35" t="s">
        <v>8</v>
      </c>
      <c r="EJ7" s="36" t="s">
        <v>17</v>
      </c>
      <c r="EK7" s="31" t="s">
        <v>2</v>
      </c>
      <c r="EL7" s="34" t="s">
        <v>18</v>
      </c>
      <c r="EM7" s="13" t="s">
        <v>15</v>
      </c>
      <c r="EN7" s="32"/>
      <c r="EQ7" s="4" t="s">
        <v>7</v>
      </c>
      <c r="ER7" s="35" t="s">
        <v>8</v>
      </c>
      <c r="ES7" s="36" t="s">
        <v>17</v>
      </c>
      <c r="ET7" s="31" t="s">
        <v>2</v>
      </c>
      <c r="EU7" s="34" t="s">
        <v>18</v>
      </c>
      <c r="EV7" s="13" t="s">
        <v>15</v>
      </c>
      <c r="EW7" s="32"/>
      <c r="EZ7" s="4" t="s">
        <v>7</v>
      </c>
      <c r="FA7" s="35" t="s">
        <v>8</v>
      </c>
      <c r="FB7" s="36" t="s">
        <v>17</v>
      </c>
      <c r="FC7" s="31" t="s">
        <v>2</v>
      </c>
      <c r="FD7" s="34" t="s">
        <v>18</v>
      </c>
      <c r="FE7" s="13" t="s">
        <v>15</v>
      </c>
      <c r="FF7" s="32"/>
      <c r="FI7" s="4" t="s">
        <v>7</v>
      </c>
      <c r="FJ7" s="35" t="s">
        <v>8</v>
      </c>
      <c r="FK7" s="36" t="s">
        <v>17</v>
      </c>
      <c r="FL7" s="31" t="s">
        <v>2</v>
      </c>
      <c r="FM7" s="34" t="s">
        <v>18</v>
      </c>
      <c r="FN7" s="13" t="s">
        <v>15</v>
      </c>
      <c r="FO7" s="32"/>
      <c r="FR7" s="4" t="s">
        <v>7</v>
      </c>
      <c r="FS7" s="35" t="s">
        <v>8</v>
      </c>
      <c r="FT7" s="287" t="s">
        <v>17</v>
      </c>
      <c r="FU7" s="288" t="s">
        <v>2</v>
      </c>
      <c r="FV7" s="97" t="s">
        <v>18</v>
      </c>
      <c r="FW7" s="289" t="s">
        <v>15</v>
      </c>
      <c r="FX7" s="131"/>
      <c r="GA7" s="4" t="s">
        <v>7</v>
      </c>
      <c r="GB7" s="35" t="s">
        <v>8</v>
      </c>
      <c r="GC7" s="36" t="s">
        <v>17</v>
      </c>
      <c r="GD7" s="31" t="s">
        <v>2</v>
      </c>
      <c r="GE7" s="34" t="s">
        <v>18</v>
      </c>
      <c r="GF7" s="13" t="s">
        <v>15</v>
      </c>
      <c r="GG7" s="32"/>
      <c r="GI7"/>
      <c r="GJ7" s="4" t="s">
        <v>7</v>
      </c>
      <c r="GK7" s="35" t="s">
        <v>8</v>
      </c>
      <c r="GL7" s="36" t="s">
        <v>17</v>
      </c>
      <c r="GM7" s="31" t="s">
        <v>2</v>
      </c>
      <c r="GN7" s="34" t="s">
        <v>18</v>
      </c>
      <c r="GO7" s="13" t="s">
        <v>15</v>
      </c>
      <c r="GP7" s="32"/>
      <c r="GS7" s="4" t="s">
        <v>7</v>
      </c>
      <c r="GT7" s="35" t="s">
        <v>8</v>
      </c>
      <c r="GU7" s="36" t="s">
        <v>17</v>
      </c>
      <c r="GV7" s="31" t="s">
        <v>2</v>
      </c>
      <c r="GW7" s="34" t="s">
        <v>18</v>
      </c>
      <c r="GX7" s="13" t="s">
        <v>15</v>
      </c>
      <c r="GY7" s="32"/>
      <c r="HB7" s="546" t="s">
        <v>7</v>
      </c>
      <c r="HC7" s="35" t="s">
        <v>8</v>
      </c>
      <c r="HD7" s="36" t="s">
        <v>17</v>
      </c>
      <c r="HE7" s="31" t="s">
        <v>2</v>
      </c>
      <c r="HF7" s="34" t="s">
        <v>90</v>
      </c>
      <c r="HG7" s="13" t="s">
        <v>15</v>
      </c>
      <c r="HH7" s="32"/>
      <c r="HK7" s="4" t="s">
        <v>7</v>
      </c>
      <c r="HL7" s="35" t="s">
        <v>8</v>
      </c>
      <c r="HM7" s="287" t="s">
        <v>17</v>
      </c>
      <c r="HN7" s="288" t="s">
        <v>2</v>
      </c>
      <c r="HO7" s="97" t="s">
        <v>18</v>
      </c>
      <c r="HP7" s="289" t="s">
        <v>15</v>
      </c>
      <c r="HQ7" s="131"/>
      <c r="HT7" s="546" t="s">
        <v>7</v>
      </c>
      <c r="HU7" s="35" t="s">
        <v>8</v>
      </c>
      <c r="HV7" s="287" t="s">
        <v>17</v>
      </c>
      <c r="HW7" s="31" t="s">
        <v>2</v>
      </c>
      <c r="HX7" s="34" t="s">
        <v>86</v>
      </c>
      <c r="HY7" s="13" t="s">
        <v>15</v>
      </c>
      <c r="HZ7" s="32"/>
      <c r="IC7" s="4" t="s">
        <v>7</v>
      </c>
      <c r="ID7" s="35" t="s">
        <v>8</v>
      </c>
      <c r="IE7" s="36" t="s">
        <v>17</v>
      </c>
      <c r="IF7" s="31" t="s">
        <v>2</v>
      </c>
      <c r="IG7" s="34" t="s">
        <v>18</v>
      </c>
      <c r="IH7" s="13" t="s">
        <v>15</v>
      </c>
      <c r="II7" s="32"/>
      <c r="IL7" s="4" t="s">
        <v>7</v>
      </c>
      <c r="IM7" s="35" t="s">
        <v>8</v>
      </c>
      <c r="IN7" s="36" t="s">
        <v>17</v>
      </c>
      <c r="IO7" s="31" t="s">
        <v>2</v>
      </c>
      <c r="IP7" s="34" t="s">
        <v>18</v>
      </c>
      <c r="IQ7" s="13" t="s">
        <v>15</v>
      </c>
      <c r="IR7" s="32"/>
      <c r="IU7" s="4" t="s">
        <v>7</v>
      </c>
      <c r="IV7" s="35" t="s">
        <v>8</v>
      </c>
      <c r="IW7" s="287" t="s">
        <v>17</v>
      </c>
      <c r="IX7" s="288" t="s">
        <v>2</v>
      </c>
      <c r="IY7" s="97" t="s">
        <v>18</v>
      </c>
      <c r="IZ7" s="289" t="s">
        <v>15</v>
      </c>
      <c r="JA7" s="131"/>
      <c r="JD7" s="4" t="s">
        <v>7</v>
      </c>
      <c r="JE7" s="35" t="s">
        <v>8</v>
      </c>
      <c r="JF7" s="36" t="s">
        <v>17</v>
      </c>
      <c r="JG7" s="31" t="s">
        <v>2</v>
      </c>
      <c r="JH7" s="34" t="s">
        <v>18</v>
      </c>
      <c r="JI7" s="13" t="s">
        <v>15</v>
      </c>
      <c r="JJ7" s="32"/>
      <c r="JM7" s="4" t="s">
        <v>7</v>
      </c>
      <c r="JN7" s="35" t="s">
        <v>8</v>
      </c>
      <c r="JO7" s="287" t="s">
        <v>17</v>
      </c>
      <c r="JP7" s="288" t="s">
        <v>2</v>
      </c>
      <c r="JQ7" s="97" t="s">
        <v>18</v>
      </c>
      <c r="JR7" s="289" t="s">
        <v>15</v>
      </c>
      <c r="JS7" s="131"/>
      <c r="JV7" s="4" t="s">
        <v>7</v>
      </c>
      <c r="JW7" s="35" t="s">
        <v>8</v>
      </c>
      <c r="JX7" s="36" t="s">
        <v>17</v>
      </c>
      <c r="JY7" s="31" t="s">
        <v>2</v>
      </c>
      <c r="JZ7" s="34" t="s">
        <v>18</v>
      </c>
      <c r="KA7" s="13" t="s">
        <v>15</v>
      </c>
      <c r="KB7" s="32"/>
      <c r="KE7" s="4" t="s">
        <v>7</v>
      </c>
      <c r="KF7" s="35" t="s">
        <v>8</v>
      </c>
      <c r="KG7" s="36" t="s">
        <v>17</v>
      </c>
      <c r="KH7" s="31" t="s">
        <v>2</v>
      </c>
      <c r="KI7" s="34" t="s">
        <v>18</v>
      </c>
      <c r="KJ7" s="13" t="s">
        <v>15</v>
      </c>
      <c r="KK7" s="32"/>
      <c r="KN7" s="4" t="s">
        <v>7</v>
      </c>
      <c r="KO7" s="35" t="s">
        <v>8</v>
      </c>
      <c r="KP7" s="36" t="s">
        <v>17</v>
      </c>
      <c r="KQ7" s="31" t="s">
        <v>2</v>
      </c>
      <c r="KR7" s="34" t="s">
        <v>18</v>
      </c>
      <c r="KS7" s="13" t="s">
        <v>15</v>
      </c>
      <c r="KT7" s="32"/>
      <c r="KW7" s="4" t="s">
        <v>7</v>
      </c>
      <c r="KX7" s="35" t="s">
        <v>8</v>
      </c>
      <c r="KY7" s="36" t="s">
        <v>17</v>
      </c>
      <c r="KZ7" s="31" t="s">
        <v>2</v>
      </c>
      <c r="LA7" s="34" t="s">
        <v>18</v>
      </c>
      <c r="LB7" s="13" t="s">
        <v>15</v>
      </c>
      <c r="LC7" s="32"/>
      <c r="LF7" s="4" t="s">
        <v>7</v>
      </c>
      <c r="LG7" s="35" t="s">
        <v>8</v>
      </c>
      <c r="LH7" s="36" t="s">
        <v>17</v>
      </c>
      <c r="LI7" s="31" t="s">
        <v>2</v>
      </c>
      <c r="LJ7" s="34" t="s">
        <v>18</v>
      </c>
      <c r="LK7" s="13" t="s">
        <v>15</v>
      </c>
      <c r="LL7" s="32"/>
      <c r="LO7" s="4" t="s">
        <v>7</v>
      </c>
      <c r="LP7" s="35" t="s">
        <v>8</v>
      </c>
      <c r="LQ7" s="36" t="s">
        <v>17</v>
      </c>
      <c r="LR7" s="31" t="s">
        <v>2</v>
      </c>
      <c r="LS7" s="34" t="s">
        <v>18</v>
      </c>
      <c r="LT7" s="13" t="s">
        <v>15</v>
      </c>
      <c r="LU7" s="32"/>
      <c r="LX7" s="4" t="s">
        <v>7</v>
      </c>
      <c r="LY7" s="35" t="s">
        <v>8</v>
      </c>
      <c r="LZ7" s="36" t="s">
        <v>17</v>
      </c>
      <c r="MA7" s="31" t="s">
        <v>2</v>
      </c>
      <c r="MB7" s="34" t="s">
        <v>18</v>
      </c>
      <c r="MC7" s="13" t="s">
        <v>15</v>
      </c>
      <c r="MD7" s="32"/>
      <c r="MG7" s="4" t="s">
        <v>7</v>
      </c>
      <c r="MH7" s="35" t="s">
        <v>8</v>
      </c>
      <c r="MI7" s="36" t="s">
        <v>17</v>
      </c>
      <c r="MJ7" s="31" t="s">
        <v>2</v>
      </c>
      <c r="MK7" s="34" t="s">
        <v>18</v>
      </c>
      <c r="ML7" s="13" t="s">
        <v>15</v>
      </c>
      <c r="MM7" s="32"/>
      <c r="MP7" s="4" t="s">
        <v>7</v>
      </c>
      <c r="MQ7" s="35" t="s">
        <v>8</v>
      </c>
      <c r="MR7" s="36" t="s">
        <v>17</v>
      </c>
      <c r="MS7" s="31" t="s">
        <v>2</v>
      </c>
      <c r="MT7" s="34" t="s">
        <v>18</v>
      </c>
      <c r="MU7" s="13" t="s">
        <v>15</v>
      </c>
      <c r="MV7" s="32"/>
      <c r="MY7" s="4" t="s">
        <v>7</v>
      </c>
      <c r="MZ7" s="35" t="s">
        <v>8</v>
      </c>
      <c r="NA7" s="36" t="s">
        <v>17</v>
      </c>
      <c r="NB7" s="31" t="s">
        <v>2</v>
      </c>
      <c r="NC7" s="34" t="s">
        <v>18</v>
      </c>
      <c r="ND7" s="13" t="s">
        <v>15</v>
      </c>
      <c r="NE7" s="32"/>
      <c r="NH7" s="4" t="s">
        <v>7</v>
      </c>
      <c r="NI7" s="35" t="s">
        <v>8</v>
      </c>
      <c r="NJ7" s="36" t="s">
        <v>17</v>
      </c>
      <c r="NK7" s="31" t="s">
        <v>2</v>
      </c>
      <c r="NL7" s="34" t="s">
        <v>18</v>
      </c>
      <c r="NM7" s="13" t="s">
        <v>15</v>
      </c>
      <c r="NN7" s="32"/>
      <c r="NQ7" s="102" t="s">
        <v>7</v>
      </c>
      <c r="NR7" s="35" t="s">
        <v>8</v>
      </c>
      <c r="NS7" s="36" t="s">
        <v>17</v>
      </c>
      <c r="NT7" s="31" t="s">
        <v>2</v>
      </c>
      <c r="NU7" s="34" t="s">
        <v>18</v>
      </c>
      <c r="NV7" s="13" t="s">
        <v>15</v>
      </c>
      <c r="NW7" s="32"/>
      <c r="NZ7" s="102" t="s">
        <v>7</v>
      </c>
      <c r="OA7" s="35" t="s">
        <v>8</v>
      </c>
      <c r="OB7" s="36" t="s">
        <v>17</v>
      </c>
      <c r="OC7" s="31" t="s">
        <v>2</v>
      </c>
      <c r="OD7" s="34" t="s">
        <v>18</v>
      </c>
      <c r="OE7" s="13" t="s">
        <v>15</v>
      </c>
      <c r="OF7" s="32"/>
      <c r="OI7" s="102" t="s">
        <v>7</v>
      </c>
      <c r="OJ7" s="35" t="s">
        <v>8</v>
      </c>
      <c r="OK7" s="36" t="s">
        <v>17</v>
      </c>
      <c r="OL7" s="31" t="s">
        <v>2</v>
      </c>
      <c r="OM7" s="34" t="s">
        <v>18</v>
      </c>
      <c r="ON7" s="13" t="s">
        <v>15</v>
      </c>
      <c r="OO7" s="32"/>
      <c r="OR7" s="102" t="s">
        <v>7</v>
      </c>
      <c r="OS7" s="35" t="s">
        <v>8</v>
      </c>
      <c r="OT7" s="36" t="s">
        <v>17</v>
      </c>
      <c r="OU7" s="31" t="s">
        <v>37</v>
      </c>
      <c r="OV7" s="34" t="s">
        <v>18</v>
      </c>
      <c r="OW7" s="13" t="s">
        <v>15</v>
      </c>
      <c r="OX7" s="32"/>
      <c r="PA7" s="102" t="s">
        <v>7</v>
      </c>
      <c r="PB7" s="35" t="s">
        <v>8</v>
      </c>
      <c r="PC7" s="36" t="s">
        <v>17</v>
      </c>
      <c r="PD7" s="31" t="s">
        <v>2</v>
      </c>
      <c r="PE7" s="34" t="s">
        <v>18</v>
      </c>
      <c r="PF7" s="13" t="s">
        <v>15</v>
      </c>
      <c r="PG7" s="32"/>
      <c r="PJ7" s="102" t="s">
        <v>7</v>
      </c>
      <c r="PK7" s="35" t="s">
        <v>8</v>
      </c>
      <c r="PL7" s="36" t="s">
        <v>17</v>
      </c>
      <c r="PM7" s="31" t="s">
        <v>2</v>
      </c>
      <c r="PN7" s="34" t="s">
        <v>18</v>
      </c>
      <c r="PO7" s="13" t="s">
        <v>15</v>
      </c>
      <c r="PP7" s="32"/>
      <c r="PS7" s="102" t="s">
        <v>7</v>
      </c>
      <c r="PT7" s="35" t="s">
        <v>8</v>
      </c>
      <c r="PU7" s="36" t="s">
        <v>17</v>
      </c>
      <c r="PV7" s="31" t="s">
        <v>2</v>
      </c>
      <c r="PW7" s="34" t="s">
        <v>18</v>
      </c>
      <c r="PX7" s="13" t="s">
        <v>15</v>
      </c>
      <c r="PY7" s="32"/>
      <c r="QB7" s="102" t="s">
        <v>7</v>
      </c>
      <c r="QC7" s="35" t="s">
        <v>8</v>
      </c>
      <c r="QD7" s="36" t="s">
        <v>17</v>
      </c>
      <c r="QE7" s="31" t="s">
        <v>2</v>
      </c>
      <c r="QF7" s="34" t="s">
        <v>18</v>
      </c>
      <c r="QG7" s="13" t="s">
        <v>15</v>
      </c>
      <c r="QH7" s="32"/>
      <c r="QK7" s="102" t="s">
        <v>7</v>
      </c>
      <c r="QL7" s="35" t="s">
        <v>8</v>
      </c>
      <c r="QM7" s="36" t="s">
        <v>17</v>
      </c>
      <c r="QN7" s="31" t="s">
        <v>2</v>
      </c>
      <c r="QO7" s="34" t="s">
        <v>18</v>
      </c>
      <c r="QP7" s="13" t="s">
        <v>15</v>
      </c>
      <c r="QQ7" s="32"/>
      <c r="QT7" s="102" t="s">
        <v>7</v>
      </c>
      <c r="QU7" s="35" t="s">
        <v>8</v>
      </c>
      <c r="QV7" s="36" t="s">
        <v>17</v>
      </c>
      <c r="QW7" s="31" t="s">
        <v>2</v>
      </c>
      <c r="QX7" s="34" t="s">
        <v>18</v>
      </c>
      <c r="QY7" s="13" t="s">
        <v>15</v>
      </c>
      <c r="QZ7" s="32"/>
      <c r="RC7" s="102" t="s">
        <v>7</v>
      </c>
      <c r="RD7" s="35" t="s">
        <v>8</v>
      </c>
      <c r="RE7" s="36" t="s">
        <v>17</v>
      </c>
      <c r="RF7" s="31" t="s">
        <v>2</v>
      </c>
      <c r="RG7" s="34" t="s">
        <v>18</v>
      </c>
      <c r="RH7" s="13" t="s">
        <v>15</v>
      </c>
      <c r="RI7" s="32"/>
      <c r="RL7" s="102" t="s">
        <v>7</v>
      </c>
      <c r="RM7" s="35" t="s">
        <v>8</v>
      </c>
      <c r="RN7" s="36" t="s">
        <v>17</v>
      </c>
      <c r="RO7" s="31" t="s">
        <v>2</v>
      </c>
      <c r="RP7" s="34" t="s">
        <v>18</v>
      </c>
      <c r="RQ7" s="13" t="s">
        <v>15</v>
      </c>
      <c r="RR7" s="32"/>
      <c r="RU7" s="102" t="s">
        <v>7</v>
      </c>
      <c r="RV7" s="35" t="s">
        <v>8</v>
      </c>
      <c r="RW7" s="36" t="s">
        <v>17</v>
      </c>
      <c r="RX7" s="31" t="s">
        <v>2</v>
      </c>
      <c r="RY7" s="34" t="s">
        <v>18</v>
      </c>
      <c r="RZ7" s="13" t="s">
        <v>15</v>
      </c>
      <c r="SA7" s="32"/>
      <c r="SD7" s="102" t="s">
        <v>7</v>
      </c>
      <c r="SE7" s="35" t="s">
        <v>8</v>
      </c>
      <c r="SF7" s="36" t="s">
        <v>17</v>
      </c>
      <c r="SG7" s="31" t="s">
        <v>2</v>
      </c>
      <c r="SH7" s="34" t="s">
        <v>18</v>
      </c>
      <c r="SI7" s="13" t="s">
        <v>15</v>
      </c>
      <c r="SJ7" s="32"/>
      <c r="SM7" s="102" t="s">
        <v>7</v>
      </c>
      <c r="SN7" s="35" t="s">
        <v>8</v>
      </c>
      <c r="SO7" s="36" t="s">
        <v>17</v>
      </c>
      <c r="SP7" s="31" t="s">
        <v>2</v>
      </c>
      <c r="SQ7" s="34" t="s">
        <v>18</v>
      </c>
      <c r="SR7" s="13" t="s">
        <v>15</v>
      </c>
      <c r="SS7" s="32"/>
      <c r="SV7" s="102" t="s">
        <v>7</v>
      </c>
      <c r="SW7" s="35" t="s">
        <v>8</v>
      </c>
      <c r="SX7" s="36" t="s">
        <v>17</v>
      </c>
      <c r="SY7" s="31" t="s">
        <v>2</v>
      </c>
      <c r="SZ7" s="34" t="s">
        <v>18</v>
      </c>
      <c r="TA7" s="13" t="s">
        <v>15</v>
      </c>
      <c r="TB7" s="32"/>
      <c r="TE7" s="102" t="s">
        <v>7</v>
      </c>
      <c r="TF7" s="35" t="s">
        <v>8</v>
      </c>
      <c r="TG7" s="36" t="s">
        <v>17</v>
      </c>
      <c r="TH7" s="31" t="s">
        <v>2</v>
      </c>
      <c r="TI7" s="34" t="s">
        <v>18</v>
      </c>
      <c r="TJ7" s="13" t="s">
        <v>15</v>
      </c>
      <c r="TK7" s="32"/>
      <c r="TN7" s="102" t="s">
        <v>7</v>
      </c>
      <c r="TO7" s="35" t="s">
        <v>8</v>
      </c>
      <c r="TP7" s="36" t="s">
        <v>17</v>
      </c>
      <c r="TQ7" s="31" t="s">
        <v>2</v>
      </c>
      <c r="TR7" s="34" t="s">
        <v>18</v>
      </c>
      <c r="TS7" s="13" t="s">
        <v>15</v>
      </c>
      <c r="TT7" s="32"/>
      <c r="TW7" s="102" t="s">
        <v>7</v>
      </c>
      <c r="TX7" s="35" t="s">
        <v>8</v>
      </c>
      <c r="TY7" s="36" t="s">
        <v>17</v>
      </c>
      <c r="TZ7" s="31" t="s">
        <v>2</v>
      </c>
      <c r="UA7" s="34" t="s">
        <v>18</v>
      </c>
      <c r="UB7" s="13" t="s">
        <v>15</v>
      </c>
      <c r="UC7" s="32"/>
      <c r="UF7" s="102" t="s">
        <v>7</v>
      </c>
      <c r="UG7" s="35" t="s">
        <v>8</v>
      </c>
      <c r="UH7" s="36" t="s">
        <v>17</v>
      </c>
      <c r="UI7" s="31" t="s">
        <v>2</v>
      </c>
      <c r="UJ7" s="34" t="s">
        <v>18</v>
      </c>
      <c r="UK7" s="13" t="s">
        <v>15</v>
      </c>
      <c r="UL7" s="32"/>
      <c r="UO7" s="102" t="s">
        <v>7</v>
      </c>
      <c r="UP7" s="35" t="s">
        <v>8</v>
      </c>
      <c r="UQ7" s="36" t="s">
        <v>17</v>
      </c>
      <c r="UR7" s="31" t="s">
        <v>2</v>
      </c>
      <c r="US7" s="34" t="s">
        <v>18</v>
      </c>
      <c r="UT7" s="13" t="s">
        <v>15</v>
      </c>
      <c r="UU7" s="32"/>
      <c r="UX7" s="102" t="s">
        <v>7</v>
      </c>
      <c r="UY7" s="35" t="s">
        <v>8</v>
      </c>
      <c r="UZ7" s="36" t="s">
        <v>17</v>
      </c>
      <c r="VA7" s="31" t="s">
        <v>2</v>
      </c>
      <c r="VB7" s="34" t="s">
        <v>18</v>
      </c>
      <c r="VC7" s="13" t="s">
        <v>15</v>
      </c>
      <c r="VD7" s="32"/>
      <c r="VG7" s="102" t="s">
        <v>7</v>
      </c>
      <c r="VH7" s="35" t="s">
        <v>8</v>
      </c>
      <c r="VI7" s="36" t="s">
        <v>17</v>
      </c>
      <c r="VJ7" s="31" t="s">
        <v>2</v>
      </c>
      <c r="VK7" s="34" t="s">
        <v>18</v>
      </c>
      <c r="VL7" s="13" t="s">
        <v>15</v>
      </c>
      <c r="VM7" s="32"/>
      <c r="VP7" s="102" t="s">
        <v>7</v>
      </c>
      <c r="VQ7" s="35" t="s">
        <v>8</v>
      </c>
      <c r="VR7" s="36" t="s">
        <v>17</v>
      </c>
      <c r="VS7" s="31" t="s">
        <v>2</v>
      </c>
      <c r="VT7" s="34" t="s">
        <v>18</v>
      </c>
      <c r="VU7" s="13" t="s">
        <v>15</v>
      </c>
      <c r="VV7" s="32"/>
      <c r="VY7" s="102" t="s">
        <v>7</v>
      </c>
      <c r="VZ7" s="35" t="s">
        <v>8</v>
      </c>
      <c r="WA7" s="36" t="s">
        <v>17</v>
      </c>
      <c r="WB7" s="31" t="s">
        <v>2</v>
      </c>
      <c r="WC7" s="34" t="s">
        <v>18</v>
      </c>
      <c r="WD7" s="13" t="s">
        <v>15</v>
      </c>
      <c r="WE7" s="32"/>
      <c r="WH7" s="102" t="s">
        <v>7</v>
      </c>
      <c r="WI7" s="35" t="s">
        <v>8</v>
      </c>
      <c r="WJ7" s="36" t="s">
        <v>17</v>
      </c>
      <c r="WK7" s="31" t="s">
        <v>2</v>
      </c>
      <c r="WL7" s="34" t="s">
        <v>18</v>
      </c>
      <c r="WM7" s="13" t="s">
        <v>15</v>
      </c>
      <c r="WN7" s="32"/>
      <c r="WQ7" s="102" t="s">
        <v>7</v>
      </c>
      <c r="WR7" s="35" t="s">
        <v>8</v>
      </c>
      <c r="WS7" s="36" t="s">
        <v>17</v>
      </c>
      <c r="WT7" s="31" t="s">
        <v>2</v>
      </c>
      <c r="WU7" s="34" t="s">
        <v>18</v>
      </c>
      <c r="WV7" s="13" t="s">
        <v>15</v>
      </c>
      <c r="WW7" s="32"/>
      <c r="WZ7" s="102" t="s">
        <v>7</v>
      </c>
      <c r="XA7" s="35" t="s">
        <v>8</v>
      </c>
      <c r="XB7" s="36" t="s">
        <v>17</v>
      </c>
      <c r="XC7" s="31" t="s">
        <v>2</v>
      </c>
      <c r="XD7" s="34" t="s">
        <v>18</v>
      </c>
      <c r="XE7" s="13" t="s">
        <v>15</v>
      </c>
      <c r="XF7" s="32"/>
      <c r="XI7" s="102" t="s">
        <v>7</v>
      </c>
      <c r="XJ7" s="35" t="s">
        <v>8</v>
      </c>
      <c r="XK7" s="36" t="s">
        <v>17</v>
      </c>
      <c r="XL7" s="31" t="s">
        <v>2</v>
      </c>
      <c r="XM7" s="34" t="s">
        <v>18</v>
      </c>
      <c r="XN7" s="13" t="s">
        <v>15</v>
      </c>
      <c r="XO7" s="32"/>
      <c r="XR7" s="102" t="s">
        <v>7</v>
      </c>
      <c r="XS7" s="35" t="s">
        <v>8</v>
      </c>
      <c r="XT7" s="36" t="s">
        <v>17</v>
      </c>
      <c r="XU7" s="31" t="s">
        <v>2</v>
      </c>
      <c r="XV7" s="34" t="s">
        <v>18</v>
      </c>
      <c r="XW7" s="13" t="s">
        <v>15</v>
      </c>
      <c r="XX7" s="32"/>
      <c r="YA7" s="102" t="s">
        <v>7</v>
      </c>
      <c r="YB7" s="35" t="s">
        <v>8</v>
      </c>
      <c r="YC7" s="36" t="s">
        <v>17</v>
      </c>
      <c r="YD7" s="31" t="s">
        <v>2</v>
      </c>
      <c r="YE7" s="34" t="s">
        <v>18</v>
      </c>
      <c r="YF7" s="13" t="s">
        <v>15</v>
      </c>
      <c r="YG7" s="32"/>
      <c r="YJ7" s="102" t="s">
        <v>7</v>
      </c>
      <c r="YK7" s="35" t="s">
        <v>8</v>
      </c>
      <c r="YL7" s="36" t="s">
        <v>17</v>
      </c>
      <c r="YM7" s="31" t="s">
        <v>2</v>
      </c>
      <c r="YN7" s="34" t="s">
        <v>18</v>
      </c>
      <c r="YO7" s="13" t="s">
        <v>15</v>
      </c>
      <c r="YP7" s="32"/>
      <c r="YS7" s="102" t="s">
        <v>7</v>
      </c>
      <c r="YT7" s="35" t="s">
        <v>8</v>
      </c>
      <c r="YU7" s="36" t="s">
        <v>17</v>
      </c>
      <c r="YV7" s="31" t="s">
        <v>2</v>
      </c>
      <c r="YW7" s="34" t="s">
        <v>18</v>
      </c>
      <c r="YX7" s="13" t="s">
        <v>15</v>
      </c>
      <c r="YY7" s="32"/>
      <c r="ZB7" s="102" t="s">
        <v>7</v>
      </c>
      <c r="ZC7" s="35" t="s">
        <v>8</v>
      </c>
      <c r="ZD7" s="36" t="s">
        <v>17</v>
      </c>
      <c r="ZE7" s="31" t="s">
        <v>2</v>
      </c>
      <c r="ZF7" s="34" t="s">
        <v>18</v>
      </c>
      <c r="ZG7" s="13" t="s">
        <v>15</v>
      </c>
      <c r="ZH7" s="32"/>
      <c r="ZK7" s="102" t="s">
        <v>7</v>
      </c>
      <c r="ZL7" s="35" t="s">
        <v>8</v>
      </c>
      <c r="ZM7" s="36" t="s">
        <v>17</v>
      </c>
      <c r="ZN7" s="31" t="s">
        <v>2</v>
      </c>
      <c r="ZO7" s="34" t="s">
        <v>18</v>
      </c>
      <c r="ZP7" s="13" t="s">
        <v>15</v>
      </c>
      <c r="ZQ7" s="32"/>
      <c r="ZT7" s="102" t="s">
        <v>7</v>
      </c>
      <c r="ZU7" s="35" t="s">
        <v>8</v>
      </c>
      <c r="ZV7" s="36" t="s">
        <v>17</v>
      </c>
      <c r="ZW7" s="31" t="s">
        <v>2</v>
      </c>
      <c r="ZX7" s="34" t="s">
        <v>18</v>
      </c>
      <c r="ZY7" s="13" t="s">
        <v>15</v>
      </c>
      <c r="ZZ7" s="32"/>
      <c r="AAC7" s="102" t="s">
        <v>7</v>
      </c>
      <c r="AAD7" s="35" t="s">
        <v>8</v>
      </c>
      <c r="AAE7" s="36" t="s">
        <v>17</v>
      </c>
      <c r="AAF7" s="31" t="s">
        <v>2</v>
      </c>
      <c r="AAG7" s="34" t="s">
        <v>18</v>
      </c>
      <c r="AAH7" s="13" t="s">
        <v>15</v>
      </c>
      <c r="AAI7" s="32"/>
      <c r="AAL7" s="102" t="s">
        <v>7</v>
      </c>
      <c r="AAM7" s="35" t="s">
        <v>8</v>
      </c>
      <c r="AAN7" s="36" t="s">
        <v>17</v>
      </c>
      <c r="AAO7" s="31" t="s">
        <v>2</v>
      </c>
      <c r="AAP7" s="34" t="s">
        <v>18</v>
      </c>
      <c r="AAQ7" s="13" t="s">
        <v>15</v>
      </c>
      <c r="AAR7" s="32"/>
      <c r="AAU7" s="102" t="s">
        <v>7</v>
      </c>
      <c r="AAV7" s="35" t="s">
        <v>8</v>
      </c>
      <c r="AAW7" s="36" t="s">
        <v>17</v>
      </c>
      <c r="AAX7" s="31" t="s">
        <v>2</v>
      </c>
      <c r="AAY7" s="34" t="s">
        <v>18</v>
      </c>
      <c r="AAZ7" s="13" t="s">
        <v>15</v>
      </c>
      <c r="ABA7" s="32"/>
      <c r="ABD7" s="102" t="s">
        <v>7</v>
      </c>
      <c r="ABE7" s="35" t="s">
        <v>8</v>
      </c>
      <c r="ABF7" s="36" t="s">
        <v>17</v>
      </c>
      <c r="ABG7" s="31" t="s">
        <v>2</v>
      </c>
      <c r="ABH7" s="34" t="s">
        <v>18</v>
      </c>
      <c r="ABI7" s="13" t="s">
        <v>15</v>
      </c>
      <c r="ABJ7" s="32"/>
      <c r="ABM7" s="102" t="s">
        <v>7</v>
      </c>
      <c r="ABN7" s="35" t="s">
        <v>8</v>
      </c>
      <c r="ABO7" s="36" t="s">
        <v>17</v>
      </c>
      <c r="ABP7" s="31" t="s">
        <v>2</v>
      </c>
      <c r="ABQ7" s="34" t="s">
        <v>18</v>
      </c>
      <c r="ABR7" s="13" t="s">
        <v>15</v>
      </c>
      <c r="ABS7" s="32"/>
      <c r="ABV7" s="102" t="s">
        <v>7</v>
      </c>
      <c r="ABW7" s="35" t="s">
        <v>8</v>
      </c>
      <c r="ABX7" s="36" t="s">
        <v>17</v>
      </c>
      <c r="ABY7" s="31" t="s">
        <v>2</v>
      </c>
      <c r="ABZ7" s="34" t="s">
        <v>18</v>
      </c>
      <c r="ACA7" s="13" t="s">
        <v>15</v>
      </c>
      <c r="ACB7" s="32"/>
      <c r="ACE7" s="102" t="s">
        <v>7</v>
      </c>
      <c r="ACF7" s="35" t="s">
        <v>8</v>
      </c>
      <c r="ACG7" s="36" t="s">
        <v>17</v>
      </c>
      <c r="ACH7" s="31" t="s">
        <v>2</v>
      </c>
      <c r="ACI7" s="34" t="s">
        <v>18</v>
      </c>
      <c r="ACJ7" s="13" t="s">
        <v>15</v>
      </c>
      <c r="ACK7" s="32"/>
      <c r="ACN7" s="102" t="s">
        <v>7</v>
      </c>
      <c r="ACO7" s="35" t="s">
        <v>8</v>
      </c>
      <c r="ACP7" s="36" t="s">
        <v>17</v>
      </c>
      <c r="ACQ7" s="31" t="s">
        <v>2</v>
      </c>
      <c r="ACR7" s="34" t="s">
        <v>18</v>
      </c>
      <c r="ACS7" s="13" t="s">
        <v>15</v>
      </c>
      <c r="ACT7" s="32"/>
      <c r="ACW7" s="102" t="s">
        <v>7</v>
      </c>
      <c r="ACX7" s="35" t="s">
        <v>8</v>
      </c>
      <c r="ACY7" s="36" t="s">
        <v>17</v>
      </c>
      <c r="ACZ7" s="31" t="s">
        <v>2</v>
      </c>
      <c r="ADA7" s="34" t="s">
        <v>18</v>
      </c>
      <c r="ADB7" s="13" t="s">
        <v>15</v>
      </c>
      <c r="ADC7" s="32"/>
    </row>
    <row r="8" spans="1:783" ht="16.5" thickTop="1" x14ac:dyDescent="0.25">
      <c r="A8" s="25">
        <v>5</v>
      </c>
      <c r="B8" s="125" t="str">
        <f>AU5</f>
        <v>IDEAL TRADING FOODS</v>
      </c>
      <c r="C8" s="125" t="str">
        <f t="shared" ref="C8:I8" si="4">AV5</f>
        <v>SIOUX PREME</v>
      </c>
      <c r="D8" s="72" t="str">
        <f t="shared" si="4"/>
        <v>PED. 28099374</v>
      </c>
      <c r="E8" s="155">
        <f t="shared" si="4"/>
        <v>43347</v>
      </c>
      <c r="F8" s="74">
        <f t="shared" si="4"/>
        <v>18705.41</v>
      </c>
      <c r="G8" s="15">
        <f t="shared" si="4"/>
        <v>21</v>
      </c>
      <c r="H8" s="64">
        <f t="shared" si="4"/>
        <v>18869</v>
      </c>
      <c r="I8" s="18">
        <f t="shared" si="4"/>
        <v>-163.59000000000015</v>
      </c>
      <c r="K8" s="680"/>
      <c r="L8" s="121"/>
      <c r="M8" s="20">
        <v>1</v>
      </c>
      <c r="N8" s="19">
        <v>970.98</v>
      </c>
      <c r="O8" s="17">
        <v>43344</v>
      </c>
      <c r="P8" s="19">
        <v>970.98</v>
      </c>
      <c r="Q8" s="70" t="s">
        <v>288</v>
      </c>
      <c r="R8" s="24">
        <v>35</v>
      </c>
      <c r="S8" s="16"/>
      <c r="T8" s="89"/>
      <c r="U8" s="121"/>
      <c r="V8" s="20">
        <v>1</v>
      </c>
      <c r="W8" s="189">
        <v>884.5</v>
      </c>
      <c r="X8" s="105">
        <v>43344</v>
      </c>
      <c r="Y8" s="365">
        <v>884.5</v>
      </c>
      <c r="Z8" s="124" t="s">
        <v>293</v>
      </c>
      <c r="AA8" s="103">
        <v>35</v>
      </c>
      <c r="AB8" s="16"/>
      <c r="AC8" s="89"/>
      <c r="AD8" s="121"/>
      <c r="AE8" s="20">
        <v>1</v>
      </c>
      <c r="AF8" s="189">
        <v>957.37</v>
      </c>
      <c r="AG8" s="17">
        <v>43344</v>
      </c>
      <c r="AH8" s="189">
        <v>957.37</v>
      </c>
      <c r="AI8" s="70" t="s">
        <v>295</v>
      </c>
      <c r="AJ8" s="24">
        <v>35</v>
      </c>
      <c r="AK8" s="16"/>
      <c r="AL8" s="680"/>
      <c r="AM8" s="121"/>
      <c r="AN8" s="20">
        <v>1</v>
      </c>
      <c r="AO8" s="19">
        <v>913.5</v>
      </c>
      <c r="AP8" s="17">
        <v>43346</v>
      </c>
      <c r="AQ8" s="19">
        <v>913.5</v>
      </c>
      <c r="AR8" s="70" t="s">
        <v>299</v>
      </c>
      <c r="AS8" s="24">
        <v>35</v>
      </c>
      <c r="AT8" s="16"/>
      <c r="AU8" s="680"/>
      <c r="AV8" s="121"/>
      <c r="AW8" s="20">
        <v>1</v>
      </c>
      <c r="AX8" s="19">
        <v>867.5</v>
      </c>
      <c r="AY8" s="105">
        <v>43348</v>
      </c>
      <c r="AZ8" s="19">
        <v>867.5</v>
      </c>
      <c r="BA8" s="124" t="s">
        <v>304</v>
      </c>
      <c r="BB8" s="416">
        <v>35</v>
      </c>
      <c r="BC8" s="16"/>
      <c r="BD8" s="680"/>
      <c r="BE8" s="121"/>
      <c r="BF8" s="20">
        <v>1</v>
      </c>
      <c r="BG8" s="19">
        <v>943.47</v>
      </c>
      <c r="BH8" s="402">
        <v>43349</v>
      </c>
      <c r="BI8" s="19">
        <v>943.47</v>
      </c>
      <c r="BJ8" s="404" t="s">
        <v>313</v>
      </c>
      <c r="BK8" s="405">
        <v>35</v>
      </c>
      <c r="BL8" s="16"/>
      <c r="BM8" s="680"/>
      <c r="BN8" s="121"/>
      <c r="BO8" s="20">
        <v>1</v>
      </c>
      <c r="BP8" s="19">
        <v>967.96</v>
      </c>
      <c r="BQ8" s="402">
        <v>43348</v>
      </c>
      <c r="BR8" s="19">
        <v>967.96</v>
      </c>
      <c r="BS8" s="503" t="s">
        <v>309</v>
      </c>
      <c r="BT8" s="405">
        <v>35</v>
      </c>
      <c r="BU8" s="16"/>
      <c r="BV8" s="680"/>
      <c r="BW8" s="121"/>
      <c r="BX8" s="20">
        <v>1</v>
      </c>
      <c r="BY8" s="19">
        <v>939.23</v>
      </c>
      <c r="BZ8" s="402">
        <v>43348</v>
      </c>
      <c r="CA8" s="19">
        <v>939.23</v>
      </c>
      <c r="CB8" s="404" t="s">
        <v>305</v>
      </c>
      <c r="CC8" s="405">
        <v>35</v>
      </c>
      <c r="CD8" s="16"/>
      <c r="CE8" s="680"/>
      <c r="CF8" s="121"/>
      <c r="CG8" s="20">
        <v>1</v>
      </c>
      <c r="CH8" s="19">
        <v>953</v>
      </c>
      <c r="CI8" s="17">
        <v>43350</v>
      </c>
      <c r="CJ8" s="19">
        <v>953</v>
      </c>
      <c r="CK8" s="70" t="s">
        <v>326</v>
      </c>
      <c r="CL8" s="24">
        <v>35</v>
      </c>
      <c r="CM8" s="16"/>
      <c r="CN8" s="680"/>
      <c r="CO8" s="121"/>
      <c r="CP8" s="20">
        <v>1</v>
      </c>
      <c r="CQ8" s="19">
        <v>958.28</v>
      </c>
      <c r="CR8" s="17">
        <v>43353</v>
      </c>
      <c r="CS8" s="19">
        <v>958.28</v>
      </c>
      <c r="CT8" s="70" t="s">
        <v>337</v>
      </c>
      <c r="CU8" s="24">
        <v>35</v>
      </c>
      <c r="CV8" s="16"/>
      <c r="CW8" s="680"/>
      <c r="CX8" s="121"/>
      <c r="CY8" s="20">
        <v>1</v>
      </c>
      <c r="CZ8" s="19">
        <v>943.9</v>
      </c>
      <c r="DA8" s="402">
        <v>43351</v>
      </c>
      <c r="DB8" s="19">
        <v>943.9</v>
      </c>
      <c r="DC8" s="404" t="s">
        <v>332</v>
      </c>
      <c r="DD8" s="405">
        <v>35</v>
      </c>
      <c r="DE8" s="16"/>
      <c r="DF8" s="680"/>
      <c r="DG8" s="121"/>
      <c r="DH8" s="20">
        <v>1</v>
      </c>
      <c r="DI8" s="19">
        <v>900.23</v>
      </c>
      <c r="DJ8" s="402">
        <v>43355</v>
      </c>
      <c r="DK8" s="19">
        <v>900.23</v>
      </c>
      <c r="DL8" s="404" t="s">
        <v>344</v>
      </c>
      <c r="DM8" s="405">
        <v>35</v>
      </c>
      <c r="DN8" s="16"/>
      <c r="DO8" s="680"/>
      <c r="DP8" s="121"/>
      <c r="DQ8" s="20">
        <v>1</v>
      </c>
      <c r="DR8" s="19">
        <v>905</v>
      </c>
      <c r="DS8" s="58">
        <v>43355</v>
      </c>
      <c r="DT8" s="19">
        <v>905</v>
      </c>
      <c r="DU8" s="76" t="s">
        <v>346</v>
      </c>
      <c r="DV8" s="24">
        <v>35</v>
      </c>
      <c r="DW8" s="16"/>
      <c r="DX8" s="680"/>
      <c r="DY8" s="121"/>
      <c r="DZ8" s="20">
        <v>1</v>
      </c>
      <c r="EA8" s="19">
        <v>935.76</v>
      </c>
      <c r="EB8" s="58">
        <v>43356</v>
      </c>
      <c r="EC8" s="777">
        <v>935.76</v>
      </c>
      <c r="ED8" s="76" t="s">
        <v>354</v>
      </c>
      <c r="EE8" s="24">
        <v>35</v>
      </c>
      <c r="EF8" s="16"/>
      <c r="EG8" s="680"/>
      <c r="EH8" s="121"/>
      <c r="EI8" s="20">
        <v>1</v>
      </c>
      <c r="EJ8" s="19">
        <v>948.91</v>
      </c>
      <c r="EK8" s="17">
        <v>43354</v>
      </c>
      <c r="EL8" s="19">
        <v>948.91</v>
      </c>
      <c r="EM8" s="73" t="s">
        <v>341</v>
      </c>
      <c r="EN8" s="24">
        <v>35</v>
      </c>
      <c r="EO8" s="16"/>
      <c r="EP8" s="680"/>
      <c r="EQ8" s="121"/>
      <c r="ER8" s="20">
        <v>1</v>
      </c>
      <c r="ES8" s="19">
        <v>873.6</v>
      </c>
      <c r="ET8" s="17">
        <v>43357</v>
      </c>
      <c r="EU8" s="19">
        <v>873.6</v>
      </c>
      <c r="EV8" s="43" t="s">
        <v>357</v>
      </c>
      <c r="EW8" s="24">
        <v>35</v>
      </c>
      <c r="EX8" s="16"/>
      <c r="EY8" s="680"/>
      <c r="EZ8" s="121"/>
      <c r="FA8" s="20">
        <v>1</v>
      </c>
      <c r="FB8" s="167">
        <v>885.9</v>
      </c>
      <c r="FC8" s="150">
        <v>43360</v>
      </c>
      <c r="FD8" s="167">
        <v>885.9</v>
      </c>
      <c r="FE8" s="110" t="s">
        <v>364</v>
      </c>
      <c r="FF8" s="111">
        <v>35</v>
      </c>
      <c r="FG8" s="16"/>
      <c r="FH8" s="680"/>
      <c r="FI8" s="121"/>
      <c r="FJ8" s="20">
        <v>1</v>
      </c>
      <c r="FK8" s="19">
        <v>930.61</v>
      </c>
      <c r="FL8" s="58">
        <v>43358</v>
      </c>
      <c r="FM8" s="19">
        <v>930.61</v>
      </c>
      <c r="FN8" s="76" t="s">
        <v>361</v>
      </c>
      <c r="FO8" s="24">
        <v>35</v>
      </c>
      <c r="FP8" s="16"/>
      <c r="FQ8" s="680"/>
      <c r="FR8" s="121"/>
      <c r="FS8" s="20">
        <v>1</v>
      </c>
      <c r="FT8" s="19">
        <v>898</v>
      </c>
      <c r="FU8" s="150">
        <v>43361</v>
      </c>
      <c r="FV8" s="167">
        <v>898</v>
      </c>
      <c r="FW8" s="270" t="s">
        <v>368</v>
      </c>
      <c r="FX8" s="111">
        <v>36</v>
      </c>
      <c r="FY8" s="16"/>
      <c r="FZ8" s="680"/>
      <c r="GA8" s="121"/>
      <c r="GB8" s="20">
        <v>1</v>
      </c>
      <c r="GC8" s="19">
        <v>947.39</v>
      </c>
      <c r="GD8" s="17">
        <v>43362</v>
      </c>
      <c r="GE8" s="19">
        <v>947.39</v>
      </c>
      <c r="GF8" s="70" t="s">
        <v>375</v>
      </c>
      <c r="GG8" s="24">
        <v>36</v>
      </c>
      <c r="GH8" s="16"/>
      <c r="GI8" s="680"/>
      <c r="GJ8" s="121"/>
      <c r="GK8" s="20">
        <v>1</v>
      </c>
      <c r="GL8" s="19">
        <v>917.16</v>
      </c>
      <c r="GM8" s="17">
        <v>43365</v>
      </c>
      <c r="GN8" s="19">
        <v>917.16</v>
      </c>
      <c r="GO8" s="70" t="s">
        <v>445</v>
      </c>
      <c r="GP8" s="24">
        <v>36</v>
      </c>
      <c r="GQ8" s="16"/>
      <c r="GR8" s="680"/>
      <c r="GS8" s="121"/>
      <c r="GT8" s="20">
        <v>1</v>
      </c>
      <c r="GU8" s="19">
        <v>971.14</v>
      </c>
      <c r="GV8" s="17">
        <v>43362</v>
      </c>
      <c r="GW8" s="19">
        <v>971.14</v>
      </c>
      <c r="GX8" s="73" t="s">
        <v>374</v>
      </c>
      <c r="GY8" s="24">
        <v>36</v>
      </c>
      <c r="GZ8" s="16"/>
      <c r="HA8" s="680"/>
      <c r="HB8" s="121"/>
      <c r="HC8" s="20">
        <v>1</v>
      </c>
      <c r="HD8" s="19">
        <v>927.59</v>
      </c>
      <c r="HE8" s="58">
        <v>43363</v>
      </c>
      <c r="HF8" s="19">
        <v>927.59</v>
      </c>
      <c r="HG8" s="76" t="s">
        <v>400</v>
      </c>
      <c r="HH8" s="24">
        <v>36</v>
      </c>
      <c r="HI8" s="16"/>
      <c r="HJ8" s="680"/>
      <c r="HK8" s="121"/>
      <c r="HL8" s="20">
        <v>1</v>
      </c>
      <c r="HM8" s="19">
        <v>895.4</v>
      </c>
      <c r="HN8" s="17">
        <v>43365</v>
      </c>
      <c r="HO8" s="19">
        <v>895.4</v>
      </c>
      <c r="HP8" s="600" t="s">
        <v>448</v>
      </c>
      <c r="HQ8" s="24">
        <v>36</v>
      </c>
      <c r="HR8" s="19"/>
      <c r="HS8" s="680"/>
      <c r="HT8" s="121"/>
      <c r="HU8" s="20">
        <v>1</v>
      </c>
      <c r="HV8" s="19">
        <v>914</v>
      </c>
      <c r="HW8" s="58">
        <v>43368</v>
      </c>
      <c r="HX8" s="19">
        <v>914</v>
      </c>
      <c r="HY8" s="76" t="s">
        <v>440</v>
      </c>
      <c r="HZ8" s="24">
        <v>36</v>
      </c>
      <c r="IA8" s="19"/>
      <c r="IB8" s="680"/>
      <c r="IC8" s="121"/>
      <c r="ID8" s="20">
        <v>1</v>
      </c>
      <c r="IE8" s="19">
        <v>898.5</v>
      </c>
      <c r="IF8" s="17">
        <v>43369</v>
      </c>
      <c r="IG8" s="19">
        <v>898.5</v>
      </c>
      <c r="IH8" s="73" t="s">
        <v>460</v>
      </c>
      <c r="II8" s="24">
        <v>39</v>
      </c>
      <c r="IJ8" s="16"/>
      <c r="IK8" s="680"/>
      <c r="IL8" s="121"/>
      <c r="IM8" s="20">
        <v>1</v>
      </c>
      <c r="IN8" s="418">
        <v>942.4</v>
      </c>
      <c r="IO8" s="639">
        <v>43368</v>
      </c>
      <c r="IP8" s="418">
        <v>942.4</v>
      </c>
      <c r="IQ8" s="76" t="s">
        <v>457</v>
      </c>
      <c r="IR8" s="24">
        <v>36</v>
      </c>
      <c r="IS8" s="16"/>
      <c r="IT8" s="680"/>
      <c r="IU8" s="121"/>
      <c r="IV8" s="20">
        <v>1</v>
      </c>
      <c r="IW8" s="19">
        <v>918.37</v>
      </c>
      <c r="IX8" s="17">
        <v>43370</v>
      </c>
      <c r="IY8" s="19">
        <v>918.37</v>
      </c>
      <c r="IZ8" s="70" t="s">
        <v>463</v>
      </c>
      <c r="JA8" s="24">
        <v>39</v>
      </c>
      <c r="JB8" s="16"/>
      <c r="JC8" s="680"/>
      <c r="JD8" s="121"/>
      <c r="JE8" s="20">
        <v>1</v>
      </c>
      <c r="JF8" s="19">
        <v>952.09</v>
      </c>
      <c r="JG8" s="17">
        <v>43371</v>
      </c>
      <c r="JH8" s="19">
        <v>952.09</v>
      </c>
      <c r="JI8" s="70" t="s">
        <v>466</v>
      </c>
      <c r="JJ8" s="24">
        <v>39</v>
      </c>
      <c r="JK8" s="16"/>
      <c r="JL8" s="680"/>
      <c r="JM8" s="121"/>
      <c r="JN8" s="20">
        <v>1</v>
      </c>
      <c r="JO8" s="19">
        <v>950.7</v>
      </c>
      <c r="JP8" s="17">
        <v>43372</v>
      </c>
      <c r="JQ8" s="19">
        <v>950.7</v>
      </c>
      <c r="JR8" s="70" t="s">
        <v>468</v>
      </c>
      <c r="JS8" s="24">
        <v>39</v>
      </c>
      <c r="JT8" s="16"/>
      <c r="JU8" s="680"/>
      <c r="JV8" s="121"/>
      <c r="JW8" s="20">
        <v>1</v>
      </c>
      <c r="JX8" s="19">
        <v>978.68</v>
      </c>
      <c r="JY8" s="150"/>
      <c r="JZ8" s="19"/>
      <c r="KA8" s="270"/>
      <c r="KB8" s="111"/>
      <c r="KC8" s="16"/>
      <c r="KD8" s="680"/>
      <c r="KE8" s="121"/>
      <c r="KF8" s="20">
        <v>1</v>
      </c>
      <c r="KG8" s="19">
        <v>931.7</v>
      </c>
      <c r="KH8" s="17"/>
      <c r="KI8" s="19"/>
      <c r="KJ8" s="70"/>
      <c r="KK8" s="24"/>
      <c r="KL8" s="16"/>
      <c r="KM8" s="89"/>
      <c r="KN8" s="121"/>
      <c r="KO8" s="20">
        <v>1</v>
      </c>
      <c r="KP8" s="189"/>
      <c r="KQ8" s="105"/>
      <c r="KR8" s="365"/>
      <c r="KS8" s="124"/>
      <c r="KT8" s="103"/>
      <c r="KU8" s="16"/>
      <c r="KV8" s="89"/>
      <c r="KW8" s="121"/>
      <c r="KX8" s="20">
        <v>1</v>
      </c>
      <c r="KY8" s="189"/>
      <c r="KZ8" s="17"/>
      <c r="LA8" s="189"/>
      <c r="LB8" s="70"/>
      <c r="LC8" s="24"/>
      <c r="LD8" s="16"/>
      <c r="LE8" s="89"/>
      <c r="LF8" s="121"/>
      <c r="LG8" s="20"/>
      <c r="LH8" s="19"/>
      <c r="LI8" s="17"/>
      <c r="LJ8" s="19"/>
      <c r="LK8" s="70"/>
      <c r="LL8" s="24"/>
      <c r="LM8" s="16"/>
      <c r="LN8" s="89"/>
      <c r="LO8" s="121"/>
      <c r="LP8" s="20"/>
      <c r="LQ8" s="365"/>
      <c r="LR8" s="150"/>
      <c r="LS8" s="365"/>
      <c r="LT8" s="270"/>
      <c r="LU8" s="111"/>
      <c r="LV8" s="16"/>
      <c r="LW8" s="89"/>
      <c r="LX8" s="121"/>
      <c r="LY8" s="20"/>
      <c r="LZ8" s="179"/>
      <c r="MA8" s="17"/>
      <c r="MB8" s="179"/>
      <c r="MC8" s="70"/>
      <c r="MD8" s="24"/>
      <c r="ME8" s="16"/>
      <c r="MF8" s="89"/>
      <c r="MG8" s="121"/>
      <c r="MH8" s="20"/>
      <c r="MI8" s="167"/>
      <c r="MJ8" s="17"/>
      <c r="MK8" s="167"/>
      <c r="ML8" s="70"/>
      <c r="MM8" s="24"/>
      <c r="MN8" s="16"/>
      <c r="MO8" s="89"/>
      <c r="MP8" s="121"/>
      <c r="MQ8" s="20"/>
      <c r="MR8" s="179"/>
      <c r="MS8" s="17"/>
      <c r="MT8" s="179"/>
      <c r="MU8" s="70"/>
      <c r="MV8" s="24"/>
      <c r="MW8" s="16"/>
      <c r="MX8" s="89"/>
      <c r="MY8" s="121"/>
      <c r="MZ8" s="20"/>
      <c r="NA8" s="19"/>
      <c r="NB8" s="17"/>
      <c r="NC8" s="19"/>
      <c r="ND8" s="70"/>
      <c r="NE8" s="24"/>
      <c r="NF8" s="16"/>
      <c r="NG8" s="89"/>
      <c r="NH8" s="121"/>
      <c r="NI8" s="20"/>
      <c r="NJ8" s="19"/>
      <c r="NK8" s="17"/>
      <c r="NL8" s="19"/>
      <c r="NM8" s="70"/>
      <c r="NN8" s="24"/>
      <c r="NO8" s="16"/>
      <c r="NP8" s="89"/>
      <c r="NQ8" s="164"/>
      <c r="NR8" s="20"/>
      <c r="NS8" s="179"/>
      <c r="NT8" s="17"/>
      <c r="NU8" s="179"/>
      <c r="NV8" s="70"/>
      <c r="NW8" s="24"/>
      <c r="NX8" s="16"/>
      <c r="NY8" s="89"/>
      <c r="NZ8" s="121"/>
      <c r="OA8" s="20"/>
      <c r="OB8" s="19"/>
      <c r="OC8" s="105"/>
      <c r="OD8" s="19"/>
      <c r="OE8" s="124"/>
      <c r="OF8" s="103"/>
      <c r="OG8" s="16"/>
      <c r="OH8" s="89"/>
      <c r="OI8" s="121"/>
      <c r="OJ8" s="20"/>
      <c r="OK8" s="19"/>
      <c r="OL8" s="17"/>
      <c r="OM8" s="19"/>
      <c r="ON8" s="70"/>
      <c r="OO8" s="485"/>
      <c r="OP8" s="16"/>
      <c r="OQ8" s="89"/>
      <c r="OR8" s="121"/>
      <c r="OS8" s="20"/>
      <c r="OT8" s="19" t="s">
        <v>41</v>
      </c>
      <c r="OU8" s="17"/>
      <c r="OV8" s="19"/>
      <c r="OW8" s="70"/>
      <c r="OX8" s="24"/>
      <c r="OY8" s="16"/>
      <c r="OZ8" s="89"/>
      <c r="PA8" s="121"/>
      <c r="PB8" s="20"/>
      <c r="PC8" s="19"/>
      <c r="PD8" s="17"/>
      <c r="PE8" s="19"/>
      <c r="PF8" s="70"/>
      <c r="PG8" s="24"/>
      <c r="PH8" s="16"/>
      <c r="PI8" s="89"/>
      <c r="PJ8" s="171"/>
      <c r="PK8" s="20"/>
      <c r="PL8" s="19"/>
      <c r="PM8" s="150"/>
      <c r="PN8" s="167"/>
      <c r="PO8" s="270"/>
      <c r="PP8" s="111"/>
      <c r="PQ8" s="16"/>
      <c r="PR8" s="89"/>
      <c r="PS8" s="171"/>
      <c r="PT8" s="20"/>
      <c r="PU8" s="19"/>
      <c r="PV8" s="105"/>
      <c r="PW8" s="19"/>
      <c r="PX8" s="124"/>
      <c r="PY8" s="416"/>
      <c r="PZ8" s="16"/>
      <c r="QA8" s="89"/>
      <c r="QB8" s="121"/>
      <c r="QC8" s="20"/>
      <c r="QD8" s="19"/>
      <c r="QE8" s="17"/>
      <c r="QF8" s="19"/>
      <c r="QG8" s="70"/>
      <c r="QH8" s="24"/>
      <c r="QI8" s="16"/>
      <c r="QK8" s="121"/>
      <c r="QL8" s="20"/>
      <c r="QM8" s="19"/>
      <c r="QN8" s="17"/>
      <c r="QO8" s="19"/>
      <c r="QP8" s="70"/>
      <c r="QQ8" s="24"/>
      <c r="QR8" s="16"/>
      <c r="QT8" s="121"/>
      <c r="QU8" s="20"/>
      <c r="QV8" s="19"/>
      <c r="QW8" s="17"/>
      <c r="QX8" s="19"/>
      <c r="QY8" s="70"/>
      <c r="QZ8" s="24"/>
      <c r="RA8" s="16"/>
      <c r="RC8" s="121"/>
      <c r="RD8" s="20"/>
      <c r="RE8" s="19"/>
      <c r="RF8" s="17"/>
      <c r="RG8" s="19"/>
      <c r="RH8" s="70"/>
      <c r="RI8" s="24"/>
      <c r="RJ8" s="16"/>
      <c r="RL8" s="121"/>
      <c r="RM8" s="20"/>
      <c r="RN8" s="19"/>
      <c r="RO8" s="402"/>
      <c r="RP8" s="403"/>
      <c r="RQ8" s="404"/>
      <c r="RR8" s="405"/>
      <c r="RS8" s="16"/>
      <c r="RU8" s="121"/>
      <c r="RV8" s="20"/>
      <c r="RW8" s="19"/>
      <c r="RX8" s="17"/>
      <c r="RY8" s="19"/>
      <c r="RZ8" s="70"/>
      <c r="SA8" s="24"/>
      <c r="SB8" s="16"/>
      <c r="SD8" s="121"/>
      <c r="SE8" s="20">
        <v>1</v>
      </c>
      <c r="SF8" s="19"/>
      <c r="SG8" s="17"/>
      <c r="SH8" s="19"/>
      <c r="SI8" s="70"/>
      <c r="SJ8" s="24"/>
      <c r="SK8" s="16"/>
      <c r="SM8" s="121"/>
      <c r="SN8" s="20">
        <v>1</v>
      </c>
      <c r="SO8" s="19"/>
      <c r="SP8" s="17"/>
      <c r="SQ8" s="19"/>
      <c r="SR8" s="70"/>
      <c r="SS8" s="24"/>
      <c r="SU8" s="89" t="s">
        <v>32</v>
      </c>
      <c r="SV8" s="2"/>
      <c r="SW8" s="20">
        <v>1</v>
      </c>
      <c r="SX8" s="19"/>
      <c r="SY8" s="17"/>
      <c r="SZ8" s="19"/>
      <c r="TA8" s="70"/>
      <c r="TB8" s="24"/>
      <c r="TD8" s="89" t="s">
        <v>32</v>
      </c>
      <c r="TE8" s="2"/>
      <c r="TF8" s="20">
        <v>1</v>
      </c>
      <c r="TG8" s="19"/>
      <c r="TH8" s="17"/>
      <c r="TI8" s="19"/>
      <c r="TJ8" s="70"/>
      <c r="TK8" s="24"/>
      <c r="TM8" s="89" t="s">
        <v>32</v>
      </c>
      <c r="TN8" s="2"/>
      <c r="TO8" s="20">
        <v>1</v>
      </c>
      <c r="TP8" s="19"/>
      <c r="TQ8" s="17"/>
      <c r="TR8" s="19"/>
      <c r="TS8" s="70"/>
      <c r="TT8" s="24"/>
      <c r="TV8" s="89" t="s">
        <v>32</v>
      </c>
      <c r="TW8" s="2"/>
      <c r="TX8" s="20">
        <v>1</v>
      </c>
      <c r="TY8" s="19"/>
      <c r="TZ8" s="17"/>
      <c r="UA8" s="19"/>
      <c r="UB8" s="70"/>
      <c r="UC8" s="24"/>
      <c r="UE8" s="89" t="s">
        <v>32</v>
      </c>
      <c r="UF8" s="2"/>
      <c r="UG8" s="20">
        <v>1</v>
      </c>
      <c r="UH8" s="19"/>
      <c r="UI8" s="17"/>
      <c r="UJ8" s="19"/>
      <c r="UK8" s="70"/>
      <c r="UL8" s="24"/>
      <c r="UN8" s="89" t="s">
        <v>32</v>
      </c>
      <c r="UO8" s="2"/>
      <c r="UP8" s="20">
        <v>1</v>
      </c>
      <c r="UQ8" s="19"/>
      <c r="UR8" s="17"/>
      <c r="US8" s="19"/>
      <c r="UT8" s="70"/>
      <c r="UU8" s="24"/>
      <c r="UW8" s="89" t="s">
        <v>32</v>
      </c>
      <c r="UX8" s="2"/>
      <c r="UY8" s="20">
        <v>1</v>
      </c>
      <c r="UZ8" s="19"/>
      <c r="VA8" s="17"/>
      <c r="VB8" s="19"/>
      <c r="VC8" s="70"/>
      <c r="VD8" s="24"/>
      <c r="VF8" s="89" t="s">
        <v>32</v>
      </c>
      <c r="VG8" s="2"/>
      <c r="VH8" s="20">
        <v>1</v>
      </c>
      <c r="VI8" s="19"/>
      <c r="VJ8" s="17"/>
      <c r="VK8" s="19"/>
      <c r="VL8" s="70"/>
      <c r="VM8" s="24"/>
      <c r="VO8" s="89" t="s">
        <v>32</v>
      </c>
      <c r="VP8" s="2"/>
      <c r="VQ8" s="20">
        <v>1</v>
      </c>
      <c r="VR8" s="19"/>
      <c r="VS8" s="17"/>
      <c r="VT8" s="19"/>
      <c r="VU8" s="70"/>
      <c r="VV8" s="24"/>
      <c r="VX8" s="89" t="s">
        <v>32</v>
      </c>
      <c r="VY8" s="2"/>
      <c r="VZ8" s="20">
        <v>1</v>
      </c>
      <c r="WA8" s="19"/>
      <c r="WB8" s="17"/>
      <c r="WC8" s="19"/>
      <c r="WD8" s="70"/>
      <c r="WE8" s="24"/>
      <c r="WG8" s="89" t="s">
        <v>32</v>
      </c>
      <c r="WH8" s="2"/>
      <c r="WI8" s="20">
        <v>1</v>
      </c>
      <c r="WJ8" s="19"/>
      <c r="WK8" s="17"/>
      <c r="WL8" s="19"/>
      <c r="WM8" s="70"/>
      <c r="WN8" s="24"/>
      <c r="WP8" s="89" t="s">
        <v>32</v>
      </c>
      <c r="WQ8" s="2"/>
      <c r="WR8" s="20">
        <v>1</v>
      </c>
      <c r="WS8" s="19"/>
      <c r="WT8" s="17"/>
      <c r="WU8" s="19"/>
      <c r="WV8" s="70"/>
      <c r="WW8" s="24"/>
      <c r="WY8" s="89" t="s">
        <v>32</v>
      </c>
      <c r="WZ8" s="2"/>
      <c r="XA8" s="20">
        <v>1</v>
      </c>
      <c r="XB8" s="19"/>
      <c r="XC8" s="17"/>
      <c r="XD8" s="19"/>
      <c r="XE8" s="70"/>
      <c r="XF8" s="24"/>
      <c r="XH8" s="89" t="s">
        <v>32</v>
      </c>
      <c r="XI8" s="2"/>
      <c r="XJ8" s="20">
        <v>1</v>
      </c>
      <c r="XK8" s="19"/>
      <c r="XL8" s="17"/>
      <c r="XM8" s="19"/>
      <c r="XN8" s="70"/>
      <c r="XO8" s="24"/>
      <c r="XQ8" s="89" t="s">
        <v>32</v>
      </c>
      <c r="XR8" s="2"/>
      <c r="XS8" s="20">
        <v>1</v>
      </c>
      <c r="XT8" s="19"/>
      <c r="XU8" s="17"/>
      <c r="XV8" s="19"/>
      <c r="XW8" s="70"/>
      <c r="XX8" s="24"/>
      <c r="XZ8" s="89" t="s">
        <v>32</v>
      </c>
      <c r="YA8" s="2"/>
      <c r="YB8" s="20">
        <v>1</v>
      </c>
      <c r="YC8" s="19"/>
      <c r="YD8" s="17"/>
      <c r="YE8" s="19"/>
      <c r="YF8" s="70"/>
      <c r="YG8" s="24"/>
      <c r="YI8" s="89" t="s">
        <v>32</v>
      </c>
      <c r="YJ8" s="2" t="s">
        <v>62</v>
      </c>
      <c r="YK8" s="20">
        <v>1</v>
      </c>
      <c r="YL8" s="19"/>
      <c r="YM8" s="17"/>
      <c r="YN8" s="19"/>
      <c r="YO8" s="70"/>
      <c r="YP8" s="24"/>
      <c r="YR8" s="89" t="s">
        <v>32</v>
      </c>
      <c r="YS8" s="2"/>
      <c r="YT8" s="20">
        <v>1</v>
      </c>
      <c r="YU8" s="19"/>
      <c r="YV8" s="17"/>
      <c r="YW8" s="19"/>
      <c r="YX8" s="70"/>
      <c r="YY8" s="24"/>
      <c r="ZA8" s="89" t="s">
        <v>32</v>
      </c>
      <c r="ZB8" s="2"/>
      <c r="ZC8" s="20">
        <v>1</v>
      </c>
      <c r="ZD8" s="19"/>
      <c r="ZE8" s="17"/>
      <c r="ZF8" s="19"/>
      <c r="ZG8" s="70"/>
      <c r="ZH8" s="24"/>
      <c r="ZJ8" s="89" t="s">
        <v>32</v>
      </c>
      <c r="ZK8" s="2"/>
      <c r="ZL8" s="20">
        <v>1</v>
      </c>
      <c r="ZM8" s="19"/>
      <c r="ZN8" s="17"/>
      <c r="ZO8" s="19"/>
      <c r="ZP8" s="70"/>
      <c r="ZQ8" s="24"/>
      <c r="ZS8" s="89" t="s">
        <v>32</v>
      </c>
      <c r="ZT8" s="2"/>
      <c r="ZU8" s="20">
        <v>1</v>
      </c>
      <c r="ZV8" s="19"/>
      <c r="ZW8" s="17"/>
      <c r="ZX8" s="19"/>
      <c r="ZY8" s="70"/>
      <c r="ZZ8" s="24"/>
      <c r="AAB8" s="89" t="s">
        <v>32</v>
      </c>
      <c r="AAC8" s="2"/>
      <c r="AAD8" s="20">
        <v>1</v>
      </c>
      <c r="AAE8" s="19"/>
      <c r="AAF8" s="17"/>
      <c r="AAG8" s="19"/>
      <c r="AAH8" s="70"/>
      <c r="AAI8" s="24"/>
      <c r="AAK8" s="89" t="s">
        <v>32</v>
      </c>
      <c r="AAL8" s="2"/>
      <c r="AAM8" s="20">
        <v>1</v>
      </c>
      <c r="AAN8" s="19"/>
      <c r="AAO8" s="17"/>
      <c r="AAP8" s="19"/>
      <c r="AAQ8" s="70"/>
      <c r="AAR8" s="24"/>
      <c r="AAT8" s="89" t="s">
        <v>32</v>
      </c>
      <c r="AAU8" s="2"/>
      <c r="AAV8" s="20">
        <v>1</v>
      </c>
      <c r="AAW8" s="19"/>
      <c r="AAX8" s="17"/>
      <c r="AAY8" s="19"/>
      <c r="AAZ8" s="70"/>
      <c r="ABA8" s="24"/>
      <c r="ABC8" s="89" t="s">
        <v>32</v>
      </c>
      <c r="ABD8" s="2"/>
      <c r="ABE8" s="20">
        <v>1</v>
      </c>
      <c r="ABF8" s="19"/>
      <c r="ABG8" s="17"/>
      <c r="ABH8" s="19"/>
      <c r="ABI8" s="70"/>
      <c r="ABJ8" s="24"/>
      <c r="ABL8" s="89" t="s">
        <v>32</v>
      </c>
      <c r="ABM8" s="2"/>
      <c r="ABN8" s="20">
        <v>1</v>
      </c>
      <c r="ABO8" s="19"/>
      <c r="ABP8" s="17"/>
      <c r="ABQ8" s="19"/>
      <c r="ABR8" s="70"/>
      <c r="ABS8" s="24"/>
      <c r="ABU8" s="89" t="s">
        <v>32</v>
      </c>
      <c r="ABV8" s="2"/>
      <c r="ABW8" s="20">
        <v>1</v>
      </c>
      <c r="ABX8" s="19"/>
      <c r="ABY8" s="17"/>
      <c r="ABZ8" s="19"/>
      <c r="ACA8" s="70"/>
      <c r="ACB8" s="24"/>
      <c r="ACD8" s="89" t="s">
        <v>32</v>
      </c>
      <c r="ACE8" s="2"/>
      <c r="ACF8" s="20">
        <v>1</v>
      </c>
      <c r="ACG8" s="19"/>
      <c r="ACH8" s="17"/>
      <c r="ACI8" s="19"/>
      <c r="ACJ8" s="70"/>
      <c r="ACK8" s="24"/>
      <c r="ACM8" s="89" t="s">
        <v>32</v>
      </c>
      <c r="ACN8" s="2"/>
      <c r="ACO8" s="20">
        <v>1</v>
      </c>
      <c r="ACP8" s="19"/>
      <c r="ACQ8" s="17"/>
      <c r="ACR8" s="19"/>
      <c r="ACS8" s="70"/>
      <c r="ACT8" s="24"/>
      <c r="ACV8" s="89" t="s">
        <v>32</v>
      </c>
      <c r="ACW8" s="2"/>
      <c r="ACX8" s="20">
        <v>1</v>
      </c>
      <c r="ACY8" s="19"/>
      <c r="ACZ8" s="17"/>
      <c r="ADA8" s="19"/>
      <c r="ADB8" s="70"/>
      <c r="ADC8" s="24"/>
    </row>
    <row r="9" spans="1:783" x14ac:dyDescent="0.25">
      <c r="A9" s="25">
        <v>6</v>
      </c>
      <c r="B9" s="16" t="str">
        <f>BD5</f>
        <v>TYSON FRESH MEATS</v>
      </c>
      <c r="C9" s="16" t="str">
        <f t="shared" ref="C9:I9" si="5">BE5</f>
        <v xml:space="preserve">I B P </v>
      </c>
      <c r="D9" s="72" t="str">
        <f t="shared" si="5"/>
        <v>PED. 8001494</v>
      </c>
      <c r="E9" s="155">
        <f t="shared" si="5"/>
        <v>43348</v>
      </c>
      <c r="F9" s="74">
        <f t="shared" si="5"/>
        <v>18319.62</v>
      </c>
      <c r="G9" s="15">
        <f t="shared" si="5"/>
        <v>20</v>
      </c>
      <c r="H9" s="64">
        <f t="shared" si="5"/>
        <v>18341.349999999999</v>
      </c>
      <c r="I9" s="18">
        <f t="shared" si="5"/>
        <v>-21.729999999999563</v>
      </c>
      <c r="K9" s="128"/>
      <c r="L9" s="171"/>
      <c r="M9" s="20">
        <v>2</v>
      </c>
      <c r="N9" s="19">
        <v>937.87</v>
      </c>
      <c r="O9" s="17">
        <v>43344</v>
      </c>
      <c r="P9" s="19">
        <v>937.87</v>
      </c>
      <c r="Q9" s="70" t="s">
        <v>288</v>
      </c>
      <c r="R9" s="24">
        <v>35</v>
      </c>
      <c r="S9" s="16"/>
      <c r="T9" s="128"/>
      <c r="U9" s="171"/>
      <c r="V9" s="20">
        <v>2</v>
      </c>
      <c r="W9" s="313">
        <v>947.1</v>
      </c>
      <c r="X9" s="105">
        <v>43344</v>
      </c>
      <c r="Y9" s="313">
        <v>947.1</v>
      </c>
      <c r="Z9" s="124" t="s">
        <v>291</v>
      </c>
      <c r="AA9" s="103">
        <v>35</v>
      </c>
      <c r="AB9" s="16"/>
      <c r="AC9" s="128"/>
      <c r="AD9" s="171"/>
      <c r="AE9" s="20">
        <v>2</v>
      </c>
      <c r="AF9" s="190">
        <v>961.45</v>
      </c>
      <c r="AG9" s="17">
        <v>43344</v>
      </c>
      <c r="AH9" s="190">
        <v>961.45</v>
      </c>
      <c r="AI9" s="70" t="s">
        <v>295</v>
      </c>
      <c r="AJ9" s="24">
        <v>35</v>
      </c>
      <c r="AK9" s="16"/>
      <c r="AL9" s="128"/>
      <c r="AM9" s="171"/>
      <c r="AN9" s="20">
        <v>2</v>
      </c>
      <c r="AO9" s="19">
        <v>887.7</v>
      </c>
      <c r="AP9" s="17">
        <v>43346</v>
      </c>
      <c r="AQ9" s="19">
        <v>887.7</v>
      </c>
      <c r="AR9" s="70" t="s">
        <v>299</v>
      </c>
      <c r="AS9" s="24">
        <v>35</v>
      </c>
      <c r="AT9" s="16"/>
      <c r="AU9" s="128"/>
      <c r="AV9" s="171"/>
      <c r="AW9" s="20">
        <v>2</v>
      </c>
      <c r="AX9" s="19">
        <v>906</v>
      </c>
      <c r="AY9" s="105">
        <v>43348</v>
      </c>
      <c r="AZ9" s="19">
        <v>906</v>
      </c>
      <c r="BA9" s="124" t="s">
        <v>304</v>
      </c>
      <c r="BB9" s="416">
        <v>35</v>
      </c>
      <c r="BC9" s="16"/>
      <c r="BD9" s="128"/>
      <c r="BE9" s="171"/>
      <c r="BF9" s="20">
        <v>2</v>
      </c>
      <c r="BG9" s="19">
        <v>923.96</v>
      </c>
      <c r="BH9" s="402">
        <v>43349</v>
      </c>
      <c r="BI9" s="19">
        <v>923.96</v>
      </c>
      <c r="BJ9" s="404" t="s">
        <v>313</v>
      </c>
      <c r="BK9" s="405">
        <v>35</v>
      </c>
      <c r="BL9" s="16"/>
      <c r="BM9" s="128"/>
      <c r="BN9" s="171"/>
      <c r="BO9" s="20">
        <v>2</v>
      </c>
      <c r="BP9" s="19">
        <v>934.4</v>
      </c>
      <c r="BQ9" s="402">
        <v>43348</v>
      </c>
      <c r="BR9" s="19">
        <v>934.4</v>
      </c>
      <c r="BS9" s="404" t="s">
        <v>309</v>
      </c>
      <c r="BT9" s="405">
        <v>35</v>
      </c>
      <c r="BU9" s="16"/>
      <c r="BV9" s="128"/>
      <c r="BW9" s="171"/>
      <c r="BX9" s="20">
        <v>2</v>
      </c>
      <c r="BY9" s="19">
        <v>973.7</v>
      </c>
      <c r="BZ9" s="402">
        <v>43348</v>
      </c>
      <c r="CA9" s="19">
        <v>973.7</v>
      </c>
      <c r="CB9" s="404" t="s">
        <v>305</v>
      </c>
      <c r="CC9" s="405">
        <v>35</v>
      </c>
      <c r="CD9" s="16"/>
      <c r="CE9" s="128"/>
      <c r="CF9" s="171"/>
      <c r="CG9" s="20">
        <v>2</v>
      </c>
      <c r="CH9" s="19">
        <v>882.2</v>
      </c>
      <c r="CI9" s="17">
        <v>43350</v>
      </c>
      <c r="CJ9" s="19">
        <v>882.2</v>
      </c>
      <c r="CK9" s="70" t="s">
        <v>326</v>
      </c>
      <c r="CL9" s="24">
        <v>35</v>
      </c>
      <c r="CM9" s="16"/>
      <c r="CN9" s="128"/>
      <c r="CO9" s="171"/>
      <c r="CP9" s="20">
        <v>2</v>
      </c>
      <c r="CQ9" s="19">
        <v>922.45</v>
      </c>
      <c r="CR9" s="17">
        <v>43353</v>
      </c>
      <c r="CS9" s="19">
        <v>922.45</v>
      </c>
      <c r="CT9" s="70" t="s">
        <v>334</v>
      </c>
      <c r="CU9" s="24">
        <v>35</v>
      </c>
      <c r="CV9" s="16"/>
      <c r="CW9" s="128"/>
      <c r="CX9" s="171"/>
      <c r="CY9" s="20">
        <v>2</v>
      </c>
      <c r="CZ9" s="19">
        <v>943.5</v>
      </c>
      <c r="DA9" s="402">
        <v>43351</v>
      </c>
      <c r="DB9" s="19">
        <v>943.5</v>
      </c>
      <c r="DC9" s="404" t="s">
        <v>332</v>
      </c>
      <c r="DD9" s="405">
        <v>35</v>
      </c>
      <c r="DE9" s="16"/>
      <c r="DF9" s="128"/>
      <c r="DG9" s="171"/>
      <c r="DH9" s="20">
        <v>2</v>
      </c>
      <c r="DI9" s="19">
        <v>846.71</v>
      </c>
      <c r="DJ9" s="402">
        <v>43355</v>
      </c>
      <c r="DK9" s="19">
        <v>846.71</v>
      </c>
      <c r="DL9" s="404" t="s">
        <v>344</v>
      </c>
      <c r="DM9" s="405">
        <v>35</v>
      </c>
      <c r="DN9" s="16"/>
      <c r="DO9" s="128"/>
      <c r="DP9" s="171"/>
      <c r="DQ9" s="20">
        <v>2</v>
      </c>
      <c r="DR9" s="30">
        <v>907</v>
      </c>
      <c r="DS9" s="58">
        <v>43355</v>
      </c>
      <c r="DT9" s="30">
        <v>907</v>
      </c>
      <c r="DU9" s="76" t="s">
        <v>346</v>
      </c>
      <c r="DV9" s="24">
        <v>35</v>
      </c>
      <c r="DW9" s="16"/>
      <c r="DX9" s="128"/>
      <c r="DY9" s="171"/>
      <c r="DZ9" s="20">
        <v>2</v>
      </c>
      <c r="EA9" s="30">
        <v>951.63</v>
      </c>
      <c r="EB9" s="58">
        <v>43356</v>
      </c>
      <c r="EC9" s="778">
        <v>951.63</v>
      </c>
      <c r="ED9" s="76" t="s">
        <v>355</v>
      </c>
      <c r="EE9" s="24">
        <v>35</v>
      </c>
      <c r="EF9" s="16"/>
      <c r="EG9" s="128"/>
      <c r="EH9" s="171"/>
      <c r="EI9" s="20">
        <v>2</v>
      </c>
      <c r="EJ9" s="19">
        <v>921.69</v>
      </c>
      <c r="EK9" s="17">
        <v>43354</v>
      </c>
      <c r="EL9" s="19">
        <v>921.69</v>
      </c>
      <c r="EM9" s="43" t="s">
        <v>341</v>
      </c>
      <c r="EN9" s="24">
        <v>35</v>
      </c>
      <c r="EO9" s="16"/>
      <c r="EP9" s="128"/>
      <c r="EQ9" s="171"/>
      <c r="ER9" s="20">
        <v>2</v>
      </c>
      <c r="ES9" s="19">
        <v>937.6</v>
      </c>
      <c r="ET9" s="17">
        <v>43357</v>
      </c>
      <c r="EU9" s="19">
        <v>937.6</v>
      </c>
      <c r="EV9" s="43" t="s">
        <v>357</v>
      </c>
      <c r="EW9" s="24">
        <v>35</v>
      </c>
      <c r="EX9" s="16"/>
      <c r="EY9" s="128"/>
      <c r="EZ9" s="171"/>
      <c r="FA9" s="20">
        <v>2</v>
      </c>
      <c r="FB9" s="167">
        <v>946.6</v>
      </c>
      <c r="FC9" s="150">
        <v>43360</v>
      </c>
      <c r="FD9" s="167">
        <v>946.6</v>
      </c>
      <c r="FE9" s="110" t="s">
        <v>364</v>
      </c>
      <c r="FF9" s="111">
        <v>35</v>
      </c>
      <c r="FG9" s="16"/>
      <c r="FH9" s="128"/>
      <c r="FI9" s="171"/>
      <c r="FJ9" s="20">
        <v>2</v>
      </c>
      <c r="FK9" s="30">
        <v>997.28</v>
      </c>
      <c r="FL9" s="58">
        <v>43358</v>
      </c>
      <c r="FM9" s="30">
        <v>997.28</v>
      </c>
      <c r="FN9" s="76" t="s">
        <v>361</v>
      </c>
      <c r="FO9" s="24">
        <v>35</v>
      </c>
      <c r="FP9" s="16"/>
      <c r="FQ9" s="128"/>
      <c r="FR9" s="171"/>
      <c r="FS9" s="20">
        <v>2</v>
      </c>
      <c r="FT9" s="18">
        <v>903.5</v>
      </c>
      <c r="FU9" s="150">
        <v>43361</v>
      </c>
      <c r="FV9" s="18">
        <v>903.5</v>
      </c>
      <c r="FW9" s="270" t="s">
        <v>368</v>
      </c>
      <c r="FX9" s="111">
        <v>36</v>
      </c>
      <c r="FY9" s="16"/>
      <c r="FZ9" s="128"/>
      <c r="GA9" s="171"/>
      <c r="GB9" s="20">
        <v>2</v>
      </c>
      <c r="GC9" s="19">
        <v>980.5</v>
      </c>
      <c r="GD9" s="17">
        <v>43362</v>
      </c>
      <c r="GE9" s="19">
        <v>980.5</v>
      </c>
      <c r="GF9" s="70" t="s">
        <v>375</v>
      </c>
      <c r="GG9" s="24">
        <v>36</v>
      </c>
      <c r="GH9" s="16"/>
      <c r="GI9" s="128"/>
      <c r="GJ9" s="171"/>
      <c r="GK9" s="20">
        <v>2</v>
      </c>
      <c r="GL9" s="19">
        <v>949.36</v>
      </c>
      <c r="GM9" s="17">
        <v>43365</v>
      </c>
      <c r="GN9" s="19">
        <v>949.36</v>
      </c>
      <c r="GO9" s="70" t="s">
        <v>444</v>
      </c>
      <c r="GP9" s="24">
        <v>36</v>
      </c>
      <c r="GQ9" s="16"/>
      <c r="GR9" s="128"/>
      <c r="GS9" s="171"/>
      <c r="GT9" s="20">
        <v>2</v>
      </c>
      <c r="GU9" s="19">
        <v>953.9</v>
      </c>
      <c r="GV9" s="17">
        <v>43362</v>
      </c>
      <c r="GW9" s="19">
        <v>953.9</v>
      </c>
      <c r="GX9" s="312" t="s">
        <v>374</v>
      </c>
      <c r="GY9" s="24">
        <v>36</v>
      </c>
      <c r="GZ9" s="16"/>
      <c r="HA9" s="128"/>
      <c r="HB9" s="171"/>
      <c r="HC9" s="20">
        <v>2</v>
      </c>
      <c r="HD9" s="30">
        <v>906.73</v>
      </c>
      <c r="HE9" s="58">
        <v>43363</v>
      </c>
      <c r="HF9" s="30">
        <v>906.73</v>
      </c>
      <c r="HG9" s="76" t="s">
        <v>400</v>
      </c>
      <c r="HH9" s="24">
        <v>36</v>
      </c>
      <c r="HI9" s="16"/>
      <c r="HJ9" s="128"/>
      <c r="HK9" s="171"/>
      <c r="HL9" s="20">
        <v>2</v>
      </c>
      <c r="HM9" s="19">
        <v>954.4</v>
      </c>
      <c r="HN9" s="17">
        <v>43365</v>
      </c>
      <c r="HO9" s="19">
        <v>954.4</v>
      </c>
      <c r="HP9" s="600" t="s">
        <v>448</v>
      </c>
      <c r="HQ9" s="24">
        <v>36</v>
      </c>
      <c r="HR9" s="19"/>
      <c r="HS9" s="19"/>
      <c r="HT9" s="171"/>
      <c r="HU9" s="20">
        <v>2</v>
      </c>
      <c r="HV9" s="30">
        <v>884</v>
      </c>
      <c r="HW9" s="58">
        <v>43368</v>
      </c>
      <c r="HX9" s="30">
        <v>884</v>
      </c>
      <c r="HY9" s="76" t="s">
        <v>440</v>
      </c>
      <c r="HZ9" s="24">
        <v>36</v>
      </c>
      <c r="IA9" s="30"/>
      <c r="IB9" s="128"/>
      <c r="IC9" s="171"/>
      <c r="ID9" s="20">
        <v>2</v>
      </c>
      <c r="IE9" s="19">
        <v>899.5</v>
      </c>
      <c r="IF9" s="17">
        <v>43369</v>
      </c>
      <c r="IG9" s="19">
        <v>899.5</v>
      </c>
      <c r="IH9" s="43" t="s">
        <v>460</v>
      </c>
      <c r="II9" s="24">
        <v>39</v>
      </c>
      <c r="IJ9" s="16"/>
      <c r="IK9" s="128"/>
      <c r="IL9" s="171"/>
      <c r="IM9" s="20">
        <v>2</v>
      </c>
      <c r="IN9" s="30">
        <v>933.79</v>
      </c>
      <c r="IO9" s="639">
        <v>43368</v>
      </c>
      <c r="IP9" s="30">
        <v>933.79</v>
      </c>
      <c r="IQ9" s="76" t="s">
        <v>457</v>
      </c>
      <c r="IR9" s="24">
        <v>36</v>
      </c>
      <c r="IS9" s="16"/>
      <c r="IT9" s="128"/>
      <c r="IU9" s="171"/>
      <c r="IV9" s="20">
        <v>2</v>
      </c>
      <c r="IW9" s="19">
        <v>888.44</v>
      </c>
      <c r="IX9" s="17">
        <v>43370</v>
      </c>
      <c r="IY9" s="19">
        <v>888.44</v>
      </c>
      <c r="IZ9" s="70" t="s">
        <v>464</v>
      </c>
      <c r="JA9" s="24">
        <v>39</v>
      </c>
      <c r="JB9" s="16"/>
      <c r="JC9" s="128"/>
      <c r="JD9" s="171"/>
      <c r="JE9" s="20">
        <v>2</v>
      </c>
      <c r="JF9" s="19">
        <v>946.64</v>
      </c>
      <c r="JG9" s="17">
        <v>43371</v>
      </c>
      <c r="JH9" s="19">
        <v>946.64</v>
      </c>
      <c r="JI9" s="70" t="s">
        <v>466</v>
      </c>
      <c r="JJ9" s="24">
        <v>39</v>
      </c>
      <c r="JK9" s="16"/>
      <c r="JL9" s="128"/>
      <c r="JM9" s="171"/>
      <c r="JN9" s="20">
        <v>2</v>
      </c>
      <c r="JO9" s="19">
        <v>903.1</v>
      </c>
      <c r="JP9" s="17">
        <v>43372</v>
      </c>
      <c r="JQ9" s="19">
        <v>903.1</v>
      </c>
      <c r="JR9" s="70" t="s">
        <v>468</v>
      </c>
      <c r="JS9" s="24">
        <v>39</v>
      </c>
      <c r="JT9" s="16"/>
      <c r="JU9" s="128"/>
      <c r="JV9" s="171"/>
      <c r="JW9" s="20">
        <v>2</v>
      </c>
      <c r="JX9" s="19">
        <v>948.3</v>
      </c>
      <c r="JY9" s="17"/>
      <c r="JZ9" s="19"/>
      <c r="KA9" s="70"/>
      <c r="KB9" s="24"/>
      <c r="KC9" s="16"/>
      <c r="KD9" s="128"/>
      <c r="KE9" s="171"/>
      <c r="KF9" s="20">
        <v>2</v>
      </c>
      <c r="KG9" s="19">
        <v>923.1</v>
      </c>
      <c r="KH9" s="17"/>
      <c r="KI9" s="19"/>
      <c r="KJ9" s="70"/>
      <c r="KK9" s="24"/>
      <c r="KL9" s="16"/>
      <c r="KM9" s="128"/>
      <c r="KN9" s="171"/>
      <c r="KO9" s="20">
        <v>2</v>
      </c>
      <c r="KP9" s="313"/>
      <c r="KQ9" s="105"/>
      <c r="KR9" s="313"/>
      <c r="KS9" s="124"/>
      <c r="KT9" s="103"/>
      <c r="KU9" s="16"/>
      <c r="KV9" s="128"/>
      <c r="KW9" s="171"/>
      <c r="KX9" s="20">
        <v>2</v>
      </c>
      <c r="KY9" s="190"/>
      <c r="KZ9" s="17"/>
      <c r="LA9" s="190"/>
      <c r="LB9" s="70"/>
      <c r="LC9" s="24"/>
      <c r="LD9" s="16"/>
      <c r="LE9" s="128"/>
      <c r="LF9" s="171"/>
      <c r="LG9" s="20"/>
      <c r="LH9" s="19"/>
      <c r="LI9" s="17"/>
      <c r="LJ9" s="19"/>
      <c r="LK9" s="70"/>
      <c r="LL9" s="24"/>
      <c r="LM9" s="16"/>
      <c r="LN9" s="128"/>
      <c r="LO9" s="171"/>
      <c r="LP9" s="20"/>
      <c r="LQ9" s="190"/>
      <c r="LR9" s="17"/>
      <c r="LS9" s="190"/>
      <c r="LT9" s="70"/>
      <c r="LU9" s="24"/>
      <c r="LV9" s="16"/>
      <c r="LW9" s="128"/>
      <c r="LX9" s="171"/>
      <c r="LY9" s="20"/>
      <c r="LZ9" s="180"/>
      <c r="MA9" s="17"/>
      <c r="MB9" s="180"/>
      <c r="MC9" s="70"/>
      <c r="MD9" s="24"/>
      <c r="ME9" s="16"/>
      <c r="MF9" s="128"/>
      <c r="MG9" s="171"/>
      <c r="MH9" s="20"/>
      <c r="MI9" s="167"/>
      <c r="MJ9" s="17"/>
      <c r="MK9" s="167"/>
      <c r="ML9" s="70"/>
      <c r="MM9" s="24"/>
      <c r="MN9" s="16"/>
      <c r="MO9" s="128"/>
      <c r="MP9" s="171"/>
      <c r="MQ9" s="20"/>
      <c r="MR9" s="180"/>
      <c r="MS9" s="17"/>
      <c r="MT9" s="180"/>
      <c r="MU9" s="70"/>
      <c r="MV9" s="24"/>
      <c r="MW9" s="16"/>
      <c r="MX9" s="128"/>
      <c r="MY9" s="171"/>
      <c r="MZ9" s="20"/>
      <c r="NA9" s="19"/>
      <c r="NB9" s="17"/>
      <c r="NC9" s="19"/>
      <c r="ND9" s="70"/>
      <c r="NE9" s="24"/>
      <c r="NF9" s="16"/>
      <c r="NG9" s="128"/>
      <c r="NH9" s="171"/>
      <c r="NI9" s="20"/>
      <c r="NJ9" s="19"/>
      <c r="NK9" s="17"/>
      <c r="NL9" s="19"/>
      <c r="NM9" s="70"/>
      <c r="NN9" s="24"/>
      <c r="NO9" s="16"/>
      <c r="NP9" s="128"/>
      <c r="NQ9" s="171"/>
      <c r="NR9" s="20"/>
      <c r="NS9" s="180"/>
      <c r="NT9" s="17"/>
      <c r="NU9" s="180"/>
      <c r="NV9" s="70"/>
      <c r="NW9" s="24"/>
      <c r="NX9" s="16"/>
      <c r="NY9" s="128"/>
      <c r="NZ9" s="121"/>
      <c r="OA9" s="20"/>
      <c r="OB9" s="19"/>
      <c r="OC9" s="105"/>
      <c r="OD9" s="19"/>
      <c r="OE9" s="124"/>
      <c r="OF9" s="103"/>
      <c r="OG9" s="16"/>
      <c r="OH9" s="128"/>
      <c r="OI9" s="121"/>
      <c r="OJ9" s="20"/>
      <c r="OK9" s="19"/>
      <c r="OL9" s="17"/>
      <c r="OM9" s="19"/>
      <c r="ON9" s="70"/>
      <c r="OO9" s="485"/>
      <c r="OP9" s="16"/>
      <c r="OQ9" s="128"/>
      <c r="OR9" s="121"/>
      <c r="OS9" s="20"/>
      <c r="OT9" s="19"/>
      <c r="OU9" s="17"/>
      <c r="OV9" s="19"/>
      <c r="OW9" s="70"/>
      <c r="OX9" s="24"/>
      <c r="OY9" s="16"/>
      <c r="OZ9" s="128"/>
      <c r="PA9" s="121"/>
      <c r="PB9" s="20"/>
      <c r="PC9" s="19"/>
      <c r="PD9" s="17"/>
      <c r="PE9" s="19"/>
      <c r="PF9" s="70"/>
      <c r="PG9" s="24"/>
      <c r="PH9" s="16"/>
      <c r="PI9" s="128"/>
      <c r="PJ9" s="121"/>
      <c r="PK9" s="20"/>
      <c r="PL9" s="19"/>
      <c r="PM9" s="17"/>
      <c r="PN9" s="19"/>
      <c r="PO9" s="270"/>
      <c r="PP9" s="24"/>
      <c r="PQ9" s="16"/>
      <c r="PR9" s="128"/>
      <c r="PS9" s="121"/>
      <c r="PT9" s="20"/>
      <c r="PU9" s="19"/>
      <c r="PV9" s="105"/>
      <c r="PW9" s="19"/>
      <c r="PX9" s="124"/>
      <c r="PY9" s="24"/>
      <c r="PZ9" s="16"/>
      <c r="QA9" s="128"/>
      <c r="QB9" s="121"/>
      <c r="QC9" s="20"/>
      <c r="QD9" s="19"/>
      <c r="QE9" s="17"/>
      <c r="QF9" s="19"/>
      <c r="QG9" s="70"/>
      <c r="QH9" s="24"/>
      <c r="QI9" s="16"/>
      <c r="QJ9" s="89"/>
      <c r="QK9" s="121"/>
      <c r="QL9" s="20"/>
      <c r="QM9" s="19"/>
      <c r="QN9" s="17"/>
      <c r="QO9" s="19"/>
      <c r="QP9" s="70"/>
      <c r="QQ9" s="24"/>
      <c r="QR9" s="16"/>
      <c r="QS9" s="89"/>
      <c r="QT9" s="121"/>
      <c r="QU9" s="20"/>
      <c r="QV9" s="19"/>
      <c r="QW9" s="17"/>
      <c r="QX9" s="19"/>
      <c r="QY9" s="70"/>
      <c r="QZ9" s="24"/>
      <c r="RA9" s="16"/>
      <c r="RB9" s="89"/>
      <c r="RC9" s="121"/>
      <c r="RD9" s="20"/>
      <c r="RE9" s="19"/>
      <c r="RF9" s="17"/>
      <c r="RG9" s="19"/>
      <c r="RH9" s="70"/>
      <c r="RI9" s="24"/>
      <c r="RJ9" s="16"/>
      <c r="RK9" s="89"/>
      <c r="RL9" s="121"/>
      <c r="RM9" s="20"/>
      <c r="RN9" s="19"/>
      <c r="RO9" s="402"/>
      <c r="RP9" s="403"/>
      <c r="RQ9" s="404"/>
      <c r="RR9" s="405"/>
      <c r="RS9" s="16"/>
      <c r="RT9" s="89"/>
      <c r="RU9" s="121"/>
      <c r="RV9" s="20"/>
      <c r="RW9" s="19"/>
      <c r="RX9" s="17"/>
      <c r="RY9" s="19"/>
      <c r="RZ9" s="70"/>
      <c r="SA9" s="24"/>
      <c r="SB9" s="16"/>
      <c r="SC9" s="89" t="s">
        <v>32</v>
      </c>
      <c r="SD9" s="121"/>
      <c r="SE9" s="20">
        <v>2</v>
      </c>
      <c r="SF9" s="19"/>
      <c r="SG9" s="17"/>
      <c r="SH9" s="19"/>
      <c r="SI9" s="70"/>
      <c r="SJ9" s="24"/>
      <c r="SK9" s="16"/>
      <c r="SL9" s="89" t="s">
        <v>32</v>
      </c>
      <c r="SM9" s="121"/>
      <c r="SN9" s="20">
        <v>2</v>
      </c>
      <c r="SO9" s="19"/>
      <c r="SP9" s="17"/>
      <c r="SQ9" s="19"/>
      <c r="SR9" s="70"/>
      <c r="SS9" s="24"/>
      <c r="SU9" s="128"/>
      <c r="SV9" s="2"/>
      <c r="SW9" s="20">
        <v>2</v>
      </c>
      <c r="SX9" s="19"/>
      <c r="SY9" s="17"/>
      <c r="SZ9" s="19"/>
      <c r="TA9" s="70"/>
      <c r="TB9" s="24"/>
      <c r="TD9" s="128"/>
      <c r="TE9" s="2"/>
      <c r="TF9" s="20">
        <v>2</v>
      </c>
      <c r="TG9" s="19"/>
      <c r="TH9" s="17"/>
      <c r="TI9" s="19"/>
      <c r="TJ9" s="70"/>
      <c r="TK9" s="24"/>
      <c r="TM9" s="128"/>
      <c r="TN9" s="2"/>
      <c r="TO9" s="20">
        <v>2</v>
      </c>
      <c r="TP9" s="19"/>
      <c r="TQ9" s="17"/>
      <c r="TR9" s="19"/>
      <c r="TS9" s="70"/>
      <c r="TT9" s="24"/>
      <c r="TV9" s="128"/>
      <c r="TW9" s="2"/>
      <c r="TX9" s="20">
        <v>2</v>
      </c>
      <c r="TY9" s="19"/>
      <c r="TZ9" s="17"/>
      <c r="UA9" s="19"/>
      <c r="UB9" s="70"/>
      <c r="UC9" s="24"/>
      <c r="UE9" s="128"/>
      <c r="UF9" s="2"/>
      <c r="UG9" s="20">
        <v>2</v>
      </c>
      <c r="UH9" s="19"/>
      <c r="UI9" s="17"/>
      <c r="UJ9" s="19"/>
      <c r="UK9" s="70"/>
      <c r="UL9" s="24"/>
      <c r="UN9" s="128"/>
      <c r="UO9" s="2"/>
      <c r="UP9" s="20">
        <v>2</v>
      </c>
      <c r="UQ9" s="19"/>
      <c r="UR9" s="17"/>
      <c r="US9" s="19"/>
      <c r="UT9" s="70"/>
      <c r="UU9" s="24"/>
      <c r="UW9" s="128"/>
      <c r="UX9" s="2"/>
      <c r="UY9" s="20">
        <v>2</v>
      </c>
      <c r="UZ9" s="19"/>
      <c r="VA9" s="17"/>
      <c r="VB9" s="19"/>
      <c r="VC9" s="70"/>
      <c r="VD9" s="24"/>
      <c r="VF9" s="128"/>
      <c r="VG9" s="2"/>
      <c r="VH9" s="20">
        <v>2</v>
      </c>
      <c r="VI9" s="19"/>
      <c r="VJ9" s="17"/>
      <c r="VK9" s="19"/>
      <c r="VL9" s="70"/>
      <c r="VM9" s="24"/>
      <c r="VO9" s="128" t="s">
        <v>54</v>
      </c>
      <c r="VP9" s="2"/>
      <c r="VQ9" s="20">
        <v>2</v>
      </c>
      <c r="VR9" s="19"/>
      <c r="VS9" s="17"/>
      <c r="VT9" s="19"/>
      <c r="VU9" s="70"/>
      <c r="VV9" s="24"/>
      <c r="VX9" s="128"/>
      <c r="VY9" s="2"/>
      <c r="VZ9" s="20">
        <v>2</v>
      </c>
      <c r="WA9" s="19"/>
      <c r="WB9" s="17"/>
      <c r="WC9" s="19"/>
      <c r="WD9" s="70"/>
      <c r="WE9" s="24"/>
      <c r="WG9" s="128"/>
      <c r="WH9" s="2"/>
      <c r="WI9" s="20">
        <v>2</v>
      </c>
      <c r="WJ9" s="19"/>
      <c r="WK9" s="17"/>
      <c r="WL9" s="19"/>
      <c r="WM9" s="70"/>
      <c r="WN9" s="24"/>
      <c r="WP9" s="128"/>
      <c r="WQ9" s="2"/>
      <c r="WR9" s="20">
        <v>2</v>
      </c>
      <c r="WS9" s="19"/>
      <c r="WT9" s="17"/>
      <c r="WU9" s="19"/>
      <c r="WV9" s="70"/>
      <c r="WW9" s="24"/>
      <c r="WY9" s="128"/>
      <c r="WZ9" s="2"/>
      <c r="XA9" s="20">
        <v>2</v>
      </c>
      <c r="XB9" s="19"/>
      <c r="XC9" s="17"/>
      <c r="XD9" s="19"/>
      <c r="XE9" s="70"/>
      <c r="XF9" s="24"/>
      <c r="XH9" s="128"/>
      <c r="XI9" s="2"/>
      <c r="XJ9" s="20">
        <v>2</v>
      </c>
      <c r="XK9" s="19"/>
      <c r="XL9" s="17"/>
      <c r="XM9" s="19"/>
      <c r="XN9" s="70"/>
      <c r="XO9" s="24"/>
      <c r="XQ9" s="128"/>
      <c r="XR9" s="2"/>
      <c r="XS9" s="20">
        <v>2</v>
      </c>
      <c r="XT9" s="19"/>
      <c r="XU9" s="17"/>
      <c r="XV9" s="19"/>
      <c r="XW9" s="70"/>
      <c r="XX9" s="24"/>
      <c r="XZ9" s="128"/>
      <c r="YA9" s="2"/>
      <c r="YB9" s="20">
        <v>2</v>
      </c>
      <c r="YC9" s="19"/>
      <c r="YD9" s="17"/>
      <c r="YE9" s="19"/>
      <c r="YF9" s="70"/>
      <c r="YG9" s="24"/>
      <c r="YI9" s="128"/>
      <c r="YJ9" s="2"/>
      <c r="YK9" s="20">
        <v>2</v>
      </c>
      <c r="YL9" s="19"/>
      <c r="YM9" s="17"/>
      <c r="YN9" s="19"/>
      <c r="YO9" s="70"/>
      <c r="YP9" s="24"/>
      <c r="YR9" s="128"/>
      <c r="YS9" s="2"/>
      <c r="YT9" s="20">
        <v>2</v>
      </c>
      <c r="YU9" s="19"/>
      <c r="YV9" s="17"/>
      <c r="YW9" s="19"/>
      <c r="YX9" s="70"/>
      <c r="YY9" s="24"/>
      <c r="ZA9" s="128"/>
      <c r="ZB9" s="2"/>
      <c r="ZC9" s="20">
        <v>2</v>
      </c>
      <c r="ZD9" s="19"/>
      <c r="ZE9" s="17"/>
      <c r="ZF9" s="19"/>
      <c r="ZG9" s="70"/>
      <c r="ZH9" s="24"/>
      <c r="ZJ9" s="128"/>
      <c r="ZK9" s="2"/>
      <c r="ZL9" s="20">
        <v>2</v>
      </c>
      <c r="ZM9" s="19"/>
      <c r="ZN9" s="17"/>
      <c r="ZO9" s="19"/>
      <c r="ZP9" s="70"/>
      <c r="ZQ9" s="24"/>
      <c r="ZS9" s="128"/>
      <c r="ZT9" s="2"/>
      <c r="ZU9" s="20">
        <v>2</v>
      </c>
      <c r="ZV9" s="19"/>
      <c r="ZW9" s="17"/>
      <c r="ZX9" s="19"/>
      <c r="ZY9" s="70"/>
      <c r="ZZ9" s="24"/>
      <c r="AAB9" s="128"/>
      <c r="AAC9" s="2"/>
      <c r="AAD9" s="20">
        <v>2</v>
      </c>
      <c r="AAE9" s="19"/>
      <c r="AAF9" s="17"/>
      <c r="AAG9" s="19"/>
      <c r="AAH9" s="70"/>
      <c r="AAI9" s="24"/>
      <c r="AAK9" s="128"/>
      <c r="AAL9" s="2"/>
      <c r="AAM9" s="20">
        <v>2</v>
      </c>
      <c r="AAN9" s="19"/>
      <c r="AAO9" s="17"/>
      <c r="AAP9" s="19"/>
      <c r="AAQ9" s="70"/>
      <c r="AAR9" s="24"/>
      <c r="AAT9" s="128"/>
      <c r="AAU9" s="2"/>
      <c r="AAV9" s="20">
        <v>2</v>
      </c>
      <c r="AAW9" s="19"/>
      <c r="AAX9" s="17"/>
      <c r="AAY9" s="19"/>
      <c r="AAZ9" s="70"/>
      <c r="ABA9" s="24"/>
      <c r="ABC9" s="128"/>
      <c r="ABD9" s="2"/>
      <c r="ABE9" s="20">
        <v>2</v>
      </c>
      <c r="ABF9" s="19"/>
      <c r="ABG9" s="17"/>
      <c r="ABH9" s="19"/>
      <c r="ABI9" s="70"/>
      <c r="ABJ9" s="24"/>
      <c r="ABL9" s="128"/>
      <c r="ABM9" s="406"/>
      <c r="ABN9" s="20">
        <v>2</v>
      </c>
      <c r="ABO9" s="19"/>
      <c r="ABP9" s="17"/>
      <c r="ABQ9" s="19"/>
      <c r="ABR9" s="70"/>
      <c r="ABS9" s="24"/>
      <c r="ABU9" s="128"/>
      <c r="ABV9" s="2"/>
      <c r="ABW9" s="20">
        <v>2</v>
      </c>
      <c r="ABX9" s="19"/>
      <c r="ABY9" s="17"/>
      <c r="ABZ9" s="19"/>
      <c r="ACA9" s="70"/>
      <c r="ACB9" s="24"/>
      <c r="ACD9" s="128"/>
      <c r="ACE9" s="2"/>
      <c r="ACF9" s="20">
        <v>2</v>
      </c>
      <c r="ACG9" s="19"/>
      <c r="ACH9" s="17"/>
      <c r="ACI9" s="19"/>
      <c r="ACJ9" s="70"/>
      <c r="ACK9" s="24"/>
      <c r="ACM9" s="128"/>
      <c r="ACN9" s="2"/>
      <c r="ACO9" s="20">
        <v>2</v>
      </c>
      <c r="ACP9" s="19"/>
      <c r="ACQ9" s="17"/>
      <c r="ACR9" s="19"/>
      <c r="ACS9" s="70"/>
      <c r="ACT9" s="24"/>
      <c r="ACV9" s="128"/>
      <c r="ACW9" s="2"/>
      <c r="ACX9" s="20">
        <v>2</v>
      </c>
      <c r="ACY9" s="19"/>
      <c r="ACZ9" s="17"/>
      <c r="ADA9" s="19"/>
      <c r="ADB9" s="70"/>
      <c r="ADC9" s="24"/>
    </row>
    <row r="10" spans="1:783" x14ac:dyDescent="0.25">
      <c r="A10" s="25">
        <v>7</v>
      </c>
      <c r="B10" s="16" t="str">
        <f t="shared" ref="B10:I10" si="6">BM5</f>
        <v>TYSON FRESH MEATS</v>
      </c>
      <c r="C10" s="16" t="str">
        <f t="shared" si="6"/>
        <v xml:space="preserve">I B P </v>
      </c>
      <c r="D10" s="72" t="str">
        <f t="shared" si="6"/>
        <v>PED. 8001495</v>
      </c>
      <c r="E10" s="155">
        <f t="shared" si="6"/>
        <v>43348</v>
      </c>
      <c r="F10" s="74">
        <f t="shared" si="6"/>
        <v>18996.86</v>
      </c>
      <c r="G10" s="15">
        <f t="shared" si="6"/>
        <v>20</v>
      </c>
      <c r="H10" s="64">
        <f t="shared" si="6"/>
        <v>19067.099999999999</v>
      </c>
      <c r="I10" s="18">
        <f t="shared" si="6"/>
        <v>-70.239999999997963</v>
      </c>
      <c r="K10" s="59"/>
      <c r="L10" s="171"/>
      <c r="M10" s="20">
        <v>3</v>
      </c>
      <c r="N10" s="19">
        <v>990.02</v>
      </c>
      <c r="O10" s="17">
        <v>43344</v>
      </c>
      <c r="P10" s="19">
        <v>990.02</v>
      </c>
      <c r="Q10" s="70" t="s">
        <v>288</v>
      </c>
      <c r="R10" s="24">
        <v>35</v>
      </c>
      <c r="S10" s="16"/>
      <c r="T10" s="59"/>
      <c r="U10" s="171"/>
      <c r="V10" s="20">
        <v>3</v>
      </c>
      <c r="W10" s="190">
        <v>954.4</v>
      </c>
      <c r="X10" s="105">
        <v>43344</v>
      </c>
      <c r="Y10" s="190">
        <v>954.4</v>
      </c>
      <c r="Z10" s="124" t="s">
        <v>291</v>
      </c>
      <c r="AA10" s="103">
        <v>35</v>
      </c>
      <c r="AB10" s="16"/>
      <c r="AC10" s="59"/>
      <c r="AD10" s="171"/>
      <c r="AE10" s="20">
        <v>3</v>
      </c>
      <c r="AF10" s="190">
        <v>963.27</v>
      </c>
      <c r="AG10" s="17">
        <v>43344</v>
      </c>
      <c r="AH10" s="190">
        <v>963.27</v>
      </c>
      <c r="AI10" s="70" t="s">
        <v>295</v>
      </c>
      <c r="AJ10" s="24">
        <v>35</v>
      </c>
      <c r="AK10" s="16"/>
      <c r="AL10" s="59"/>
      <c r="AM10" s="171"/>
      <c r="AN10" s="20">
        <v>3</v>
      </c>
      <c r="AO10" s="19">
        <v>914</v>
      </c>
      <c r="AP10" s="17">
        <v>43346</v>
      </c>
      <c r="AQ10" s="19">
        <v>914</v>
      </c>
      <c r="AR10" s="70" t="s">
        <v>299</v>
      </c>
      <c r="AS10" s="24">
        <v>35</v>
      </c>
      <c r="AT10" s="16"/>
      <c r="AU10" s="59"/>
      <c r="AV10" s="171"/>
      <c r="AW10" s="20">
        <v>3</v>
      </c>
      <c r="AX10" s="19">
        <v>894.5</v>
      </c>
      <c r="AY10" s="105">
        <v>43348</v>
      </c>
      <c r="AZ10" s="19">
        <v>894.5</v>
      </c>
      <c r="BA10" s="124" t="s">
        <v>304</v>
      </c>
      <c r="BB10" s="416">
        <v>35</v>
      </c>
      <c r="BC10" s="16"/>
      <c r="BD10" s="59"/>
      <c r="BE10" s="171"/>
      <c r="BF10" s="20">
        <v>3</v>
      </c>
      <c r="BG10" s="19">
        <v>904</v>
      </c>
      <c r="BH10" s="402">
        <v>43349</v>
      </c>
      <c r="BI10" s="19">
        <v>904</v>
      </c>
      <c r="BJ10" s="404" t="s">
        <v>313</v>
      </c>
      <c r="BK10" s="405">
        <v>35</v>
      </c>
      <c r="BL10" s="16"/>
      <c r="BM10" s="59"/>
      <c r="BN10" s="171"/>
      <c r="BO10" s="20">
        <v>3</v>
      </c>
      <c r="BP10" s="19">
        <v>928.04</v>
      </c>
      <c r="BQ10" s="402">
        <v>43348</v>
      </c>
      <c r="BR10" s="19">
        <v>928.04</v>
      </c>
      <c r="BS10" s="404" t="s">
        <v>309</v>
      </c>
      <c r="BT10" s="405">
        <v>35</v>
      </c>
      <c r="BU10" s="16"/>
      <c r="BV10" s="59"/>
      <c r="BW10" s="171"/>
      <c r="BX10" s="20">
        <v>3</v>
      </c>
      <c r="BY10" s="19">
        <v>944.22</v>
      </c>
      <c r="BZ10" s="402">
        <v>43348</v>
      </c>
      <c r="CA10" s="19">
        <v>944.22</v>
      </c>
      <c r="CB10" s="404" t="s">
        <v>305</v>
      </c>
      <c r="CC10" s="405">
        <v>35</v>
      </c>
      <c r="CD10" s="16"/>
      <c r="CE10" s="59"/>
      <c r="CF10" s="171"/>
      <c r="CG10" s="20">
        <v>3</v>
      </c>
      <c r="CH10" s="19">
        <v>932.6</v>
      </c>
      <c r="CI10" s="17">
        <v>43350</v>
      </c>
      <c r="CJ10" s="19">
        <v>932.6</v>
      </c>
      <c r="CK10" s="70" t="s">
        <v>326</v>
      </c>
      <c r="CL10" s="24">
        <v>35</v>
      </c>
      <c r="CM10" s="16"/>
      <c r="CN10" s="59"/>
      <c r="CO10" s="171"/>
      <c r="CP10" s="20">
        <v>3</v>
      </c>
      <c r="CQ10" s="19">
        <v>960.09</v>
      </c>
      <c r="CR10" s="17">
        <v>43353</v>
      </c>
      <c r="CS10" s="19">
        <v>960.09</v>
      </c>
      <c r="CT10" s="70" t="s">
        <v>334</v>
      </c>
      <c r="CU10" s="24">
        <v>35</v>
      </c>
      <c r="CV10" s="16"/>
      <c r="CW10" s="59"/>
      <c r="CX10" s="171"/>
      <c r="CY10" s="20">
        <v>3</v>
      </c>
      <c r="CZ10" s="19">
        <v>875.4</v>
      </c>
      <c r="DA10" s="402">
        <v>43351</v>
      </c>
      <c r="DB10" s="19">
        <v>875.4</v>
      </c>
      <c r="DC10" s="404" t="s">
        <v>332</v>
      </c>
      <c r="DD10" s="405">
        <v>35</v>
      </c>
      <c r="DE10" s="16"/>
      <c r="DF10" s="59"/>
      <c r="DG10" s="171"/>
      <c r="DH10" s="20">
        <v>3</v>
      </c>
      <c r="DI10" s="19">
        <v>862.13</v>
      </c>
      <c r="DJ10" s="402">
        <v>43355</v>
      </c>
      <c r="DK10" s="19">
        <v>862.13</v>
      </c>
      <c r="DL10" s="404" t="s">
        <v>344</v>
      </c>
      <c r="DM10" s="405">
        <v>35</v>
      </c>
      <c r="DN10" s="16"/>
      <c r="DO10" s="59"/>
      <c r="DP10" s="171"/>
      <c r="DQ10" s="20">
        <v>3</v>
      </c>
      <c r="DR10" s="30">
        <v>904.5</v>
      </c>
      <c r="DS10" s="58">
        <v>43355</v>
      </c>
      <c r="DT10" s="30">
        <v>904.5</v>
      </c>
      <c r="DU10" s="76" t="s">
        <v>346</v>
      </c>
      <c r="DV10" s="24">
        <v>35</v>
      </c>
      <c r="DW10" s="16"/>
      <c r="DX10" s="59"/>
      <c r="DY10" s="171"/>
      <c r="DZ10" s="20">
        <v>3</v>
      </c>
      <c r="EA10" s="30">
        <v>948.46</v>
      </c>
      <c r="EB10" s="58">
        <v>43356</v>
      </c>
      <c r="EC10" s="776">
        <v>948.46</v>
      </c>
      <c r="ED10" s="76" t="s">
        <v>352</v>
      </c>
      <c r="EE10" s="24">
        <v>35</v>
      </c>
      <c r="EF10" s="16"/>
      <c r="EG10" s="59"/>
      <c r="EH10" s="171"/>
      <c r="EI10" s="20">
        <v>3</v>
      </c>
      <c r="EJ10" s="19">
        <v>907.63</v>
      </c>
      <c r="EK10" s="17">
        <v>43354</v>
      </c>
      <c r="EL10" s="19">
        <v>907.63</v>
      </c>
      <c r="EM10" s="43" t="s">
        <v>341</v>
      </c>
      <c r="EN10" s="24">
        <v>35</v>
      </c>
      <c r="EO10" s="16"/>
      <c r="EP10" s="59"/>
      <c r="EQ10" s="171"/>
      <c r="ER10" s="20">
        <v>3</v>
      </c>
      <c r="ES10" s="19">
        <v>909.9</v>
      </c>
      <c r="ET10" s="17">
        <v>43357</v>
      </c>
      <c r="EU10" s="19">
        <v>909.9</v>
      </c>
      <c r="EV10" s="43" t="s">
        <v>357</v>
      </c>
      <c r="EW10" s="24">
        <v>35</v>
      </c>
      <c r="EX10" s="16"/>
      <c r="EY10" s="59"/>
      <c r="EZ10" s="171"/>
      <c r="FA10" s="20">
        <v>3</v>
      </c>
      <c r="FB10" s="167">
        <v>920.3</v>
      </c>
      <c r="FC10" s="150">
        <v>43360</v>
      </c>
      <c r="FD10" s="167">
        <v>920.3</v>
      </c>
      <c r="FE10" s="110" t="s">
        <v>364</v>
      </c>
      <c r="FF10" s="111">
        <v>35</v>
      </c>
      <c r="FG10" s="16"/>
      <c r="FH10" s="59"/>
      <c r="FI10" s="171"/>
      <c r="FJ10" s="20">
        <v>3</v>
      </c>
      <c r="FK10" s="30">
        <v>995.46</v>
      </c>
      <c r="FL10" s="58">
        <v>43358</v>
      </c>
      <c r="FM10" s="30">
        <v>995.46</v>
      </c>
      <c r="FN10" s="76" t="s">
        <v>361</v>
      </c>
      <c r="FO10" s="24">
        <v>35</v>
      </c>
      <c r="FP10" s="16"/>
      <c r="FQ10" s="59"/>
      <c r="FR10" s="171"/>
      <c r="FS10" s="20">
        <v>3</v>
      </c>
      <c r="FT10" s="19">
        <v>899.5</v>
      </c>
      <c r="FU10" s="150">
        <v>43361</v>
      </c>
      <c r="FV10" s="19">
        <v>899.5</v>
      </c>
      <c r="FW10" s="270" t="s">
        <v>368</v>
      </c>
      <c r="FX10" s="111">
        <v>36</v>
      </c>
      <c r="FY10" s="16"/>
      <c r="FZ10" s="59"/>
      <c r="GA10" s="171"/>
      <c r="GB10" s="20">
        <v>3</v>
      </c>
      <c r="GC10" s="19">
        <v>962.36</v>
      </c>
      <c r="GD10" s="17">
        <v>43362</v>
      </c>
      <c r="GE10" s="19">
        <v>962.36</v>
      </c>
      <c r="GF10" s="70" t="s">
        <v>375</v>
      </c>
      <c r="GG10" s="24">
        <v>36</v>
      </c>
      <c r="GH10" s="16"/>
      <c r="GI10" s="59"/>
      <c r="GJ10" s="171"/>
      <c r="GK10" s="20">
        <v>3</v>
      </c>
      <c r="GL10" s="19">
        <v>920.79</v>
      </c>
      <c r="GM10" s="17">
        <v>43365</v>
      </c>
      <c r="GN10" s="19">
        <v>920.79</v>
      </c>
      <c r="GO10" s="70" t="s">
        <v>447</v>
      </c>
      <c r="GP10" s="24">
        <v>36</v>
      </c>
      <c r="GQ10" s="16"/>
      <c r="GR10" s="59"/>
      <c r="GS10" s="171"/>
      <c r="GT10" s="20">
        <v>3</v>
      </c>
      <c r="GU10" s="19">
        <v>943.47</v>
      </c>
      <c r="GV10" s="17">
        <v>43362</v>
      </c>
      <c r="GW10" s="19">
        <v>943.47</v>
      </c>
      <c r="GX10" s="312" t="s">
        <v>374</v>
      </c>
      <c r="GY10" s="24">
        <v>36</v>
      </c>
      <c r="GZ10" s="16"/>
      <c r="HA10" s="59"/>
      <c r="HB10" s="171"/>
      <c r="HC10" s="20">
        <v>3</v>
      </c>
      <c r="HD10" s="30">
        <v>957.98</v>
      </c>
      <c r="HE10" s="58">
        <v>43363</v>
      </c>
      <c r="HF10" s="30">
        <v>957.98</v>
      </c>
      <c r="HG10" s="76" t="s">
        <v>400</v>
      </c>
      <c r="HH10" s="24">
        <v>36</v>
      </c>
      <c r="HI10" s="16"/>
      <c r="HJ10" s="59"/>
      <c r="HK10" s="171"/>
      <c r="HL10" s="20">
        <v>3</v>
      </c>
      <c r="HM10" s="19">
        <v>893.1</v>
      </c>
      <c r="HN10" s="17">
        <v>43365</v>
      </c>
      <c r="HO10" s="19">
        <v>893.1</v>
      </c>
      <c r="HP10" s="600" t="s">
        <v>448</v>
      </c>
      <c r="HQ10" s="24">
        <v>36</v>
      </c>
      <c r="HR10" s="19"/>
      <c r="HS10" s="30"/>
      <c r="HT10" s="171"/>
      <c r="HU10" s="20">
        <v>3</v>
      </c>
      <c r="HV10" s="30">
        <v>933.9</v>
      </c>
      <c r="HW10" s="58">
        <v>43368</v>
      </c>
      <c r="HX10" s="30">
        <v>933.9</v>
      </c>
      <c r="HY10" s="76" t="s">
        <v>455</v>
      </c>
      <c r="HZ10" s="24">
        <v>36</v>
      </c>
      <c r="IA10" s="30"/>
      <c r="IB10" s="59"/>
      <c r="IC10" s="171"/>
      <c r="ID10" s="20">
        <v>3</v>
      </c>
      <c r="IE10" s="19">
        <v>903</v>
      </c>
      <c r="IF10" s="17">
        <v>43369</v>
      </c>
      <c r="IG10" s="19">
        <v>903</v>
      </c>
      <c r="IH10" s="43" t="s">
        <v>459</v>
      </c>
      <c r="II10" s="24">
        <v>39</v>
      </c>
      <c r="IJ10" s="16"/>
      <c r="IK10" s="59"/>
      <c r="IL10" s="171"/>
      <c r="IM10" s="20">
        <v>3</v>
      </c>
      <c r="IN10" s="30">
        <v>941.04</v>
      </c>
      <c r="IO10" s="639">
        <v>43368</v>
      </c>
      <c r="IP10" s="30">
        <v>941.04</v>
      </c>
      <c r="IQ10" s="76" t="s">
        <v>457</v>
      </c>
      <c r="IR10" s="24">
        <v>36</v>
      </c>
      <c r="IS10" s="16"/>
      <c r="IT10" s="59"/>
      <c r="IU10" s="171"/>
      <c r="IV10" s="20">
        <v>3</v>
      </c>
      <c r="IW10" s="19">
        <v>886.17</v>
      </c>
      <c r="IX10" s="17">
        <v>43370</v>
      </c>
      <c r="IY10" s="19">
        <v>886.17</v>
      </c>
      <c r="IZ10" s="70" t="s">
        <v>463</v>
      </c>
      <c r="JA10" s="24">
        <v>39</v>
      </c>
      <c r="JB10" s="16"/>
      <c r="JC10" s="59"/>
      <c r="JD10" s="171"/>
      <c r="JE10" s="20">
        <v>3</v>
      </c>
      <c r="JF10" s="19">
        <v>930.31</v>
      </c>
      <c r="JG10" s="17">
        <v>43371</v>
      </c>
      <c r="JH10" s="19">
        <v>930.31</v>
      </c>
      <c r="JI10" s="70" t="s">
        <v>466</v>
      </c>
      <c r="JJ10" s="24">
        <v>39</v>
      </c>
      <c r="JK10" s="16"/>
      <c r="JL10" s="59"/>
      <c r="JM10" s="171"/>
      <c r="JN10" s="20">
        <v>3</v>
      </c>
      <c r="JO10" s="19">
        <v>949.4</v>
      </c>
      <c r="JP10" s="17">
        <v>43372</v>
      </c>
      <c r="JQ10" s="19">
        <v>949.4</v>
      </c>
      <c r="JR10" s="70" t="s">
        <v>468</v>
      </c>
      <c r="JS10" s="24">
        <v>39</v>
      </c>
      <c r="JT10" s="16"/>
      <c r="JU10" s="59"/>
      <c r="JV10" s="171"/>
      <c r="JW10" s="20">
        <v>3</v>
      </c>
      <c r="JX10" s="19">
        <v>947.39</v>
      </c>
      <c r="JY10" s="17"/>
      <c r="JZ10" s="19"/>
      <c r="KA10" s="70"/>
      <c r="KB10" s="24"/>
      <c r="KC10" s="16"/>
      <c r="KD10" s="59"/>
      <c r="KE10" s="171"/>
      <c r="KF10" s="20">
        <v>3</v>
      </c>
      <c r="KG10" s="19">
        <v>913.1</v>
      </c>
      <c r="KH10" s="17"/>
      <c r="KI10" s="19"/>
      <c r="KJ10" s="70"/>
      <c r="KK10" s="24"/>
      <c r="KL10" s="16"/>
      <c r="KM10" s="59"/>
      <c r="KN10" s="171"/>
      <c r="KO10" s="20">
        <v>3</v>
      </c>
      <c r="KP10" s="190"/>
      <c r="KQ10" s="105"/>
      <c r="KR10" s="190"/>
      <c r="KS10" s="124"/>
      <c r="KT10" s="103"/>
      <c r="KU10" s="16"/>
      <c r="KV10" s="59"/>
      <c r="KW10" s="171"/>
      <c r="KX10" s="20">
        <v>3</v>
      </c>
      <c r="KY10" s="190"/>
      <c r="KZ10" s="17"/>
      <c r="LA10" s="190"/>
      <c r="LB10" s="70"/>
      <c r="LC10" s="24"/>
      <c r="LD10" s="16"/>
      <c r="LE10" s="59"/>
      <c r="LF10" s="171"/>
      <c r="LG10" s="20"/>
      <c r="LH10" s="19"/>
      <c r="LI10" s="17"/>
      <c r="LJ10" s="19"/>
      <c r="LK10" s="70"/>
      <c r="LL10" s="24"/>
      <c r="LM10" s="16"/>
      <c r="LN10" s="129"/>
      <c r="LO10" s="171"/>
      <c r="LP10" s="20"/>
      <c r="LQ10" s="190"/>
      <c r="LR10" s="17"/>
      <c r="LS10" s="190"/>
      <c r="LT10" s="70"/>
      <c r="LU10" s="24"/>
      <c r="LV10" s="16"/>
      <c r="LW10" s="129"/>
      <c r="LX10" s="171"/>
      <c r="LY10" s="20"/>
      <c r="LZ10" s="19"/>
      <c r="MA10" s="17"/>
      <c r="MB10" s="19"/>
      <c r="MC10" s="70"/>
      <c r="MD10" s="24"/>
      <c r="ME10" s="16"/>
      <c r="MF10" s="129"/>
      <c r="MG10" s="171"/>
      <c r="MH10" s="20"/>
      <c r="MI10" s="167"/>
      <c r="MJ10" s="17"/>
      <c r="MK10" s="167"/>
      <c r="ML10" s="70"/>
      <c r="MM10" s="24"/>
      <c r="MN10" s="16"/>
      <c r="MO10" s="129"/>
      <c r="MP10" s="171"/>
      <c r="MQ10" s="20"/>
      <c r="MR10" s="19"/>
      <c r="MS10" s="17"/>
      <c r="MT10" s="19"/>
      <c r="MU10" s="70"/>
      <c r="MV10" s="24"/>
      <c r="MW10" s="16"/>
      <c r="MX10" s="129"/>
      <c r="MY10" s="171"/>
      <c r="MZ10" s="20"/>
      <c r="NA10" s="19"/>
      <c r="NB10" s="17"/>
      <c r="NC10" s="19"/>
      <c r="ND10" s="70"/>
      <c r="NE10" s="24"/>
      <c r="NF10" s="16"/>
      <c r="NG10" s="129"/>
      <c r="NH10" s="171"/>
      <c r="NI10" s="20"/>
      <c r="NJ10" s="19"/>
      <c r="NK10" s="17"/>
      <c r="NL10" s="19"/>
      <c r="NM10" s="70"/>
      <c r="NN10" s="24"/>
      <c r="NO10" s="16"/>
      <c r="NP10" s="129"/>
      <c r="NQ10" s="171"/>
      <c r="NR10" s="20"/>
      <c r="NS10" s="19"/>
      <c r="NT10" s="17"/>
      <c r="NU10" s="19"/>
      <c r="NV10" s="70"/>
      <c r="NW10" s="24"/>
      <c r="NX10" s="16"/>
      <c r="NY10" s="129"/>
      <c r="NZ10" s="121"/>
      <c r="OA10" s="20"/>
      <c r="OB10" s="19"/>
      <c r="OC10" s="105"/>
      <c r="OD10" s="19"/>
      <c r="OE10" s="124"/>
      <c r="OF10" s="103"/>
      <c r="OG10" s="16"/>
      <c r="OH10" s="129"/>
      <c r="OI10" s="121"/>
      <c r="OJ10" s="20"/>
      <c r="OK10" s="19"/>
      <c r="OL10" s="17"/>
      <c r="OM10" s="19"/>
      <c r="ON10" s="70"/>
      <c r="OO10" s="485"/>
      <c r="OP10" s="16"/>
      <c r="OQ10" s="129"/>
      <c r="OR10" s="121"/>
      <c r="OS10" s="20"/>
      <c r="OT10" s="19"/>
      <c r="OU10" s="17"/>
      <c r="OV10" s="19"/>
      <c r="OW10" s="70"/>
      <c r="OX10" s="24"/>
      <c r="OY10" s="16"/>
      <c r="OZ10" s="129"/>
      <c r="PA10" s="121"/>
      <c r="PB10" s="20"/>
      <c r="PC10" s="19"/>
      <c r="PD10" s="17"/>
      <c r="PE10" s="19"/>
      <c r="PF10" s="70"/>
      <c r="PG10" s="24"/>
      <c r="PH10" s="16"/>
      <c r="PI10" s="129"/>
      <c r="PJ10" s="121"/>
      <c r="PK10" s="20"/>
      <c r="PL10" s="19"/>
      <c r="PM10" s="17"/>
      <c r="PN10" s="19"/>
      <c r="PO10" s="270"/>
      <c r="PP10" s="24"/>
      <c r="PQ10" s="16"/>
      <c r="PR10" s="129"/>
      <c r="PS10" s="121"/>
      <c r="PT10" s="20"/>
      <c r="PU10" s="19"/>
      <c r="PV10" s="105"/>
      <c r="PW10" s="19"/>
      <c r="PX10" s="124"/>
      <c r="PY10" s="24"/>
      <c r="PZ10" s="16"/>
      <c r="QA10" s="129"/>
      <c r="QB10" s="121"/>
      <c r="QC10" s="20"/>
      <c r="QD10" s="19"/>
      <c r="QE10" s="17"/>
      <c r="QF10" s="19"/>
      <c r="QG10" s="70"/>
      <c r="QH10" s="24"/>
      <c r="QI10" s="16"/>
      <c r="QJ10" s="128"/>
      <c r="QK10" s="121"/>
      <c r="QL10" s="20"/>
      <c r="QM10" s="19"/>
      <c r="QN10" s="17"/>
      <c r="QO10" s="19"/>
      <c r="QP10" s="70"/>
      <c r="QQ10" s="24"/>
      <c r="QR10" s="16"/>
      <c r="QS10" s="128"/>
      <c r="QT10" s="121"/>
      <c r="QU10" s="20"/>
      <c r="QV10" s="19"/>
      <c r="QW10" s="17"/>
      <c r="QX10" s="19"/>
      <c r="QY10" s="70"/>
      <c r="QZ10" s="24"/>
      <c r="RA10" s="16"/>
      <c r="RB10" s="128"/>
      <c r="RC10" s="121"/>
      <c r="RD10" s="20"/>
      <c r="RE10" s="19"/>
      <c r="RF10" s="17"/>
      <c r="RG10" s="19"/>
      <c r="RH10" s="70"/>
      <c r="RI10" s="24"/>
      <c r="RJ10" s="16"/>
      <c r="RK10" s="128"/>
      <c r="RL10" s="121"/>
      <c r="RM10" s="20"/>
      <c r="RN10" s="19"/>
      <c r="RO10" s="402"/>
      <c r="RP10" s="403"/>
      <c r="RQ10" s="404"/>
      <c r="RR10" s="405"/>
      <c r="RS10" s="16"/>
      <c r="RT10" s="128"/>
      <c r="RU10" s="121"/>
      <c r="RV10" s="20"/>
      <c r="RW10" s="19"/>
      <c r="RX10" s="17"/>
      <c r="RY10" s="19"/>
      <c r="RZ10" s="70"/>
      <c r="SA10" s="24"/>
      <c r="SB10" s="16"/>
      <c r="SC10" s="128"/>
      <c r="SD10" s="121"/>
      <c r="SE10" s="20">
        <v>3</v>
      </c>
      <c r="SF10" s="19"/>
      <c r="SG10" s="17"/>
      <c r="SH10" s="19"/>
      <c r="SI10" s="70"/>
      <c r="SJ10" s="24"/>
      <c r="SK10" s="16"/>
      <c r="SL10" s="128"/>
      <c r="SM10" s="121"/>
      <c r="SN10" s="20">
        <v>3</v>
      </c>
      <c r="SO10" s="19"/>
      <c r="SP10" s="17"/>
      <c r="SQ10" s="19"/>
      <c r="SR10" s="70"/>
      <c r="SS10" s="24"/>
      <c r="SU10" s="59"/>
      <c r="SV10" s="2"/>
      <c r="SW10" s="20">
        <v>3</v>
      </c>
      <c r="SX10" s="19"/>
      <c r="SY10" s="17"/>
      <c r="SZ10" s="19"/>
      <c r="TA10" s="70"/>
      <c r="TB10" s="24"/>
      <c r="TD10" s="59"/>
      <c r="TE10" s="2"/>
      <c r="TF10" s="20">
        <v>3</v>
      </c>
      <c r="TG10" s="19"/>
      <c r="TH10" s="17"/>
      <c r="TI10" s="19"/>
      <c r="TJ10" s="70"/>
      <c r="TK10" s="24"/>
      <c r="TM10" s="59"/>
      <c r="TN10" s="2"/>
      <c r="TO10" s="20">
        <v>3</v>
      </c>
      <c r="TP10" s="19"/>
      <c r="TQ10" s="17"/>
      <c r="TR10" s="19"/>
      <c r="TS10" s="70"/>
      <c r="TT10" s="24"/>
      <c r="TV10" s="59"/>
      <c r="TW10" s="2"/>
      <c r="TX10" s="20">
        <v>3</v>
      </c>
      <c r="TY10" s="19"/>
      <c r="TZ10" s="17"/>
      <c r="UA10" s="19"/>
      <c r="UB10" s="70"/>
      <c r="UC10" s="24"/>
      <c r="UE10" s="59"/>
      <c r="UF10" s="2"/>
      <c r="UG10" s="20">
        <v>3</v>
      </c>
      <c r="UH10" s="19"/>
      <c r="UI10" s="17"/>
      <c r="UJ10" s="19"/>
      <c r="UK10" s="70"/>
      <c r="UL10" s="24"/>
      <c r="UN10" s="59"/>
      <c r="UO10" s="2"/>
      <c r="UP10" s="20">
        <v>3</v>
      </c>
      <c r="UQ10" s="19"/>
      <c r="UR10" s="17"/>
      <c r="US10" s="19"/>
      <c r="UT10" s="70"/>
      <c r="UU10" s="24"/>
      <c r="UW10" s="59"/>
      <c r="UX10" s="2"/>
      <c r="UY10" s="20">
        <v>3</v>
      </c>
      <c r="UZ10" s="19"/>
      <c r="VA10" s="17"/>
      <c r="VB10" s="19"/>
      <c r="VC10" s="70"/>
      <c r="VD10" s="24"/>
      <c r="VF10" s="59"/>
      <c r="VG10" s="2"/>
      <c r="VH10" s="20">
        <v>3</v>
      </c>
      <c r="VI10" s="19"/>
      <c r="VJ10" s="17"/>
      <c r="VK10" s="19"/>
      <c r="VL10" s="70"/>
      <c r="VM10" s="24"/>
      <c r="VO10" s="59"/>
      <c r="VP10" s="2"/>
      <c r="VQ10" s="20">
        <v>3</v>
      </c>
      <c r="VR10" s="19"/>
      <c r="VS10" s="17"/>
      <c r="VT10" s="19"/>
      <c r="VU10" s="70"/>
      <c r="VV10" s="24"/>
      <c r="VX10" s="59"/>
      <c r="VY10" s="2"/>
      <c r="VZ10" s="20">
        <v>3</v>
      </c>
      <c r="WA10" s="19"/>
      <c r="WB10" s="17"/>
      <c r="WC10" s="19"/>
      <c r="WD10" s="70"/>
      <c r="WE10" s="24"/>
      <c r="WG10" s="59"/>
      <c r="WH10" s="2"/>
      <c r="WI10" s="20">
        <v>3</v>
      </c>
      <c r="WJ10" s="19"/>
      <c r="WK10" s="17"/>
      <c r="WL10" s="19"/>
      <c r="WM10" s="70"/>
      <c r="WN10" s="24"/>
      <c r="WP10" s="59"/>
      <c r="WQ10" s="2"/>
      <c r="WR10" s="20">
        <v>3</v>
      </c>
      <c r="WS10" s="19"/>
      <c r="WT10" s="17"/>
      <c r="WU10" s="19"/>
      <c r="WV10" s="70"/>
      <c r="WW10" s="24"/>
      <c r="WY10" s="59"/>
      <c r="WZ10" s="2"/>
      <c r="XA10" s="20">
        <v>3</v>
      </c>
      <c r="XB10" s="19"/>
      <c r="XC10" s="17"/>
      <c r="XD10" s="19"/>
      <c r="XE10" s="70"/>
      <c r="XF10" s="24"/>
      <c r="XH10" s="59"/>
      <c r="XI10" s="2"/>
      <c r="XJ10" s="20">
        <v>3</v>
      </c>
      <c r="XK10" s="19"/>
      <c r="XL10" s="17"/>
      <c r="XM10" s="19"/>
      <c r="XN10" s="70"/>
      <c r="XO10" s="24"/>
      <c r="XQ10" s="59"/>
      <c r="XR10" s="2"/>
      <c r="XS10" s="20">
        <v>3</v>
      </c>
      <c r="XT10" s="19"/>
      <c r="XU10" s="17"/>
      <c r="XV10" s="19"/>
      <c r="XW10" s="70"/>
      <c r="XX10" s="24"/>
      <c r="XZ10" s="59"/>
      <c r="YA10" s="2"/>
      <c r="YB10" s="20">
        <v>3</v>
      </c>
      <c r="YC10" s="19"/>
      <c r="YD10" s="17"/>
      <c r="YE10" s="19"/>
      <c r="YF10" s="70"/>
      <c r="YG10" s="24"/>
      <c r="YI10" s="59"/>
      <c r="YJ10" s="2"/>
      <c r="YK10" s="20">
        <v>3</v>
      </c>
      <c r="YL10" s="19"/>
      <c r="YM10" s="17"/>
      <c r="YN10" s="19"/>
      <c r="YO10" s="70"/>
      <c r="YP10" s="24"/>
      <c r="YR10" s="59"/>
      <c r="YS10" s="2"/>
      <c r="YT10" s="20">
        <v>3</v>
      </c>
      <c r="YU10" s="19"/>
      <c r="YV10" s="17"/>
      <c r="YW10" s="19"/>
      <c r="YX10" s="70"/>
      <c r="YY10" s="24"/>
      <c r="ZA10" s="59"/>
      <c r="ZB10" s="2"/>
      <c r="ZC10" s="20">
        <v>3</v>
      </c>
      <c r="ZD10" s="19"/>
      <c r="ZE10" s="17"/>
      <c r="ZF10" s="19"/>
      <c r="ZG10" s="70"/>
      <c r="ZH10" s="24"/>
      <c r="ZJ10" s="59"/>
      <c r="ZK10" s="2"/>
      <c r="ZL10" s="20">
        <v>3</v>
      </c>
      <c r="ZM10" s="19"/>
      <c r="ZN10" s="17"/>
      <c r="ZO10" s="19"/>
      <c r="ZP10" s="70"/>
      <c r="ZQ10" s="24"/>
      <c r="ZS10" s="59"/>
      <c r="ZT10" s="2"/>
      <c r="ZU10" s="20">
        <v>3</v>
      </c>
      <c r="ZV10" s="19"/>
      <c r="ZW10" s="17"/>
      <c r="ZX10" s="19"/>
      <c r="ZY10" s="70"/>
      <c r="ZZ10" s="24"/>
      <c r="AAB10" s="59"/>
      <c r="AAC10" s="2"/>
      <c r="AAD10" s="20">
        <v>3</v>
      </c>
      <c r="AAE10" s="19"/>
      <c r="AAF10" s="17"/>
      <c r="AAG10" s="19"/>
      <c r="AAH10" s="70"/>
      <c r="AAI10" s="24"/>
      <c r="AAK10" s="59"/>
      <c r="AAL10" s="2"/>
      <c r="AAM10" s="20">
        <v>3</v>
      </c>
      <c r="AAN10" s="19"/>
      <c r="AAO10" s="17"/>
      <c r="AAP10" s="19"/>
      <c r="AAQ10" s="70"/>
      <c r="AAR10" s="24"/>
      <c r="AAT10" s="59"/>
      <c r="AAU10" s="2"/>
      <c r="AAV10" s="20">
        <v>3</v>
      </c>
      <c r="AAW10" s="19"/>
      <c r="AAX10" s="17"/>
      <c r="AAY10" s="19"/>
      <c r="AAZ10" s="70"/>
      <c r="ABA10" s="24"/>
      <c r="ABC10" s="59"/>
      <c r="ABD10" s="2"/>
      <c r="ABE10" s="20">
        <v>3</v>
      </c>
      <c r="ABF10" s="19"/>
      <c r="ABG10" s="17"/>
      <c r="ABH10" s="19"/>
      <c r="ABI10" s="70"/>
      <c r="ABJ10" s="24"/>
      <c r="ABL10" s="59"/>
      <c r="ABM10" s="406"/>
      <c r="ABN10" s="20">
        <v>3</v>
      </c>
      <c r="ABO10" s="19"/>
      <c r="ABP10" s="17"/>
      <c r="ABQ10" s="19"/>
      <c r="ABR10" s="70"/>
      <c r="ABS10" s="24"/>
      <c r="ABU10" s="59"/>
      <c r="ABV10" s="2"/>
      <c r="ABW10" s="20">
        <v>3</v>
      </c>
      <c r="ABX10" s="19"/>
      <c r="ABY10" s="17"/>
      <c r="ABZ10" s="19"/>
      <c r="ACA10" s="70"/>
      <c r="ACB10" s="24"/>
      <c r="ACD10" s="59"/>
      <c r="ACE10" s="2"/>
      <c r="ACF10" s="20">
        <v>3</v>
      </c>
      <c r="ACG10" s="19"/>
      <c r="ACH10" s="17"/>
      <c r="ACI10" s="19"/>
      <c r="ACJ10" s="70"/>
      <c r="ACK10" s="24"/>
      <c r="ACM10" s="59"/>
      <c r="ACN10" s="2"/>
      <c r="ACO10" s="20">
        <v>3</v>
      </c>
      <c r="ACP10" s="19"/>
      <c r="ACQ10" s="17"/>
      <c r="ACR10" s="19"/>
      <c r="ACS10" s="70"/>
      <c r="ACT10" s="24"/>
      <c r="ACV10" s="59"/>
      <c r="ACW10" s="2"/>
      <c r="ACX10" s="20">
        <v>3</v>
      </c>
      <c r="ACY10" s="19"/>
      <c r="ACZ10" s="17"/>
      <c r="ADA10" s="19"/>
      <c r="ADB10" s="70"/>
      <c r="ADC10" s="24"/>
    </row>
    <row r="11" spans="1:783" x14ac:dyDescent="0.25">
      <c r="A11" s="25">
        <v>8</v>
      </c>
      <c r="B11" s="16" t="str">
        <f t="shared" ref="B11:I11" si="7">BV5</f>
        <v>SMITHFIELD FARMLAND</v>
      </c>
      <c r="C11" s="16" t="str">
        <f t="shared" si="7"/>
        <v>Smithfield</v>
      </c>
      <c r="D11" s="72" t="str">
        <f t="shared" si="7"/>
        <v>PED. 28144982</v>
      </c>
      <c r="E11" s="155">
        <f t="shared" si="7"/>
        <v>43348</v>
      </c>
      <c r="F11" s="74">
        <f t="shared" si="7"/>
        <v>19195.86</v>
      </c>
      <c r="G11" s="15">
        <f t="shared" si="7"/>
        <v>20</v>
      </c>
      <c r="H11" s="64">
        <f t="shared" si="7"/>
        <v>19041.740000000002</v>
      </c>
      <c r="I11" s="18">
        <f t="shared" si="7"/>
        <v>154.11999999999898</v>
      </c>
      <c r="K11" s="141"/>
      <c r="L11" s="121"/>
      <c r="M11" s="20">
        <v>4</v>
      </c>
      <c r="N11" s="19">
        <v>966.89</v>
      </c>
      <c r="O11" s="17">
        <v>43344</v>
      </c>
      <c r="P11" s="19">
        <v>966.89</v>
      </c>
      <c r="Q11" s="70" t="s">
        <v>294</v>
      </c>
      <c r="R11" s="24">
        <v>35</v>
      </c>
      <c r="S11" s="16"/>
      <c r="T11" s="141"/>
      <c r="U11" s="121"/>
      <c r="V11" s="20">
        <v>4</v>
      </c>
      <c r="W11" s="190">
        <v>921.7</v>
      </c>
      <c r="X11" s="105">
        <v>43344</v>
      </c>
      <c r="Y11" s="190">
        <v>921.7</v>
      </c>
      <c r="Z11" s="124" t="s">
        <v>291</v>
      </c>
      <c r="AA11" s="103">
        <v>35</v>
      </c>
      <c r="AB11" s="16"/>
      <c r="AC11" s="141"/>
      <c r="AD11" s="121"/>
      <c r="AE11" s="20">
        <v>4</v>
      </c>
      <c r="AF11" s="190">
        <v>939.68</v>
      </c>
      <c r="AG11" s="17">
        <v>43344</v>
      </c>
      <c r="AH11" s="190">
        <v>939.68</v>
      </c>
      <c r="AI11" s="70" t="s">
        <v>295</v>
      </c>
      <c r="AJ11" s="24">
        <v>35</v>
      </c>
      <c r="AK11" s="16"/>
      <c r="AL11" s="141"/>
      <c r="AM11" s="121"/>
      <c r="AN11" s="20">
        <v>4</v>
      </c>
      <c r="AO11" s="19">
        <v>929.9</v>
      </c>
      <c r="AP11" s="17">
        <v>43346</v>
      </c>
      <c r="AQ11" s="19">
        <v>929.9</v>
      </c>
      <c r="AR11" s="70" t="s">
        <v>299</v>
      </c>
      <c r="AS11" s="24">
        <v>35</v>
      </c>
      <c r="AT11" s="16"/>
      <c r="AU11" s="141"/>
      <c r="AV11" s="121"/>
      <c r="AW11" s="20">
        <v>4</v>
      </c>
      <c r="AX11" s="19">
        <v>903.5</v>
      </c>
      <c r="AY11" s="105">
        <v>43348</v>
      </c>
      <c r="AZ11" s="19">
        <v>903.5</v>
      </c>
      <c r="BA11" s="124" t="s">
        <v>304</v>
      </c>
      <c r="BB11" s="416">
        <v>35</v>
      </c>
      <c r="BC11" s="16"/>
      <c r="BD11" s="141"/>
      <c r="BE11" s="121"/>
      <c r="BF11" s="20">
        <v>4</v>
      </c>
      <c r="BG11" s="19">
        <v>949.36</v>
      </c>
      <c r="BH11" s="402">
        <v>43349</v>
      </c>
      <c r="BI11" s="19">
        <v>949.36</v>
      </c>
      <c r="BJ11" s="404" t="s">
        <v>311</v>
      </c>
      <c r="BK11" s="405">
        <v>35</v>
      </c>
      <c r="BL11" s="16"/>
      <c r="BM11" s="141"/>
      <c r="BN11" s="121"/>
      <c r="BO11" s="20">
        <v>4</v>
      </c>
      <c r="BP11" s="19">
        <v>945.28</v>
      </c>
      <c r="BQ11" s="402">
        <v>43348</v>
      </c>
      <c r="BR11" s="19">
        <v>945.28</v>
      </c>
      <c r="BS11" s="404" t="s">
        <v>309</v>
      </c>
      <c r="BT11" s="405">
        <v>35</v>
      </c>
      <c r="BU11" s="16"/>
      <c r="BV11" s="141"/>
      <c r="BW11" s="121"/>
      <c r="BX11" s="20">
        <v>4</v>
      </c>
      <c r="BY11" s="19">
        <v>916.1</v>
      </c>
      <c r="BZ11" s="402">
        <v>43348</v>
      </c>
      <c r="CA11" s="19">
        <v>916.1</v>
      </c>
      <c r="CB11" s="404" t="s">
        <v>305</v>
      </c>
      <c r="CC11" s="405">
        <v>35</v>
      </c>
      <c r="CD11" s="16"/>
      <c r="CE11" s="141"/>
      <c r="CF11" s="121"/>
      <c r="CG11" s="20">
        <v>4</v>
      </c>
      <c r="CH11" s="19">
        <v>964.3</v>
      </c>
      <c r="CI11" s="17">
        <v>43350</v>
      </c>
      <c r="CJ11" s="19">
        <v>964.3</v>
      </c>
      <c r="CK11" s="70" t="s">
        <v>326</v>
      </c>
      <c r="CL11" s="24">
        <v>35</v>
      </c>
      <c r="CM11" s="16"/>
      <c r="CN11" s="141"/>
      <c r="CO11" s="121"/>
      <c r="CP11" s="20">
        <v>4</v>
      </c>
      <c r="CQ11" s="19">
        <v>952.83</v>
      </c>
      <c r="CR11" s="17">
        <v>43353</v>
      </c>
      <c r="CS11" s="19">
        <v>952.83</v>
      </c>
      <c r="CT11" s="70" t="s">
        <v>337</v>
      </c>
      <c r="CU11" s="24">
        <v>35</v>
      </c>
      <c r="CV11" s="16"/>
      <c r="CW11" s="141"/>
      <c r="CX11" s="121"/>
      <c r="CY11" s="20">
        <v>4</v>
      </c>
      <c r="CZ11" s="19">
        <v>920.3</v>
      </c>
      <c r="DA11" s="402">
        <v>43351</v>
      </c>
      <c r="DB11" s="19">
        <v>920.3</v>
      </c>
      <c r="DC11" s="404" t="s">
        <v>332</v>
      </c>
      <c r="DD11" s="405">
        <v>35</v>
      </c>
      <c r="DE11" s="16"/>
      <c r="DF11" s="141"/>
      <c r="DG11" s="121"/>
      <c r="DH11" s="20">
        <v>4</v>
      </c>
      <c r="DI11" s="19">
        <v>856.24</v>
      </c>
      <c r="DJ11" s="402">
        <v>43355</v>
      </c>
      <c r="DK11" s="19">
        <v>856.24</v>
      </c>
      <c r="DL11" s="404" t="s">
        <v>344</v>
      </c>
      <c r="DM11" s="405">
        <v>35</v>
      </c>
      <c r="DN11" s="16"/>
      <c r="DO11" s="141"/>
      <c r="DP11" s="121"/>
      <c r="DQ11" s="20">
        <v>4</v>
      </c>
      <c r="DR11" s="30">
        <v>898</v>
      </c>
      <c r="DS11" s="58">
        <v>43355</v>
      </c>
      <c r="DT11" s="30">
        <v>898</v>
      </c>
      <c r="DU11" s="76" t="s">
        <v>346</v>
      </c>
      <c r="DV11" s="24">
        <v>35</v>
      </c>
      <c r="DW11" s="16"/>
      <c r="DX11" s="141"/>
      <c r="DY11" s="121"/>
      <c r="DZ11" s="20">
        <v>4</v>
      </c>
      <c r="EA11" s="30">
        <v>956.62</v>
      </c>
      <c r="EB11" s="58">
        <v>43356</v>
      </c>
      <c r="EC11" s="776">
        <v>956.62</v>
      </c>
      <c r="ED11" s="76" t="s">
        <v>352</v>
      </c>
      <c r="EE11" s="24">
        <v>35</v>
      </c>
      <c r="EF11" s="16"/>
      <c r="EG11" s="141"/>
      <c r="EH11" s="121"/>
      <c r="EI11" s="20">
        <v>4</v>
      </c>
      <c r="EJ11" s="19">
        <v>920.33</v>
      </c>
      <c r="EK11" s="17">
        <v>43354</v>
      </c>
      <c r="EL11" s="19">
        <v>920.33</v>
      </c>
      <c r="EM11" s="43" t="s">
        <v>341</v>
      </c>
      <c r="EN11" s="24">
        <v>35</v>
      </c>
      <c r="EO11" s="16"/>
      <c r="EP11" s="141"/>
      <c r="EQ11" s="121"/>
      <c r="ER11" s="20">
        <v>4</v>
      </c>
      <c r="ES11" s="19">
        <v>905.4</v>
      </c>
      <c r="ET11" s="17">
        <v>43357</v>
      </c>
      <c r="EU11" s="19">
        <v>905.4</v>
      </c>
      <c r="EV11" s="43" t="s">
        <v>357</v>
      </c>
      <c r="EW11" s="24">
        <v>35</v>
      </c>
      <c r="EX11" s="16"/>
      <c r="EY11" s="141"/>
      <c r="EZ11" s="121"/>
      <c r="FA11" s="20">
        <v>4</v>
      </c>
      <c r="FB11" s="779">
        <v>908.5</v>
      </c>
      <c r="FC11" s="150">
        <v>43360</v>
      </c>
      <c r="FD11" s="167">
        <v>908.5</v>
      </c>
      <c r="FE11" s="110" t="s">
        <v>363</v>
      </c>
      <c r="FF11" s="111">
        <v>35</v>
      </c>
      <c r="FG11" s="16"/>
      <c r="FH11" s="141"/>
      <c r="FI11" s="121"/>
      <c r="FJ11" s="20">
        <v>4</v>
      </c>
      <c r="FK11" s="30">
        <v>958.73</v>
      </c>
      <c r="FL11" s="58">
        <v>43358</v>
      </c>
      <c r="FM11" s="30">
        <v>958.73</v>
      </c>
      <c r="FN11" s="76" t="s">
        <v>361</v>
      </c>
      <c r="FO11" s="24">
        <v>35</v>
      </c>
      <c r="FP11" s="16"/>
      <c r="FQ11" s="141"/>
      <c r="FR11" s="121"/>
      <c r="FS11" s="20">
        <v>4</v>
      </c>
      <c r="FT11" s="19">
        <v>876</v>
      </c>
      <c r="FU11" s="150">
        <v>43361</v>
      </c>
      <c r="FV11" s="19">
        <v>876</v>
      </c>
      <c r="FW11" s="270" t="s">
        <v>368</v>
      </c>
      <c r="FX11" s="111">
        <v>36</v>
      </c>
      <c r="FY11" s="16"/>
      <c r="FZ11" s="141"/>
      <c r="GA11" s="121"/>
      <c r="GB11" s="20">
        <v>4</v>
      </c>
      <c r="GC11" s="19">
        <v>931.97</v>
      </c>
      <c r="GD11" s="17">
        <v>43362</v>
      </c>
      <c r="GE11" s="19">
        <v>931.97</v>
      </c>
      <c r="GF11" s="70" t="s">
        <v>375</v>
      </c>
      <c r="GG11" s="24">
        <v>36</v>
      </c>
      <c r="GH11" s="16"/>
      <c r="GI11" s="141"/>
      <c r="GJ11" s="121"/>
      <c r="GK11" s="20">
        <v>4</v>
      </c>
      <c r="GL11" s="19">
        <v>916.25</v>
      </c>
      <c r="GM11" s="17">
        <v>43365</v>
      </c>
      <c r="GN11" s="19">
        <v>916.25</v>
      </c>
      <c r="GO11" s="70" t="s">
        <v>447</v>
      </c>
      <c r="GP11" s="24">
        <v>36</v>
      </c>
      <c r="GQ11" s="16"/>
      <c r="GR11" s="141"/>
      <c r="GS11" s="121"/>
      <c r="GT11" s="20">
        <v>4</v>
      </c>
      <c r="GU11" s="19">
        <v>969.32</v>
      </c>
      <c r="GV11" s="17">
        <v>43362</v>
      </c>
      <c r="GW11" s="19">
        <v>969.32</v>
      </c>
      <c r="GX11" s="312" t="s">
        <v>374</v>
      </c>
      <c r="GY11" s="24">
        <v>36</v>
      </c>
      <c r="GZ11" s="16"/>
      <c r="HA11" s="141"/>
      <c r="HB11" s="121"/>
      <c r="HC11" s="20">
        <v>4</v>
      </c>
      <c r="HD11" s="30">
        <v>929.41</v>
      </c>
      <c r="HE11" s="58">
        <v>43363</v>
      </c>
      <c r="HF11" s="30">
        <v>929.41</v>
      </c>
      <c r="HG11" s="76" t="s">
        <v>400</v>
      </c>
      <c r="HH11" s="24">
        <v>36</v>
      </c>
      <c r="HI11" s="16"/>
      <c r="HJ11" s="141"/>
      <c r="HK11" s="121"/>
      <c r="HL11" s="20">
        <v>4</v>
      </c>
      <c r="HM11" s="19">
        <v>917.2</v>
      </c>
      <c r="HN11" s="17">
        <v>43365</v>
      </c>
      <c r="HO11" s="19">
        <v>917.2</v>
      </c>
      <c r="HP11" s="600" t="s">
        <v>448</v>
      </c>
      <c r="HQ11" s="24">
        <v>36</v>
      </c>
      <c r="HR11" s="19"/>
      <c r="HS11" s="30"/>
      <c r="HT11" s="121"/>
      <c r="HU11" s="20">
        <v>4</v>
      </c>
      <c r="HV11" s="30">
        <v>942.1</v>
      </c>
      <c r="HW11" s="58">
        <v>43368</v>
      </c>
      <c r="HX11" s="30">
        <v>942.1</v>
      </c>
      <c r="HY11" s="76" t="s">
        <v>455</v>
      </c>
      <c r="HZ11" s="24">
        <v>36</v>
      </c>
      <c r="IA11" s="30"/>
      <c r="IB11" s="141"/>
      <c r="IC11" s="121"/>
      <c r="ID11" s="20">
        <v>4</v>
      </c>
      <c r="IE11" s="19">
        <v>897.5</v>
      </c>
      <c r="IF11" s="17">
        <v>43369</v>
      </c>
      <c r="IG11" s="19">
        <v>897.5</v>
      </c>
      <c r="IH11" s="43" t="s">
        <v>459</v>
      </c>
      <c r="II11" s="24">
        <v>39</v>
      </c>
      <c r="IJ11" s="16"/>
      <c r="IK11" s="141"/>
      <c r="IL11" s="121"/>
      <c r="IM11" s="20">
        <v>4</v>
      </c>
      <c r="IN11" s="30">
        <v>975.51</v>
      </c>
      <c r="IO11" s="639">
        <v>43368</v>
      </c>
      <c r="IP11" s="30">
        <v>975.51</v>
      </c>
      <c r="IQ11" s="76" t="s">
        <v>457</v>
      </c>
      <c r="IR11" s="24">
        <v>36</v>
      </c>
      <c r="IS11" s="16"/>
      <c r="IT11" s="141"/>
      <c r="IU11" s="121"/>
      <c r="IV11" s="20">
        <v>4</v>
      </c>
      <c r="IW11" s="19">
        <v>906.12</v>
      </c>
      <c r="IX11" s="17">
        <v>43370</v>
      </c>
      <c r="IY11" s="19">
        <v>906.12</v>
      </c>
      <c r="IZ11" s="70" t="s">
        <v>463</v>
      </c>
      <c r="JA11" s="24">
        <v>39</v>
      </c>
      <c r="JB11" s="16"/>
      <c r="JC11" s="141"/>
      <c r="JD11" s="121"/>
      <c r="JE11" s="20">
        <v>4</v>
      </c>
      <c r="JF11" s="19">
        <v>896.75</v>
      </c>
      <c r="JG11" s="17">
        <v>43371</v>
      </c>
      <c r="JH11" s="19">
        <v>896.75</v>
      </c>
      <c r="JI11" s="70" t="s">
        <v>441</v>
      </c>
      <c r="JJ11" s="24">
        <v>39</v>
      </c>
      <c r="JK11" s="16"/>
      <c r="JL11" s="141"/>
      <c r="JM11" s="121"/>
      <c r="JN11" s="20">
        <v>4</v>
      </c>
      <c r="JO11" s="19">
        <v>906.7</v>
      </c>
      <c r="JP11" s="17">
        <v>43372</v>
      </c>
      <c r="JQ11" s="19">
        <v>906.7</v>
      </c>
      <c r="JR11" s="70" t="s">
        <v>468</v>
      </c>
      <c r="JS11" s="24">
        <v>39</v>
      </c>
      <c r="JT11" s="16"/>
      <c r="JU11" s="141"/>
      <c r="JV11" s="121"/>
      <c r="JW11" s="20">
        <v>4</v>
      </c>
      <c r="JX11" s="19">
        <v>947.85</v>
      </c>
      <c r="JY11" s="17"/>
      <c r="JZ11" s="19"/>
      <c r="KA11" s="70"/>
      <c r="KB11" s="24"/>
      <c r="KC11" s="16"/>
      <c r="KD11" s="141"/>
      <c r="KE11" s="121"/>
      <c r="KF11" s="20">
        <v>4</v>
      </c>
      <c r="KG11" s="19">
        <v>942.1</v>
      </c>
      <c r="KH11" s="17"/>
      <c r="KI11" s="19"/>
      <c r="KJ11" s="70"/>
      <c r="KK11" s="24"/>
      <c r="KL11" s="16"/>
      <c r="KM11" s="141"/>
      <c r="KN11" s="121"/>
      <c r="KO11" s="20">
        <v>4</v>
      </c>
      <c r="KP11" s="190"/>
      <c r="KQ11" s="105"/>
      <c r="KR11" s="190"/>
      <c r="KS11" s="124"/>
      <c r="KT11" s="103"/>
      <c r="KU11" s="16"/>
      <c r="KV11" s="141"/>
      <c r="KW11" s="121"/>
      <c r="KX11" s="20">
        <v>4</v>
      </c>
      <c r="KY11" s="190"/>
      <c r="KZ11" s="17"/>
      <c r="LA11" s="190"/>
      <c r="LB11" s="70"/>
      <c r="LC11" s="24"/>
      <c r="LD11" s="16"/>
      <c r="LE11" s="141"/>
      <c r="LF11" s="121"/>
      <c r="LG11" s="20"/>
      <c r="LH11" s="19"/>
      <c r="LI11" s="17"/>
      <c r="LJ11" s="19"/>
      <c r="LK11" s="70"/>
      <c r="LL11" s="24"/>
      <c r="LM11" s="16"/>
      <c r="LN11" s="141"/>
      <c r="LO11" s="121"/>
      <c r="LP11" s="20"/>
      <c r="LQ11" s="190"/>
      <c r="LR11" s="17"/>
      <c r="LS11" s="190"/>
      <c r="LT11" s="70"/>
      <c r="LU11" s="24"/>
      <c r="LV11" s="16"/>
      <c r="LW11" s="141"/>
      <c r="LX11" s="121"/>
      <c r="LY11" s="20"/>
      <c r="LZ11" s="180"/>
      <c r="MA11" s="17"/>
      <c r="MB11" s="180"/>
      <c r="MC11" s="70"/>
      <c r="MD11" s="24"/>
      <c r="ME11" s="16"/>
      <c r="MF11" s="141"/>
      <c r="MG11" s="121"/>
      <c r="MH11" s="20"/>
      <c r="MI11" s="167"/>
      <c r="MJ11" s="17"/>
      <c r="MK11" s="167"/>
      <c r="ML11" s="70"/>
      <c r="MM11" s="24"/>
      <c r="MN11" s="16"/>
      <c r="MO11" s="141"/>
      <c r="MP11" s="121"/>
      <c r="MQ11" s="20"/>
      <c r="MR11" s="180"/>
      <c r="MS11" s="17"/>
      <c r="MT11" s="180"/>
      <c r="MU11" s="70"/>
      <c r="MV11" s="24"/>
      <c r="MW11" s="16"/>
      <c r="MX11" s="141"/>
      <c r="MY11" s="121"/>
      <c r="MZ11" s="20"/>
      <c r="NA11" s="19"/>
      <c r="NB11" s="17"/>
      <c r="NC11" s="19"/>
      <c r="ND11" s="70"/>
      <c r="NE11" s="24"/>
      <c r="NF11" s="16"/>
      <c r="NG11" s="141"/>
      <c r="NH11" s="121"/>
      <c r="NI11" s="20"/>
      <c r="NJ11" s="19"/>
      <c r="NK11" s="17"/>
      <c r="NL11" s="19"/>
      <c r="NM11" s="70"/>
      <c r="NN11" s="24"/>
      <c r="NO11" s="16"/>
      <c r="NP11" s="141"/>
      <c r="NQ11" s="171"/>
      <c r="NR11" s="20"/>
      <c r="NS11" s="180"/>
      <c r="NT11" s="17"/>
      <c r="NU11" s="180"/>
      <c r="NV11" s="70"/>
      <c r="NW11" s="24"/>
      <c r="NX11" s="16"/>
      <c r="NY11" s="141"/>
      <c r="NZ11" s="121"/>
      <c r="OA11" s="20"/>
      <c r="OB11" s="19"/>
      <c r="OC11" s="105"/>
      <c r="OD11" s="19"/>
      <c r="OE11" s="124"/>
      <c r="OF11" s="103"/>
      <c r="OG11" s="16"/>
      <c r="OH11" s="141"/>
      <c r="OI11" s="121"/>
      <c r="OJ11" s="20"/>
      <c r="OK11" s="19"/>
      <c r="OL11" s="17"/>
      <c r="OM11" s="19"/>
      <c r="ON11" s="70"/>
      <c r="OO11" s="485"/>
      <c r="OP11" s="16"/>
      <c r="OQ11" s="141"/>
      <c r="OR11" s="121"/>
      <c r="OS11" s="20"/>
      <c r="OT11" s="19"/>
      <c r="OU11" s="17"/>
      <c r="OV11" s="19"/>
      <c r="OW11" s="70"/>
      <c r="OX11" s="24"/>
      <c r="OY11" s="16"/>
      <c r="OZ11" s="141"/>
      <c r="PA11" s="121"/>
      <c r="PB11" s="20"/>
      <c r="PC11" s="19"/>
      <c r="PD11" s="17"/>
      <c r="PE11" s="19"/>
      <c r="PF11" s="70"/>
      <c r="PG11" s="24"/>
      <c r="PH11" s="16"/>
      <c r="PI11" s="141"/>
      <c r="PJ11" s="121"/>
      <c r="PK11" s="20"/>
      <c r="PL11" s="19"/>
      <c r="PM11" s="17"/>
      <c r="PN11" s="19"/>
      <c r="PO11" s="270"/>
      <c r="PP11" s="24"/>
      <c r="PQ11" s="16"/>
      <c r="PR11" s="141"/>
      <c r="PS11" s="121"/>
      <c r="PT11" s="20"/>
      <c r="PU11" s="19"/>
      <c r="PV11" s="105"/>
      <c r="PW11" s="19"/>
      <c r="PX11" s="124"/>
      <c r="PY11" s="24"/>
      <c r="PZ11" s="16"/>
      <c r="QA11" s="141"/>
      <c r="QB11" s="121"/>
      <c r="QC11" s="20"/>
      <c r="QD11" s="19"/>
      <c r="QE11" s="17"/>
      <c r="QF11" s="19"/>
      <c r="QG11" s="70"/>
      <c r="QH11" s="24"/>
      <c r="QI11" s="16"/>
      <c r="QJ11" s="129"/>
      <c r="QK11" s="121"/>
      <c r="QL11" s="20"/>
      <c r="QM11" s="19"/>
      <c r="QN11" s="17"/>
      <c r="QO11" s="19"/>
      <c r="QP11" s="70"/>
      <c r="QQ11" s="24"/>
      <c r="QR11" s="16"/>
      <c r="QS11" s="129"/>
      <c r="QT11" s="121"/>
      <c r="QU11" s="20"/>
      <c r="QV11" s="19"/>
      <c r="QW11" s="17"/>
      <c r="QX11" s="19"/>
      <c r="QY11" s="70"/>
      <c r="QZ11" s="24"/>
      <c r="RA11" s="16"/>
      <c r="RB11" s="129"/>
      <c r="RC11" s="121"/>
      <c r="RD11" s="20"/>
      <c r="RE11" s="19"/>
      <c r="RF11" s="17"/>
      <c r="RG11" s="19"/>
      <c r="RH11" s="70"/>
      <c r="RI11" s="24"/>
      <c r="RJ11" s="16"/>
      <c r="RK11" s="129"/>
      <c r="RL11" s="121"/>
      <c r="RM11" s="20"/>
      <c r="RN11" s="19"/>
      <c r="RO11" s="402"/>
      <c r="RP11" s="403"/>
      <c r="RQ11" s="404"/>
      <c r="RR11" s="405"/>
      <c r="RS11" s="16"/>
      <c r="RT11" s="129"/>
      <c r="RU11" s="121"/>
      <c r="RV11" s="20"/>
      <c r="RW11" s="19"/>
      <c r="RX11" s="17"/>
      <c r="RY11" s="19"/>
      <c r="RZ11" s="70"/>
      <c r="SA11" s="24"/>
      <c r="SB11" s="16"/>
      <c r="SC11" s="129"/>
      <c r="SD11" s="121"/>
      <c r="SE11" s="20">
        <v>4</v>
      </c>
      <c r="SF11" s="19"/>
      <c r="SG11" s="17"/>
      <c r="SH11" s="19"/>
      <c r="SI11" s="70"/>
      <c r="SJ11" s="24"/>
      <c r="SK11" s="16"/>
      <c r="SL11" s="129"/>
      <c r="SM11" s="121"/>
      <c r="SN11" s="20">
        <v>4</v>
      </c>
      <c r="SO11" s="19"/>
      <c r="SP11" s="17"/>
      <c r="SQ11" s="19"/>
      <c r="SR11" s="70"/>
      <c r="SS11" s="24"/>
      <c r="SU11" s="141" t="s">
        <v>33</v>
      </c>
      <c r="SV11" s="2"/>
      <c r="SW11" s="20">
        <v>4</v>
      </c>
      <c r="SX11" s="19"/>
      <c r="SY11" s="17"/>
      <c r="SZ11" s="19"/>
      <c r="TA11" s="70"/>
      <c r="TB11" s="24"/>
      <c r="TD11" s="141" t="s">
        <v>33</v>
      </c>
      <c r="TE11" s="2"/>
      <c r="TF11" s="20">
        <v>4</v>
      </c>
      <c r="TG11" s="19"/>
      <c r="TH11" s="17"/>
      <c r="TI11" s="19"/>
      <c r="TJ11" s="70"/>
      <c r="TK11" s="24"/>
      <c r="TM11" s="141" t="s">
        <v>33</v>
      </c>
      <c r="TN11" s="2"/>
      <c r="TO11" s="20">
        <v>4</v>
      </c>
      <c r="TP11" s="19"/>
      <c r="TQ11" s="17"/>
      <c r="TR11" s="19"/>
      <c r="TS11" s="70"/>
      <c r="TT11" s="24"/>
      <c r="TV11" s="141" t="s">
        <v>33</v>
      </c>
      <c r="TW11" s="2"/>
      <c r="TX11" s="20">
        <v>4</v>
      </c>
      <c r="TY11" s="19"/>
      <c r="TZ11" s="17"/>
      <c r="UA11" s="19"/>
      <c r="UB11" s="70"/>
      <c r="UC11" s="24"/>
      <c r="UE11" s="141" t="s">
        <v>33</v>
      </c>
      <c r="UF11" s="2"/>
      <c r="UG11" s="20">
        <v>4</v>
      </c>
      <c r="UH11" s="19"/>
      <c r="UI11" s="17"/>
      <c r="UJ11" s="19"/>
      <c r="UK11" s="70"/>
      <c r="UL11" s="24"/>
      <c r="UN11" s="141" t="s">
        <v>33</v>
      </c>
      <c r="UO11" s="2"/>
      <c r="UP11" s="20">
        <v>4</v>
      </c>
      <c r="UQ11" s="19"/>
      <c r="UR11" s="17"/>
      <c r="US11" s="19"/>
      <c r="UT11" s="70"/>
      <c r="UU11" s="24"/>
      <c r="UW11" s="141" t="s">
        <v>33</v>
      </c>
      <c r="UX11" s="2"/>
      <c r="UY11" s="20">
        <v>4</v>
      </c>
      <c r="UZ11" s="19"/>
      <c r="VA11" s="17"/>
      <c r="VB11" s="19"/>
      <c r="VC11" s="70"/>
      <c r="VD11" s="24"/>
      <c r="VF11" s="141" t="s">
        <v>33</v>
      </c>
      <c r="VG11" s="2"/>
      <c r="VH11" s="20">
        <v>4</v>
      </c>
      <c r="VI11" s="19"/>
      <c r="VJ11" s="17"/>
      <c r="VK11" s="19"/>
      <c r="VL11" s="70"/>
      <c r="VM11" s="24"/>
      <c r="VO11" s="141" t="s">
        <v>33</v>
      </c>
      <c r="VP11" s="2"/>
      <c r="VQ11" s="20">
        <v>4</v>
      </c>
      <c r="VR11" s="19"/>
      <c r="VS11" s="17"/>
      <c r="VT11" s="19"/>
      <c r="VU11" s="70"/>
      <c r="VV11" s="24"/>
      <c r="VX11" s="141" t="s">
        <v>33</v>
      </c>
      <c r="VY11" s="2"/>
      <c r="VZ11" s="20">
        <v>4</v>
      </c>
      <c r="WA11" s="19"/>
      <c r="WB11" s="17"/>
      <c r="WC11" s="19"/>
      <c r="WD11" s="70"/>
      <c r="WE11" s="24"/>
      <c r="WG11" s="141" t="s">
        <v>33</v>
      </c>
      <c r="WH11" s="2"/>
      <c r="WI11" s="20">
        <v>4</v>
      </c>
      <c r="WJ11" s="19"/>
      <c r="WK11" s="17"/>
      <c r="WL11" s="19"/>
      <c r="WM11" s="70"/>
      <c r="WN11" s="24"/>
      <c r="WP11" s="141" t="s">
        <v>33</v>
      </c>
      <c r="WQ11" s="2"/>
      <c r="WR11" s="20">
        <v>4</v>
      </c>
      <c r="WS11" s="19"/>
      <c r="WT11" s="17"/>
      <c r="WU11" s="19"/>
      <c r="WV11" s="70"/>
      <c r="WW11" s="24"/>
      <c r="WY11" s="141" t="s">
        <v>33</v>
      </c>
      <c r="WZ11" s="2"/>
      <c r="XA11" s="20">
        <v>4</v>
      </c>
      <c r="XB11" s="19"/>
      <c r="XC11" s="17"/>
      <c r="XD11" s="19"/>
      <c r="XE11" s="70"/>
      <c r="XF11" s="24"/>
      <c r="XH11" s="141" t="s">
        <v>33</v>
      </c>
      <c r="XI11" s="2"/>
      <c r="XJ11" s="20">
        <v>4</v>
      </c>
      <c r="XK11" s="19"/>
      <c r="XL11" s="17"/>
      <c r="XM11" s="19"/>
      <c r="XN11" s="70"/>
      <c r="XO11" s="24"/>
      <c r="XQ11" s="141" t="s">
        <v>33</v>
      </c>
      <c r="XR11" s="2"/>
      <c r="XS11" s="20">
        <v>4</v>
      </c>
      <c r="XT11" s="19"/>
      <c r="XU11" s="17"/>
      <c r="XV11" s="19"/>
      <c r="XW11" s="70"/>
      <c r="XX11" s="24"/>
      <c r="XZ11" s="141" t="s">
        <v>33</v>
      </c>
      <c r="YA11" s="2"/>
      <c r="YB11" s="20">
        <v>4</v>
      </c>
      <c r="YC11" s="19"/>
      <c r="YD11" s="17"/>
      <c r="YE11" s="19"/>
      <c r="YF11" s="70"/>
      <c r="YG11" s="24"/>
      <c r="YI11" s="141" t="s">
        <v>33</v>
      </c>
      <c r="YJ11" s="2" t="s">
        <v>62</v>
      </c>
      <c r="YK11" s="20">
        <v>4</v>
      </c>
      <c r="YL11" s="19"/>
      <c r="YM11" s="17"/>
      <c r="YN11" s="19"/>
      <c r="YO11" s="70"/>
      <c r="YP11" s="24"/>
      <c r="YR11" s="141" t="s">
        <v>33</v>
      </c>
      <c r="YS11" s="2"/>
      <c r="YT11" s="20">
        <v>4</v>
      </c>
      <c r="YU11" s="19"/>
      <c r="YV11" s="17"/>
      <c r="YW11" s="19"/>
      <c r="YX11" s="70"/>
      <c r="YY11" s="24"/>
      <c r="ZA11" s="141" t="s">
        <v>33</v>
      </c>
      <c r="ZB11" s="2"/>
      <c r="ZC11" s="20">
        <v>4</v>
      </c>
      <c r="ZD11" s="19"/>
      <c r="ZE11" s="17"/>
      <c r="ZF11" s="19"/>
      <c r="ZG11" s="70"/>
      <c r="ZH11" s="24"/>
      <c r="ZJ11" s="141" t="s">
        <v>33</v>
      </c>
      <c r="ZK11" s="2"/>
      <c r="ZL11" s="20">
        <v>4</v>
      </c>
      <c r="ZM11" s="19"/>
      <c r="ZN11" s="17"/>
      <c r="ZO11" s="19"/>
      <c r="ZP11" s="70"/>
      <c r="ZQ11" s="24"/>
      <c r="ZS11" s="141" t="s">
        <v>33</v>
      </c>
      <c r="ZT11" s="2"/>
      <c r="ZU11" s="20">
        <v>4</v>
      </c>
      <c r="ZV11" s="19"/>
      <c r="ZW11" s="17"/>
      <c r="ZX11" s="19"/>
      <c r="ZY11" s="70"/>
      <c r="ZZ11" s="24"/>
      <c r="AAB11" s="141" t="s">
        <v>33</v>
      </c>
      <c r="AAC11" s="2"/>
      <c r="AAD11" s="20">
        <v>4</v>
      </c>
      <c r="AAE11" s="19"/>
      <c r="AAF11" s="17"/>
      <c r="AAG11" s="19"/>
      <c r="AAH11" s="70"/>
      <c r="AAI11" s="24"/>
      <c r="AAK11" s="141" t="s">
        <v>33</v>
      </c>
      <c r="AAL11" s="2"/>
      <c r="AAM11" s="20">
        <v>4</v>
      </c>
      <c r="AAN11" s="19"/>
      <c r="AAO11" s="17"/>
      <c r="AAP11" s="19"/>
      <c r="AAQ11" s="70"/>
      <c r="AAR11" s="24"/>
      <c r="AAT11" s="141" t="s">
        <v>33</v>
      </c>
      <c r="AAU11" s="2"/>
      <c r="AAV11" s="20">
        <v>4</v>
      </c>
      <c r="AAW11" s="19"/>
      <c r="AAX11" s="17"/>
      <c r="AAY11" s="19"/>
      <c r="AAZ11" s="70"/>
      <c r="ABA11" s="24"/>
      <c r="ABC11" s="141" t="s">
        <v>33</v>
      </c>
      <c r="ABD11" s="2"/>
      <c r="ABE11" s="20">
        <v>4</v>
      </c>
      <c r="ABF11" s="19"/>
      <c r="ABG11" s="17"/>
      <c r="ABH11" s="19"/>
      <c r="ABI11" s="70"/>
      <c r="ABJ11" s="24"/>
      <c r="ABL11" s="141" t="s">
        <v>33</v>
      </c>
      <c r="ABM11" s="2"/>
      <c r="ABN11" s="20">
        <v>4</v>
      </c>
      <c r="ABO11" s="19"/>
      <c r="ABP11" s="17"/>
      <c r="ABQ11" s="19"/>
      <c r="ABR11" s="70"/>
      <c r="ABS11" s="24"/>
      <c r="ABU11" s="141" t="s">
        <v>33</v>
      </c>
      <c r="ABV11" s="2"/>
      <c r="ABW11" s="20">
        <v>4</v>
      </c>
      <c r="ABX11" s="19"/>
      <c r="ABY11" s="17"/>
      <c r="ABZ11" s="19"/>
      <c r="ACA11" s="70"/>
      <c r="ACB11" s="24"/>
      <c r="ACD11" s="141" t="s">
        <v>33</v>
      </c>
      <c r="ACE11" s="2"/>
      <c r="ACF11" s="20">
        <v>4</v>
      </c>
      <c r="ACG11" s="19"/>
      <c r="ACH11" s="17"/>
      <c r="ACI11" s="19"/>
      <c r="ACJ11" s="70"/>
      <c r="ACK11" s="24"/>
      <c r="ACM11" s="141" t="s">
        <v>33</v>
      </c>
      <c r="ACN11" s="2"/>
      <c r="ACO11" s="20">
        <v>4</v>
      </c>
      <c r="ACP11" s="19"/>
      <c r="ACQ11" s="17"/>
      <c r="ACR11" s="19"/>
      <c r="ACS11" s="70"/>
      <c r="ACT11" s="24"/>
      <c r="ACV11" s="141" t="s">
        <v>33</v>
      </c>
      <c r="ACW11" s="2"/>
      <c r="ACX11" s="20">
        <v>4</v>
      </c>
      <c r="ACY11" s="19"/>
      <c r="ACZ11" s="17"/>
      <c r="ADA11" s="19"/>
      <c r="ADB11" s="70"/>
      <c r="ADC11" s="24"/>
    </row>
    <row r="12" spans="1:783" x14ac:dyDescent="0.25">
      <c r="A12" s="25">
        <v>9</v>
      </c>
      <c r="B12" s="16" t="str">
        <f t="shared" ref="B12:I12" si="8">CE5</f>
        <v>SEABOARD FOODS</v>
      </c>
      <c r="C12" s="16" t="str">
        <f t="shared" si="8"/>
        <v>Seaboard</v>
      </c>
      <c r="D12" s="72" t="str">
        <f t="shared" si="8"/>
        <v>PED. 28325919</v>
      </c>
      <c r="E12" s="155">
        <f t="shared" si="8"/>
        <v>43350</v>
      </c>
      <c r="F12" s="74">
        <f t="shared" si="8"/>
        <v>19204.47</v>
      </c>
      <c r="G12" s="15">
        <f t="shared" si="8"/>
        <v>21</v>
      </c>
      <c r="H12" s="64">
        <f t="shared" si="8"/>
        <v>19292.900000000001</v>
      </c>
      <c r="I12" s="18">
        <f t="shared" si="8"/>
        <v>-88.430000000000291</v>
      </c>
      <c r="K12" s="129"/>
      <c r="L12" s="121"/>
      <c r="M12" s="20">
        <v>5</v>
      </c>
      <c r="N12" s="19">
        <v>930.61</v>
      </c>
      <c r="O12" s="17">
        <v>43344</v>
      </c>
      <c r="P12" s="19">
        <v>930.61</v>
      </c>
      <c r="Q12" s="70" t="s">
        <v>288</v>
      </c>
      <c r="R12" s="24">
        <v>35</v>
      </c>
      <c r="S12" s="16"/>
      <c r="T12" s="129"/>
      <c r="U12" s="121"/>
      <c r="V12" s="20">
        <v>5</v>
      </c>
      <c r="W12" s="190">
        <v>875.9</v>
      </c>
      <c r="X12" s="105">
        <v>43344</v>
      </c>
      <c r="Y12" s="190">
        <v>875.9</v>
      </c>
      <c r="Z12" s="124" t="s">
        <v>291</v>
      </c>
      <c r="AA12" s="103">
        <v>35</v>
      </c>
      <c r="AB12" s="16"/>
      <c r="AC12" s="129"/>
      <c r="AD12" s="121"/>
      <c r="AE12" s="20">
        <v>5</v>
      </c>
      <c r="AF12" s="190">
        <v>982.31</v>
      </c>
      <c r="AG12" s="17">
        <v>43344</v>
      </c>
      <c r="AH12" s="190">
        <v>982.31</v>
      </c>
      <c r="AI12" s="70" t="s">
        <v>295</v>
      </c>
      <c r="AJ12" s="24">
        <v>35</v>
      </c>
      <c r="AK12" s="16"/>
      <c r="AL12" s="129"/>
      <c r="AM12" s="121"/>
      <c r="AN12" s="20">
        <v>5</v>
      </c>
      <c r="AO12" s="19">
        <v>880</v>
      </c>
      <c r="AP12" s="17">
        <v>43346</v>
      </c>
      <c r="AQ12" s="19">
        <v>880</v>
      </c>
      <c r="AR12" s="70" t="s">
        <v>299</v>
      </c>
      <c r="AS12" s="24">
        <v>35</v>
      </c>
      <c r="AT12" s="16"/>
      <c r="AU12" s="129"/>
      <c r="AV12" s="121"/>
      <c r="AW12" s="20">
        <v>5</v>
      </c>
      <c r="AX12" s="19">
        <v>898</v>
      </c>
      <c r="AY12" s="105">
        <v>43348</v>
      </c>
      <c r="AZ12" s="19">
        <v>898</v>
      </c>
      <c r="BA12" s="124" t="s">
        <v>304</v>
      </c>
      <c r="BB12" s="416">
        <v>35</v>
      </c>
      <c r="BC12" s="16"/>
      <c r="BD12" s="129"/>
      <c r="BE12" s="121"/>
      <c r="BF12" s="20">
        <v>5</v>
      </c>
      <c r="BG12" s="19">
        <v>901.28</v>
      </c>
      <c r="BH12" s="402">
        <v>43349</v>
      </c>
      <c r="BI12" s="19">
        <v>901.28</v>
      </c>
      <c r="BJ12" s="404" t="s">
        <v>311</v>
      </c>
      <c r="BK12" s="405">
        <v>35</v>
      </c>
      <c r="BL12" s="16"/>
      <c r="BM12" s="129"/>
      <c r="BN12" s="121"/>
      <c r="BO12" s="20">
        <v>5</v>
      </c>
      <c r="BP12" s="19">
        <v>961.16</v>
      </c>
      <c r="BQ12" s="402">
        <v>43348</v>
      </c>
      <c r="BR12" s="19">
        <v>961.16</v>
      </c>
      <c r="BS12" s="404" t="s">
        <v>309</v>
      </c>
      <c r="BT12" s="405">
        <v>35</v>
      </c>
      <c r="BU12" s="16"/>
      <c r="BV12" s="129"/>
      <c r="BW12" s="121"/>
      <c r="BX12" s="20">
        <v>5</v>
      </c>
      <c r="BY12" s="19">
        <v>931.07</v>
      </c>
      <c r="BZ12" s="402">
        <v>43348</v>
      </c>
      <c r="CA12" s="19">
        <v>931.07</v>
      </c>
      <c r="CB12" s="404" t="s">
        <v>305</v>
      </c>
      <c r="CC12" s="405">
        <v>35</v>
      </c>
      <c r="CD12" s="16"/>
      <c r="CE12" s="129"/>
      <c r="CF12" s="121"/>
      <c r="CG12" s="20">
        <v>5</v>
      </c>
      <c r="CH12" s="19">
        <v>887.7</v>
      </c>
      <c r="CI12" s="17">
        <v>43350</v>
      </c>
      <c r="CJ12" s="19">
        <v>887.7</v>
      </c>
      <c r="CK12" s="70" t="s">
        <v>326</v>
      </c>
      <c r="CL12" s="24">
        <v>35</v>
      </c>
      <c r="CM12" s="16"/>
      <c r="CN12" s="129"/>
      <c r="CO12" s="121"/>
      <c r="CP12" s="20">
        <v>5</v>
      </c>
      <c r="CQ12" s="19">
        <v>961</v>
      </c>
      <c r="CR12" s="17">
        <v>43353</v>
      </c>
      <c r="CS12" s="19">
        <v>961</v>
      </c>
      <c r="CT12" s="70" t="s">
        <v>337</v>
      </c>
      <c r="CU12" s="24">
        <v>35</v>
      </c>
      <c r="CV12" s="16"/>
      <c r="CW12" s="129"/>
      <c r="CX12" s="121"/>
      <c r="CY12" s="20">
        <v>5</v>
      </c>
      <c r="CZ12" s="19">
        <v>898.1</v>
      </c>
      <c r="DA12" s="402">
        <v>43351</v>
      </c>
      <c r="DB12" s="19">
        <v>898.1</v>
      </c>
      <c r="DC12" s="404" t="s">
        <v>332</v>
      </c>
      <c r="DD12" s="405">
        <v>35</v>
      </c>
      <c r="DE12" s="16"/>
      <c r="DF12" s="129"/>
      <c r="DG12" s="121"/>
      <c r="DH12" s="20">
        <v>5</v>
      </c>
      <c r="DI12" s="19">
        <v>905.67</v>
      </c>
      <c r="DJ12" s="402">
        <v>43355</v>
      </c>
      <c r="DK12" s="19">
        <v>905.67</v>
      </c>
      <c r="DL12" s="404" t="s">
        <v>344</v>
      </c>
      <c r="DM12" s="405">
        <v>35</v>
      </c>
      <c r="DN12" s="16"/>
      <c r="DO12" s="129"/>
      <c r="DP12" s="121"/>
      <c r="DQ12" s="20">
        <v>5</v>
      </c>
      <c r="DR12" s="30">
        <v>907</v>
      </c>
      <c r="DS12" s="58">
        <v>43355</v>
      </c>
      <c r="DT12" s="30">
        <v>907</v>
      </c>
      <c r="DU12" s="76" t="s">
        <v>346</v>
      </c>
      <c r="DV12" s="24">
        <v>35</v>
      </c>
      <c r="DW12" s="16"/>
      <c r="DX12" s="129"/>
      <c r="DY12" s="121"/>
      <c r="DZ12" s="20">
        <v>5</v>
      </c>
      <c r="EA12" s="30">
        <v>901.74</v>
      </c>
      <c r="EB12" s="58">
        <v>43356</v>
      </c>
      <c r="EC12" s="778">
        <v>901.74</v>
      </c>
      <c r="ED12" s="76" t="s">
        <v>355</v>
      </c>
      <c r="EE12" s="24">
        <v>35</v>
      </c>
      <c r="EF12" s="16"/>
      <c r="EG12" s="129"/>
      <c r="EH12" s="121"/>
      <c r="EI12" s="20">
        <v>5</v>
      </c>
      <c r="EJ12" s="19">
        <v>948.46</v>
      </c>
      <c r="EK12" s="17">
        <v>43354</v>
      </c>
      <c r="EL12" s="19">
        <v>948.46</v>
      </c>
      <c r="EM12" s="43" t="s">
        <v>341</v>
      </c>
      <c r="EN12" s="24">
        <v>35</v>
      </c>
      <c r="EO12" s="16"/>
      <c r="EP12" s="129"/>
      <c r="EQ12" s="121"/>
      <c r="ER12" s="20">
        <v>5</v>
      </c>
      <c r="ES12" s="19">
        <v>865.4</v>
      </c>
      <c r="ET12" s="17">
        <v>43357</v>
      </c>
      <c r="EU12" s="19">
        <v>865.4</v>
      </c>
      <c r="EV12" s="43" t="s">
        <v>357</v>
      </c>
      <c r="EW12" s="24">
        <v>35</v>
      </c>
      <c r="EX12" s="16"/>
      <c r="EY12" s="129"/>
      <c r="EZ12" s="121"/>
      <c r="FA12" s="20">
        <v>5</v>
      </c>
      <c r="FB12" s="167">
        <v>900.8</v>
      </c>
      <c r="FC12" s="150">
        <v>43360</v>
      </c>
      <c r="FD12" s="167">
        <v>900.8</v>
      </c>
      <c r="FE12" s="110" t="s">
        <v>364</v>
      </c>
      <c r="FF12" s="111">
        <v>35</v>
      </c>
      <c r="FG12" s="16"/>
      <c r="FH12" s="129"/>
      <c r="FI12" s="121"/>
      <c r="FJ12" s="20">
        <v>5</v>
      </c>
      <c r="FK12" s="30">
        <v>960.54</v>
      </c>
      <c r="FL12" s="58">
        <v>43358</v>
      </c>
      <c r="FM12" s="30">
        <v>960.54</v>
      </c>
      <c r="FN12" s="76" t="s">
        <v>361</v>
      </c>
      <c r="FO12" s="24">
        <v>35</v>
      </c>
      <c r="FP12" s="16"/>
      <c r="FQ12" s="129"/>
      <c r="FR12" s="121"/>
      <c r="FS12" s="20">
        <v>5</v>
      </c>
      <c r="FT12" s="19">
        <v>900.5</v>
      </c>
      <c r="FU12" s="150">
        <v>43361</v>
      </c>
      <c r="FV12" s="19">
        <v>900.5</v>
      </c>
      <c r="FW12" s="270" t="s">
        <v>368</v>
      </c>
      <c r="FX12" s="111">
        <v>36</v>
      </c>
      <c r="FY12" s="16"/>
      <c r="FZ12" s="129"/>
      <c r="GA12" s="121"/>
      <c r="GB12" s="20">
        <v>5</v>
      </c>
      <c r="GC12" s="19">
        <v>961</v>
      </c>
      <c r="GD12" s="17">
        <v>43362</v>
      </c>
      <c r="GE12" s="19">
        <v>961</v>
      </c>
      <c r="GF12" s="70" t="s">
        <v>375</v>
      </c>
      <c r="GG12" s="24">
        <v>36</v>
      </c>
      <c r="GH12" s="16"/>
      <c r="GI12" s="129"/>
      <c r="GJ12" s="121"/>
      <c r="GK12" s="20">
        <v>5</v>
      </c>
      <c r="GL12" s="19">
        <v>924.87</v>
      </c>
      <c r="GM12" s="17">
        <v>43365</v>
      </c>
      <c r="GN12" s="19">
        <v>924.87</v>
      </c>
      <c r="GO12" s="70" t="s">
        <v>439</v>
      </c>
      <c r="GP12" s="24">
        <v>36</v>
      </c>
      <c r="GQ12" s="16"/>
      <c r="GR12" s="129"/>
      <c r="GS12" s="121"/>
      <c r="GT12" s="20">
        <v>5</v>
      </c>
      <c r="GU12" s="19">
        <v>930.31</v>
      </c>
      <c r="GV12" s="17">
        <v>43362</v>
      </c>
      <c r="GW12" s="19">
        <v>930.31</v>
      </c>
      <c r="GX12" s="312" t="s">
        <v>374</v>
      </c>
      <c r="GY12" s="24">
        <v>36</v>
      </c>
      <c r="GZ12" s="16"/>
      <c r="HA12" s="129"/>
      <c r="HB12" s="121"/>
      <c r="HC12" s="20">
        <v>5</v>
      </c>
      <c r="HD12" s="30">
        <v>962.52</v>
      </c>
      <c r="HE12" s="58">
        <v>43363</v>
      </c>
      <c r="HF12" s="30">
        <v>962.52</v>
      </c>
      <c r="HG12" s="76" t="s">
        <v>400</v>
      </c>
      <c r="HH12" s="24">
        <v>36</v>
      </c>
      <c r="HI12" s="16"/>
      <c r="HJ12" s="129"/>
      <c r="HK12" s="121"/>
      <c r="HL12" s="20">
        <v>5</v>
      </c>
      <c r="HM12" s="418">
        <v>889.5</v>
      </c>
      <c r="HN12" s="17">
        <v>43365</v>
      </c>
      <c r="HO12" s="418">
        <v>889.5</v>
      </c>
      <c r="HP12" s="600" t="s">
        <v>448</v>
      </c>
      <c r="HQ12" s="24">
        <v>36</v>
      </c>
      <c r="HR12" s="418"/>
      <c r="HS12" s="30"/>
      <c r="HT12" s="121"/>
      <c r="HU12" s="20">
        <v>5</v>
      </c>
      <c r="HV12" s="30">
        <v>889.5</v>
      </c>
      <c r="HW12" s="58">
        <v>43368</v>
      </c>
      <c r="HX12" s="30">
        <v>889.5</v>
      </c>
      <c r="HY12" s="76" t="s">
        <v>453</v>
      </c>
      <c r="HZ12" s="24">
        <v>36</v>
      </c>
      <c r="IA12" s="30"/>
      <c r="IB12" s="129"/>
      <c r="IC12" s="121"/>
      <c r="ID12" s="20">
        <v>5</v>
      </c>
      <c r="IE12" s="19">
        <v>901.5</v>
      </c>
      <c r="IF12" s="17">
        <v>43369</v>
      </c>
      <c r="IG12" s="19">
        <v>901.5</v>
      </c>
      <c r="IH12" s="43" t="s">
        <v>460</v>
      </c>
      <c r="II12" s="24">
        <v>39</v>
      </c>
      <c r="IJ12" s="16"/>
      <c r="IK12" s="129"/>
      <c r="IL12" s="121"/>
      <c r="IM12" s="20">
        <v>5</v>
      </c>
      <c r="IN12" s="30">
        <v>952.38</v>
      </c>
      <c r="IO12" s="639">
        <v>43368</v>
      </c>
      <c r="IP12" s="30">
        <v>952.38</v>
      </c>
      <c r="IQ12" s="76" t="s">
        <v>457</v>
      </c>
      <c r="IR12" s="24">
        <v>36</v>
      </c>
      <c r="IS12" s="16"/>
      <c r="IT12" s="129"/>
      <c r="IU12" s="121"/>
      <c r="IV12" s="20">
        <v>5</v>
      </c>
      <c r="IW12" s="19">
        <v>902.72</v>
      </c>
      <c r="IX12" s="17">
        <v>43370</v>
      </c>
      <c r="IY12" s="19">
        <v>902.72</v>
      </c>
      <c r="IZ12" s="70" t="s">
        <v>463</v>
      </c>
      <c r="JA12" s="24">
        <v>39</v>
      </c>
      <c r="JB12" s="16"/>
      <c r="JC12" s="129"/>
      <c r="JD12" s="121"/>
      <c r="JE12" s="20">
        <v>5</v>
      </c>
      <c r="JF12" s="19">
        <v>894.48</v>
      </c>
      <c r="JG12" s="17">
        <v>43371</v>
      </c>
      <c r="JH12" s="19">
        <v>894.48</v>
      </c>
      <c r="JI12" s="70" t="s">
        <v>466</v>
      </c>
      <c r="JJ12" s="24">
        <v>39</v>
      </c>
      <c r="JK12" s="16"/>
      <c r="JL12" s="129"/>
      <c r="JM12" s="121"/>
      <c r="JN12" s="20">
        <v>5</v>
      </c>
      <c r="JO12" s="19">
        <v>897.2</v>
      </c>
      <c r="JP12" s="17">
        <v>43372</v>
      </c>
      <c r="JQ12" s="19">
        <v>897.2</v>
      </c>
      <c r="JR12" s="70" t="s">
        <v>468</v>
      </c>
      <c r="JS12" s="24">
        <v>39</v>
      </c>
      <c r="JT12" s="16"/>
      <c r="JU12" s="129"/>
      <c r="JV12" s="121"/>
      <c r="JW12" s="20">
        <v>5</v>
      </c>
      <c r="JX12" s="19">
        <v>969.61</v>
      </c>
      <c r="JY12" s="17"/>
      <c r="JZ12" s="19"/>
      <c r="KA12" s="70"/>
      <c r="KB12" s="24"/>
      <c r="KC12" s="16"/>
      <c r="KD12" s="129"/>
      <c r="KE12" s="121"/>
      <c r="KF12" s="20">
        <v>5</v>
      </c>
      <c r="KG12" s="19">
        <v>918.1</v>
      </c>
      <c r="KH12" s="17"/>
      <c r="KI12" s="19"/>
      <c r="KJ12" s="70"/>
      <c r="KK12" s="24"/>
      <c r="KL12" s="16"/>
      <c r="KM12" s="129"/>
      <c r="KN12" s="121"/>
      <c r="KO12" s="20">
        <v>5</v>
      </c>
      <c r="KP12" s="190"/>
      <c r="KQ12" s="105"/>
      <c r="KR12" s="190"/>
      <c r="KS12" s="124"/>
      <c r="KT12" s="103"/>
      <c r="KU12" s="16"/>
      <c r="KV12" s="129"/>
      <c r="KW12" s="121"/>
      <c r="KX12" s="20">
        <v>5</v>
      </c>
      <c r="KY12" s="190"/>
      <c r="KZ12" s="17"/>
      <c r="LA12" s="190"/>
      <c r="LB12" s="70"/>
      <c r="LC12" s="24"/>
      <c r="LD12" s="16"/>
      <c r="LE12" s="129"/>
      <c r="LF12" s="121"/>
      <c r="LG12" s="20"/>
      <c r="LH12" s="19"/>
      <c r="LI12" s="17"/>
      <c r="LJ12" s="19"/>
      <c r="LK12" s="70"/>
      <c r="LL12" s="24"/>
      <c r="LM12" s="16"/>
      <c r="LN12" s="129"/>
      <c r="LO12" s="121"/>
      <c r="LP12" s="20"/>
      <c r="LQ12" s="190"/>
      <c r="LR12" s="17"/>
      <c r="LS12" s="190"/>
      <c r="LT12" s="70"/>
      <c r="LU12" s="24"/>
      <c r="LV12" s="16"/>
      <c r="LW12" s="129"/>
      <c r="LX12" s="121"/>
      <c r="LY12" s="20"/>
      <c r="LZ12" s="19"/>
      <c r="MA12" s="17"/>
      <c r="MB12" s="19"/>
      <c r="MC12" s="70"/>
      <c r="MD12" s="24"/>
      <c r="ME12" s="16"/>
      <c r="MF12" s="129"/>
      <c r="MG12" s="121"/>
      <c r="MH12" s="20"/>
      <c r="MI12" s="167"/>
      <c r="MJ12" s="17"/>
      <c r="MK12" s="167"/>
      <c r="ML12" s="70"/>
      <c r="MM12" s="24"/>
      <c r="MN12" s="16"/>
      <c r="MO12" s="129"/>
      <c r="MP12" s="121"/>
      <c r="MQ12" s="20"/>
      <c r="MR12" s="19"/>
      <c r="MS12" s="17"/>
      <c r="MT12" s="19"/>
      <c r="MU12" s="70"/>
      <c r="MV12" s="24"/>
      <c r="MW12" s="16"/>
      <c r="MX12" s="129"/>
      <c r="MY12" s="121"/>
      <c r="MZ12" s="20"/>
      <c r="NA12" s="19"/>
      <c r="NB12" s="17"/>
      <c r="NC12" s="19"/>
      <c r="ND12" s="70"/>
      <c r="NE12" s="24"/>
      <c r="NF12" s="16"/>
      <c r="NG12" s="129"/>
      <c r="NH12" s="121"/>
      <c r="NI12" s="20"/>
      <c r="NJ12" s="19"/>
      <c r="NK12" s="17"/>
      <c r="NL12" s="19"/>
      <c r="NM12" s="70"/>
      <c r="NN12" s="24"/>
      <c r="NO12" s="16"/>
      <c r="NP12" s="129"/>
      <c r="NQ12" s="171"/>
      <c r="NR12" s="20"/>
      <c r="NS12" s="19"/>
      <c r="NT12" s="17"/>
      <c r="NU12" s="19"/>
      <c r="NV12" s="70"/>
      <c r="NW12" s="24"/>
      <c r="NX12" s="16"/>
      <c r="NY12" s="129"/>
      <c r="NZ12" s="121"/>
      <c r="OA12" s="20"/>
      <c r="OB12" s="19"/>
      <c r="OC12" s="105"/>
      <c r="OD12" s="19"/>
      <c r="OE12" s="124"/>
      <c r="OF12" s="103"/>
      <c r="OG12" s="16"/>
      <c r="OH12" s="129"/>
      <c r="OI12" s="121"/>
      <c r="OJ12" s="20"/>
      <c r="OK12" s="19"/>
      <c r="OL12" s="17"/>
      <c r="OM12" s="19"/>
      <c r="ON12" s="70"/>
      <c r="OO12" s="485"/>
      <c r="OP12" s="16"/>
      <c r="OQ12" s="129"/>
      <c r="OR12" s="121"/>
      <c r="OS12" s="20"/>
      <c r="OT12" s="19"/>
      <c r="OU12" s="17"/>
      <c r="OV12" s="19"/>
      <c r="OW12" s="70"/>
      <c r="OX12" s="24"/>
      <c r="OY12" s="16"/>
      <c r="OZ12" s="129"/>
      <c r="PA12" s="121"/>
      <c r="PB12" s="20"/>
      <c r="PC12" s="19"/>
      <c r="PD12" s="17"/>
      <c r="PE12" s="19"/>
      <c r="PF12" s="70"/>
      <c r="PG12" s="24"/>
      <c r="PH12" s="16"/>
      <c r="PI12" s="129"/>
      <c r="PJ12" s="121"/>
      <c r="PK12" s="20"/>
      <c r="PL12" s="19"/>
      <c r="PM12" s="17"/>
      <c r="PN12" s="19"/>
      <c r="PO12" s="270"/>
      <c r="PP12" s="24"/>
      <c r="PQ12" s="16"/>
      <c r="PR12" s="129"/>
      <c r="PS12" s="121"/>
      <c r="PT12" s="20"/>
      <c r="PU12" s="19"/>
      <c r="PV12" s="105"/>
      <c r="PW12" s="19"/>
      <c r="PX12" s="124"/>
      <c r="PY12" s="24"/>
      <c r="PZ12" s="16"/>
      <c r="QA12" s="129"/>
      <c r="QB12" s="121"/>
      <c r="QC12" s="20"/>
      <c r="QD12" s="19"/>
      <c r="QE12" s="17"/>
      <c r="QF12" s="19"/>
      <c r="QG12" s="70"/>
      <c r="QH12" s="24"/>
      <c r="QI12" s="16"/>
      <c r="QJ12" s="141"/>
      <c r="QK12" s="121"/>
      <c r="QL12" s="20"/>
      <c r="QM12" s="19"/>
      <c r="QN12" s="17"/>
      <c r="QO12" s="19"/>
      <c r="QP12" s="70"/>
      <c r="QQ12" s="24"/>
      <c r="QR12" s="16"/>
      <c r="QS12" s="141"/>
      <c r="QT12" s="121"/>
      <c r="QU12" s="20"/>
      <c r="QV12" s="19"/>
      <c r="QW12" s="17"/>
      <c r="QX12" s="19"/>
      <c r="QY12" s="70"/>
      <c r="QZ12" s="24"/>
      <c r="RA12" s="16"/>
      <c r="RB12" s="141"/>
      <c r="RC12" s="121"/>
      <c r="RD12" s="20"/>
      <c r="RE12" s="19"/>
      <c r="RF12" s="17"/>
      <c r="RG12" s="19"/>
      <c r="RH12" s="70"/>
      <c r="RI12" s="24"/>
      <c r="RJ12" s="16"/>
      <c r="RK12" s="141"/>
      <c r="RL12" s="121"/>
      <c r="RM12" s="20"/>
      <c r="RN12" s="19"/>
      <c r="RO12" s="402"/>
      <c r="RP12" s="403"/>
      <c r="RQ12" s="404"/>
      <c r="RR12" s="405"/>
      <c r="RS12" s="16"/>
      <c r="RT12" s="141"/>
      <c r="RU12" s="121"/>
      <c r="RV12" s="20"/>
      <c r="RW12" s="19"/>
      <c r="RX12" s="17"/>
      <c r="RY12" s="19"/>
      <c r="RZ12" s="70"/>
      <c r="SA12" s="24"/>
      <c r="SB12" s="16"/>
      <c r="SC12" s="141" t="s">
        <v>33</v>
      </c>
      <c r="SD12" s="121"/>
      <c r="SE12" s="20">
        <v>5</v>
      </c>
      <c r="SF12" s="19"/>
      <c r="SG12" s="17"/>
      <c r="SH12" s="19"/>
      <c r="SI12" s="70"/>
      <c r="SJ12" s="24"/>
      <c r="SK12" s="16"/>
      <c r="SL12" s="141" t="s">
        <v>33</v>
      </c>
      <c r="SM12" s="121"/>
      <c r="SN12" s="20">
        <v>5</v>
      </c>
      <c r="SO12" s="19"/>
      <c r="SP12" s="17"/>
      <c r="SQ12" s="19"/>
      <c r="SR12" s="70"/>
      <c r="SS12" s="24"/>
      <c r="SU12" s="129"/>
      <c r="SV12" s="2"/>
      <c r="SW12" s="20">
        <v>5</v>
      </c>
      <c r="SX12" s="19"/>
      <c r="SY12" s="17"/>
      <c r="SZ12" s="19"/>
      <c r="TA12" s="70"/>
      <c r="TB12" s="24"/>
      <c r="TD12" s="129"/>
      <c r="TE12" s="2"/>
      <c r="TF12" s="20">
        <v>5</v>
      </c>
      <c r="TG12" s="19"/>
      <c r="TH12" s="17"/>
      <c r="TI12" s="19"/>
      <c r="TJ12" s="70"/>
      <c r="TK12" s="24"/>
      <c r="TM12" s="129"/>
      <c r="TN12" s="2"/>
      <c r="TO12" s="20">
        <v>5</v>
      </c>
      <c r="TP12" s="19"/>
      <c r="TQ12" s="17"/>
      <c r="TR12" s="19"/>
      <c r="TS12" s="70"/>
      <c r="TT12" s="24"/>
      <c r="TV12" s="129"/>
      <c r="TW12" s="2"/>
      <c r="TX12" s="20">
        <v>5</v>
      </c>
      <c r="TY12" s="19"/>
      <c r="TZ12" s="17"/>
      <c r="UA12" s="19"/>
      <c r="UB12" s="70"/>
      <c r="UC12" s="24"/>
      <c r="UE12" s="129"/>
      <c r="UF12" s="2"/>
      <c r="UG12" s="20">
        <v>5</v>
      </c>
      <c r="UH12" s="19"/>
      <c r="UI12" s="17"/>
      <c r="UJ12" s="19"/>
      <c r="UK12" s="70"/>
      <c r="UL12" s="24"/>
      <c r="UN12" s="129"/>
      <c r="UO12" s="2"/>
      <c r="UP12" s="20">
        <v>5</v>
      </c>
      <c r="UQ12" s="19"/>
      <c r="UR12" s="17"/>
      <c r="US12" s="19"/>
      <c r="UT12" s="70"/>
      <c r="UU12" s="24"/>
      <c r="UW12" s="129"/>
      <c r="UX12" s="2"/>
      <c r="UY12" s="20">
        <v>5</v>
      </c>
      <c r="UZ12" s="19"/>
      <c r="VA12" s="17"/>
      <c r="VB12" s="19"/>
      <c r="VC12" s="70"/>
      <c r="VD12" s="24"/>
      <c r="VF12" s="129"/>
      <c r="VG12" s="2"/>
      <c r="VH12" s="20">
        <v>5</v>
      </c>
      <c r="VI12" s="19"/>
      <c r="VJ12" s="17"/>
      <c r="VK12" s="19"/>
      <c r="VL12" s="70"/>
      <c r="VM12" s="24"/>
      <c r="VO12" s="129" t="s">
        <v>55</v>
      </c>
      <c r="VP12" s="2"/>
      <c r="VQ12" s="20">
        <v>5</v>
      </c>
      <c r="VR12" s="19"/>
      <c r="VS12" s="17"/>
      <c r="VT12" s="19"/>
      <c r="VU12" s="70"/>
      <c r="VV12" s="24"/>
      <c r="VX12" s="129"/>
      <c r="VY12" s="2"/>
      <c r="VZ12" s="20">
        <v>5</v>
      </c>
      <c r="WA12" s="19"/>
      <c r="WB12" s="17"/>
      <c r="WC12" s="19"/>
      <c r="WD12" s="70"/>
      <c r="WE12" s="24"/>
      <c r="WG12" s="129"/>
      <c r="WH12" s="2"/>
      <c r="WI12" s="20">
        <v>5</v>
      </c>
      <c r="WJ12" s="19"/>
      <c r="WK12" s="17"/>
      <c r="WL12" s="19"/>
      <c r="WM12" s="70"/>
      <c r="WN12" s="24"/>
      <c r="WP12" s="129"/>
      <c r="WQ12" s="2"/>
      <c r="WR12" s="20">
        <v>5</v>
      </c>
      <c r="WS12" s="19"/>
      <c r="WT12" s="17"/>
      <c r="WU12" s="19"/>
      <c r="WV12" s="70"/>
      <c r="WW12" s="24"/>
      <c r="WY12" s="129"/>
      <c r="WZ12" s="2"/>
      <c r="XA12" s="20">
        <v>5</v>
      </c>
      <c r="XB12" s="19"/>
      <c r="XC12" s="17"/>
      <c r="XD12" s="19"/>
      <c r="XE12" s="70"/>
      <c r="XF12" s="24"/>
      <c r="XH12" s="129"/>
      <c r="XI12" s="2"/>
      <c r="XJ12" s="20">
        <v>5</v>
      </c>
      <c r="XK12" s="19"/>
      <c r="XL12" s="17"/>
      <c r="XM12" s="19"/>
      <c r="XN12" s="70"/>
      <c r="XO12" s="24"/>
      <c r="XQ12" s="129"/>
      <c r="XR12" s="2"/>
      <c r="XS12" s="20">
        <v>5</v>
      </c>
      <c r="XT12" s="19"/>
      <c r="XU12" s="17"/>
      <c r="XV12" s="19"/>
      <c r="XW12" s="70"/>
      <c r="XX12" s="24"/>
      <c r="XZ12" s="129"/>
      <c r="YA12" s="2"/>
      <c r="YB12" s="20">
        <v>5</v>
      </c>
      <c r="YC12" s="19"/>
      <c r="YD12" s="17"/>
      <c r="YE12" s="19"/>
      <c r="YF12" s="70"/>
      <c r="YG12" s="24"/>
      <c r="YI12" s="129"/>
      <c r="YJ12" s="2"/>
      <c r="YK12" s="20">
        <v>5</v>
      </c>
      <c r="YL12" s="19"/>
      <c r="YM12" s="17"/>
      <c r="YN12" s="19"/>
      <c r="YO12" s="70"/>
      <c r="YP12" s="24"/>
      <c r="YR12" s="129"/>
      <c r="YS12" s="2"/>
      <c r="YT12" s="20">
        <v>5</v>
      </c>
      <c r="YU12" s="19"/>
      <c r="YV12" s="17"/>
      <c r="YW12" s="19"/>
      <c r="YX12" s="70"/>
      <c r="YY12" s="24"/>
      <c r="ZA12" s="129"/>
      <c r="ZB12" s="2"/>
      <c r="ZC12" s="20">
        <v>5</v>
      </c>
      <c r="ZD12" s="19"/>
      <c r="ZE12" s="17"/>
      <c r="ZF12" s="19"/>
      <c r="ZG12" s="70"/>
      <c r="ZH12" s="24"/>
      <c r="ZJ12" s="129"/>
      <c r="ZK12" s="2"/>
      <c r="ZL12" s="20">
        <v>5</v>
      </c>
      <c r="ZM12" s="19"/>
      <c r="ZN12" s="17"/>
      <c r="ZO12" s="19"/>
      <c r="ZP12" s="70"/>
      <c r="ZQ12" s="24"/>
      <c r="ZS12" s="129"/>
      <c r="ZT12" s="2"/>
      <c r="ZU12" s="20">
        <v>5</v>
      </c>
      <c r="ZV12" s="19"/>
      <c r="ZW12" s="17"/>
      <c r="ZX12" s="19"/>
      <c r="ZY12" s="70"/>
      <c r="ZZ12" s="24"/>
      <c r="AAB12" s="129"/>
      <c r="AAC12" s="2"/>
      <c r="AAD12" s="20">
        <v>5</v>
      </c>
      <c r="AAE12" s="19"/>
      <c r="AAF12" s="17"/>
      <c r="AAG12" s="19"/>
      <c r="AAH12" s="70"/>
      <c r="AAI12" s="24"/>
      <c r="AAK12" s="129"/>
      <c r="AAL12" s="2"/>
      <c r="AAM12" s="20">
        <v>5</v>
      </c>
      <c r="AAN12" s="19"/>
      <c r="AAO12" s="17"/>
      <c r="AAP12" s="19"/>
      <c r="AAQ12" s="70"/>
      <c r="AAR12" s="24"/>
      <c r="AAT12" s="129"/>
      <c r="AAU12" s="2"/>
      <c r="AAV12" s="20">
        <v>5</v>
      </c>
      <c r="AAW12" s="19"/>
      <c r="AAX12" s="17"/>
      <c r="AAY12" s="19"/>
      <c r="AAZ12" s="70"/>
      <c r="ABA12" s="24"/>
      <c r="ABC12" s="129"/>
      <c r="ABD12" s="2"/>
      <c r="ABE12" s="20">
        <v>5</v>
      </c>
      <c r="ABF12" s="19"/>
      <c r="ABG12" s="17"/>
      <c r="ABH12" s="19"/>
      <c r="ABI12" s="70"/>
      <c r="ABJ12" s="24"/>
      <c r="ABL12" s="129"/>
      <c r="ABM12" s="2"/>
      <c r="ABN12" s="20">
        <v>5</v>
      </c>
      <c r="ABO12" s="19"/>
      <c r="ABP12" s="17"/>
      <c r="ABQ12" s="19"/>
      <c r="ABR12" s="70"/>
      <c r="ABS12" s="24"/>
      <c r="ABU12" s="129"/>
      <c r="ABV12" s="2"/>
      <c r="ABW12" s="20">
        <v>5</v>
      </c>
      <c r="ABX12" s="19"/>
      <c r="ABY12" s="17"/>
      <c r="ABZ12" s="19"/>
      <c r="ACA12" s="70"/>
      <c r="ACB12" s="24"/>
      <c r="ACD12" s="129"/>
      <c r="ACE12" s="2"/>
      <c r="ACF12" s="20">
        <v>5</v>
      </c>
      <c r="ACG12" s="19"/>
      <c r="ACH12" s="17"/>
      <c r="ACI12" s="19"/>
      <c r="ACJ12" s="70"/>
      <c r="ACK12" s="24"/>
      <c r="ACM12" s="129"/>
      <c r="ACN12" s="2"/>
      <c r="ACO12" s="20">
        <v>5</v>
      </c>
      <c r="ACP12" s="19"/>
      <c r="ACQ12" s="17"/>
      <c r="ACR12" s="19"/>
      <c r="ACS12" s="70"/>
      <c r="ACT12" s="24"/>
      <c r="ACV12" s="129"/>
      <c r="ACW12" s="2"/>
      <c r="ACX12" s="20">
        <v>5</v>
      </c>
      <c r="ACY12" s="19"/>
      <c r="ACZ12" s="17"/>
      <c r="ADA12" s="19"/>
      <c r="ADB12" s="70"/>
      <c r="ADC12" s="24"/>
    </row>
    <row r="13" spans="1:783" x14ac:dyDescent="0.25">
      <c r="A13" s="25">
        <v>10</v>
      </c>
      <c r="B13" s="16" t="str">
        <f t="shared" ref="B13:I13" si="9">CN5</f>
        <v>SMITHFIELD FARMLAND</v>
      </c>
      <c r="C13" s="16" t="str">
        <f t="shared" si="9"/>
        <v>Smithfield</v>
      </c>
      <c r="D13" s="72" t="str">
        <f t="shared" si="9"/>
        <v>PED.28325921</v>
      </c>
      <c r="E13" s="155">
        <f t="shared" si="9"/>
        <v>43350</v>
      </c>
      <c r="F13" s="74">
        <f t="shared" si="9"/>
        <v>19165.38</v>
      </c>
      <c r="G13" s="15">
        <f t="shared" si="9"/>
        <v>20</v>
      </c>
      <c r="H13" s="64">
        <f t="shared" si="9"/>
        <v>19228.14</v>
      </c>
      <c r="I13" s="18">
        <f t="shared" si="9"/>
        <v>-62.759999999998399</v>
      </c>
      <c r="K13" s="59"/>
      <c r="L13" s="121"/>
      <c r="M13" s="20">
        <v>6</v>
      </c>
      <c r="N13" s="19">
        <v>923.36</v>
      </c>
      <c r="O13" s="17">
        <v>43344</v>
      </c>
      <c r="P13" s="19">
        <v>923.36</v>
      </c>
      <c r="Q13" s="70" t="s">
        <v>288</v>
      </c>
      <c r="R13" s="24">
        <v>35</v>
      </c>
      <c r="S13" s="16"/>
      <c r="T13" s="59"/>
      <c r="U13" s="121"/>
      <c r="V13" s="20">
        <v>6</v>
      </c>
      <c r="W13" s="190">
        <v>893.6</v>
      </c>
      <c r="X13" s="105">
        <v>43344</v>
      </c>
      <c r="Y13" s="190">
        <v>893.6</v>
      </c>
      <c r="Z13" s="124" t="s">
        <v>291</v>
      </c>
      <c r="AA13" s="103">
        <v>35</v>
      </c>
      <c r="AB13" s="16"/>
      <c r="AC13" s="59"/>
      <c r="AD13" s="121"/>
      <c r="AE13" s="20">
        <v>6</v>
      </c>
      <c r="AF13" s="190">
        <v>997.73</v>
      </c>
      <c r="AG13" s="17">
        <v>43344</v>
      </c>
      <c r="AH13" s="190">
        <v>997.73</v>
      </c>
      <c r="AI13" s="70" t="s">
        <v>296</v>
      </c>
      <c r="AJ13" s="24">
        <v>35</v>
      </c>
      <c r="AK13" s="16"/>
      <c r="AL13" s="59"/>
      <c r="AM13" s="121"/>
      <c r="AN13" s="20">
        <v>6</v>
      </c>
      <c r="AO13" s="19">
        <v>926.7</v>
      </c>
      <c r="AP13" s="17">
        <v>43346</v>
      </c>
      <c r="AQ13" s="19">
        <v>926.7</v>
      </c>
      <c r="AR13" s="70" t="s">
        <v>299</v>
      </c>
      <c r="AS13" s="24">
        <v>35</v>
      </c>
      <c r="AT13" s="16"/>
      <c r="AU13" s="59"/>
      <c r="AV13" s="556"/>
      <c r="AW13" s="20">
        <v>6</v>
      </c>
      <c r="AX13" s="19">
        <v>899</v>
      </c>
      <c r="AY13" s="105">
        <v>43348</v>
      </c>
      <c r="AZ13" s="19">
        <v>899</v>
      </c>
      <c r="BA13" s="124" t="s">
        <v>303</v>
      </c>
      <c r="BB13" s="416">
        <v>35</v>
      </c>
      <c r="BC13" s="16"/>
      <c r="BD13" s="59"/>
      <c r="BE13" s="121"/>
      <c r="BF13" s="20">
        <v>6</v>
      </c>
      <c r="BG13" s="19">
        <v>915.8</v>
      </c>
      <c r="BH13" s="402">
        <v>43349</v>
      </c>
      <c r="BI13" s="19">
        <v>915.8</v>
      </c>
      <c r="BJ13" s="404" t="s">
        <v>311</v>
      </c>
      <c r="BK13" s="405">
        <v>35</v>
      </c>
      <c r="BL13" s="16"/>
      <c r="BM13" s="59"/>
      <c r="BN13" s="121"/>
      <c r="BO13" s="20">
        <v>6</v>
      </c>
      <c r="BP13" s="19">
        <v>951.18</v>
      </c>
      <c r="BQ13" s="402">
        <v>43348</v>
      </c>
      <c r="BR13" s="19">
        <v>951.18</v>
      </c>
      <c r="BS13" s="404" t="s">
        <v>309</v>
      </c>
      <c r="BT13" s="405">
        <v>35</v>
      </c>
      <c r="BU13" s="16"/>
      <c r="BV13" s="59"/>
      <c r="BW13" s="121"/>
      <c r="BX13" s="20">
        <v>6</v>
      </c>
      <c r="BY13" s="19">
        <v>950.11</v>
      </c>
      <c r="BZ13" s="402">
        <v>43348</v>
      </c>
      <c r="CA13" s="19">
        <v>950.11</v>
      </c>
      <c r="CB13" s="404" t="s">
        <v>305</v>
      </c>
      <c r="CC13" s="405">
        <v>35</v>
      </c>
      <c r="CD13" s="16"/>
      <c r="CE13" s="59"/>
      <c r="CF13" s="121"/>
      <c r="CG13" s="20">
        <v>6</v>
      </c>
      <c r="CH13" s="19">
        <v>908.5</v>
      </c>
      <c r="CI13" s="17">
        <v>43350</v>
      </c>
      <c r="CJ13" s="19">
        <v>908.5</v>
      </c>
      <c r="CK13" s="70" t="s">
        <v>326</v>
      </c>
      <c r="CL13" s="24">
        <v>35</v>
      </c>
      <c r="CM13" s="16"/>
      <c r="CN13" s="59"/>
      <c r="CO13" s="121"/>
      <c r="CP13" s="20">
        <v>6</v>
      </c>
      <c r="CQ13" s="19">
        <v>973.7</v>
      </c>
      <c r="CR13" s="17">
        <v>43351</v>
      </c>
      <c r="CS13" s="19">
        <v>973.7</v>
      </c>
      <c r="CT13" s="70" t="s">
        <v>329</v>
      </c>
      <c r="CU13" s="24">
        <v>35</v>
      </c>
      <c r="CV13" s="16"/>
      <c r="CW13" s="59"/>
      <c r="CX13" s="121"/>
      <c r="CY13" s="20">
        <v>6</v>
      </c>
      <c r="CZ13" s="19">
        <v>963.4</v>
      </c>
      <c r="DA13" s="402">
        <v>43351</v>
      </c>
      <c r="DB13" s="19">
        <v>963.4</v>
      </c>
      <c r="DC13" s="404" t="s">
        <v>332</v>
      </c>
      <c r="DD13" s="405">
        <v>35</v>
      </c>
      <c r="DE13" s="16"/>
      <c r="DF13" s="59"/>
      <c r="DG13" s="121"/>
      <c r="DH13" s="20">
        <v>6</v>
      </c>
      <c r="DI13" s="19">
        <v>839.46</v>
      </c>
      <c r="DJ13" s="402">
        <v>43355</v>
      </c>
      <c r="DK13" s="19">
        <v>839.46</v>
      </c>
      <c r="DL13" s="404" t="s">
        <v>344</v>
      </c>
      <c r="DM13" s="405">
        <v>35</v>
      </c>
      <c r="DN13" s="16"/>
      <c r="DO13" s="59"/>
      <c r="DP13" s="121"/>
      <c r="DQ13" s="20">
        <v>6</v>
      </c>
      <c r="DR13" s="30">
        <v>904.5</v>
      </c>
      <c r="DS13" s="58">
        <v>43355</v>
      </c>
      <c r="DT13" s="30">
        <v>904.5</v>
      </c>
      <c r="DU13" s="76" t="s">
        <v>346</v>
      </c>
      <c r="DV13" s="24">
        <v>35</v>
      </c>
      <c r="DW13" s="16"/>
      <c r="DX13" s="59"/>
      <c r="DY13" s="121"/>
      <c r="DZ13" s="20">
        <v>6</v>
      </c>
      <c r="EA13" s="30">
        <v>957.07</v>
      </c>
      <c r="EB13" s="58">
        <v>43356</v>
      </c>
      <c r="EC13" s="776">
        <v>957.07</v>
      </c>
      <c r="ED13" s="76" t="s">
        <v>352</v>
      </c>
      <c r="EE13" s="24">
        <v>35</v>
      </c>
      <c r="EF13" s="16"/>
      <c r="EG13" s="59"/>
      <c r="EH13" s="121"/>
      <c r="EI13" s="20">
        <v>6</v>
      </c>
      <c r="EJ13" s="19">
        <v>943.47</v>
      </c>
      <c r="EK13" s="17">
        <v>43354</v>
      </c>
      <c r="EL13" s="19">
        <v>943.47</v>
      </c>
      <c r="EM13" s="43" t="s">
        <v>341</v>
      </c>
      <c r="EN13" s="24">
        <v>35</v>
      </c>
      <c r="EO13" s="16"/>
      <c r="EP13" s="59"/>
      <c r="EQ13" s="121"/>
      <c r="ER13" s="20">
        <v>6</v>
      </c>
      <c r="ES13" s="19">
        <v>946.4</v>
      </c>
      <c r="ET13" s="17">
        <v>43357</v>
      </c>
      <c r="EU13" s="19">
        <v>946.4</v>
      </c>
      <c r="EV13" s="43" t="s">
        <v>357</v>
      </c>
      <c r="EW13" s="24">
        <v>35</v>
      </c>
      <c r="EX13" s="16"/>
      <c r="EY13" s="59"/>
      <c r="EZ13" s="121"/>
      <c r="FA13" s="20">
        <v>6</v>
      </c>
      <c r="FB13" s="167">
        <v>897.7</v>
      </c>
      <c r="FC13" s="150">
        <v>43360</v>
      </c>
      <c r="FD13" s="167">
        <v>897.7</v>
      </c>
      <c r="FE13" s="110" t="s">
        <v>364</v>
      </c>
      <c r="FF13" s="111">
        <v>35</v>
      </c>
      <c r="FG13" s="16"/>
      <c r="FH13" s="59"/>
      <c r="FI13" s="121"/>
      <c r="FJ13" s="20">
        <v>6</v>
      </c>
      <c r="FK13" s="30">
        <v>931.52</v>
      </c>
      <c r="FL13" s="58">
        <v>43358</v>
      </c>
      <c r="FM13" s="30">
        <v>931.52</v>
      </c>
      <c r="FN13" s="76" t="s">
        <v>361</v>
      </c>
      <c r="FO13" s="24">
        <v>35</v>
      </c>
      <c r="FP13" s="16"/>
      <c r="FQ13" s="59"/>
      <c r="FR13" s="121"/>
      <c r="FS13" s="20">
        <v>6</v>
      </c>
      <c r="FT13" s="19">
        <v>898</v>
      </c>
      <c r="FU13" s="150">
        <v>43361</v>
      </c>
      <c r="FV13" s="19">
        <v>898</v>
      </c>
      <c r="FW13" s="270" t="s">
        <v>368</v>
      </c>
      <c r="FX13" s="111">
        <v>36</v>
      </c>
      <c r="FY13" s="16"/>
      <c r="FZ13" s="59"/>
      <c r="GA13" s="121"/>
      <c r="GB13" s="20">
        <v>6</v>
      </c>
      <c r="GC13" s="19">
        <v>931.52</v>
      </c>
      <c r="GD13" s="17">
        <v>43362</v>
      </c>
      <c r="GE13" s="19">
        <v>931.52</v>
      </c>
      <c r="GF13" s="70" t="s">
        <v>375</v>
      </c>
      <c r="GG13" s="24">
        <v>36</v>
      </c>
      <c r="GH13" s="16"/>
      <c r="GI13" s="59"/>
      <c r="GJ13" s="121"/>
      <c r="GK13" s="20">
        <v>6</v>
      </c>
      <c r="GL13" s="19">
        <v>925.32</v>
      </c>
      <c r="GM13" s="17">
        <v>43365</v>
      </c>
      <c r="GN13" s="19">
        <v>925.32</v>
      </c>
      <c r="GO13" s="70" t="s">
        <v>439</v>
      </c>
      <c r="GP13" s="24">
        <v>36</v>
      </c>
      <c r="GQ13" s="16"/>
      <c r="GR13" s="59"/>
      <c r="GS13" s="121"/>
      <c r="GT13" s="20">
        <v>6</v>
      </c>
      <c r="GU13" s="19">
        <v>905.82</v>
      </c>
      <c r="GV13" s="17">
        <v>43362</v>
      </c>
      <c r="GW13" s="19">
        <v>905.82</v>
      </c>
      <c r="GX13" s="312" t="s">
        <v>374</v>
      </c>
      <c r="GY13" s="24">
        <v>36</v>
      </c>
      <c r="GZ13" s="16"/>
      <c r="HA13" s="59"/>
      <c r="HB13" s="121"/>
      <c r="HC13" s="20">
        <v>6</v>
      </c>
      <c r="HD13" s="30">
        <v>931.67</v>
      </c>
      <c r="HE13" s="58">
        <v>43363</v>
      </c>
      <c r="HF13" s="30">
        <v>931.67</v>
      </c>
      <c r="HG13" s="76" t="s">
        <v>400</v>
      </c>
      <c r="HH13" s="24">
        <v>36</v>
      </c>
      <c r="HI13" s="16"/>
      <c r="HJ13" s="59"/>
      <c r="HK13" s="121"/>
      <c r="HL13" s="20">
        <v>6</v>
      </c>
      <c r="HM13" s="19">
        <v>886.8</v>
      </c>
      <c r="HN13" s="17">
        <v>43365</v>
      </c>
      <c r="HO13" s="19">
        <v>886.8</v>
      </c>
      <c r="HP13" s="600" t="s">
        <v>448</v>
      </c>
      <c r="HQ13" s="24">
        <v>36</v>
      </c>
      <c r="HR13" s="19"/>
      <c r="HS13" s="30"/>
      <c r="HT13" s="121"/>
      <c r="HU13" s="20">
        <v>6</v>
      </c>
      <c r="HV13" s="30">
        <v>944.8</v>
      </c>
      <c r="HW13" s="58">
        <v>43368</v>
      </c>
      <c r="HX13" s="30">
        <v>944.8</v>
      </c>
      <c r="HY13" s="76" t="s">
        <v>455</v>
      </c>
      <c r="HZ13" s="24">
        <v>36</v>
      </c>
      <c r="IA13" s="30"/>
      <c r="IB13" s="59"/>
      <c r="IC13" s="121"/>
      <c r="ID13" s="20">
        <v>6</v>
      </c>
      <c r="IE13" s="19">
        <v>896</v>
      </c>
      <c r="IF13" s="17">
        <v>43369</v>
      </c>
      <c r="IG13" s="19">
        <v>896</v>
      </c>
      <c r="IH13" s="43" t="s">
        <v>459</v>
      </c>
      <c r="II13" s="24">
        <v>39</v>
      </c>
      <c r="IJ13" s="16"/>
      <c r="IK13" s="59"/>
      <c r="IL13" s="121"/>
      <c r="IM13" s="20">
        <v>6</v>
      </c>
      <c r="IN13" s="30">
        <v>941.5</v>
      </c>
      <c r="IO13" s="639">
        <v>43368</v>
      </c>
      <c r="IP13" s="30">
        <v>941.5</v>
      </c>
      <c r="IQ13" s="76" t="s">
        <v>457</v>
      </c>
      <c r="IR13" s="24">
        <v>36</v>
      </c>
      <c r="IS13" s="16"/>
      <c r="IT13" s="59"/>
      <c r="IU13" s="121"/>
      <c r="IV13" s="20">
        <v>6</v>
      </c>
      <c r="IW13" s="19">
        <v>885.26</v>
      </c>
      <c r="IX13" s="17">
        <v>43370</v>
      </c>
      <c r="IY13" s="19">
        <v>885.26</v>
      </c>
      <c r="IZ13" s="70" t="s">
        <v>464</v>
      </c>
      <c r="JA13" s="24">
        <v>39</v>
      </c>
      <c r="JB13" s="16"/>
      <c r="JC13" s="59"/>
      <c r="JD13" s="121"/>
      <c r="JE13" s="20">
        <v>6</v>
      </c>
      <c r="JF13" s="19">
        <v>940.29</v>
      </c>
      <c r="JG13" s="17">
        <v>43371</v>
      </c>
      <c r="JH13" s="19">
        <v>940.29</v>
      </c>
      <c r="JI13" s="70" t="s">
        <v>466</v>
      </c>
      <c r="JJ13" s="24">
        <v>39</v>
      </c>
      <c r="JK13" s="16"/>
      <c r="JL13" s="59"/>
      <c r="JM13" s="121"/>
      <c r="JN13" s="20">
        <v>6</v>
      </c>
      <c r="JO13" s="19">
        <v>935.8</v>
      </c>
      <c r="JP13" s="17">
        <v>43372</v>
      </c>
      <c r="JQ13" s="19">
        <v>935.8</v>
      </c>
      <c r="JR13" s="70" t="s">
        <v>468</v>
      </c>
      <c r="JS13" s="24">
        <v>39</v>
      </c>
      <c r="JT13" s="16"/>
      <c r="JU13" s="59"/>
      <c r="JV13" s="121"/>
      <c r="JW13" s="20">
        <v>6</v>
      </c>
      <c r="JX13" s="19">
        <v>981.86</v>
      </c>
      <c r="JY13" s="17"/>
      <c r="JZ13" s="19"/>
      <c r="KA13" s="70"/>
      <c r="KB13" s="24"/>
      <c r="KC13" s="16"/>
      <c r="KD13" s="59"/>
      <c r="KE13" s="121"/>
      <c r="KF13" s="20">
        <v>6</v>
      </c>
      <c r="KG13" s="19">
        <v>968.9</v>
      </c>
      <c r="KH13" s="17"/>
      <c r="KI13" s="19"/>
      <c r="KJ13" s="70"/>
      <c r="KK13" s="24"/>
      <c r="KL13" s="16" t="s">
        <v>36</v>
      </c>
      <c r="KM13" s="59"/>
      <c r="KN13" s="121"/>
      <c r="KO13" s="20">
        <v>6</v>
      </c>
      <c r="KP13" s="190"/>
      <c r="KQ13" s="105"/>
      <c r="KR13" s="190"/>
      <c r="KS13" s="124"/>
      <c r="KT13" s="103"/>
      <c r="KU13" s="16"/>
      <c r="KV13" s="59"/>
      <c r="KW13" s="121"/>
      <c r="KX13" s="20">
        <v>6</v>
      </c>
      <c r="KY13" s="190"/>
      <c r="KZ13" s="17"/>
      <c r="LA13" s="190"/>
      <c r="LB13" s="70"/>
      <c r="LC13" s="24"/>
      <c r="LD13" s="16"/>
      <c r="LE13" s="59"/>
      <c r="LF13" s="121"/>
      <c r="LG13" s="20"/>
      <c r="LH13" s="19"/>
      <c r="LI13" s="17"/>
      <c r="LJ13" s="19"/>
      <c r="LK13" s="70"/>
      <c r="LL13" s="24"/>
      <c r="LM13" s="16"/>
      <c r="LN13" s="129"/>
      <c r="LO13" s="121"/>
      <c r="LP13" s="20"/>
      <c r="LQ13" s="190"/>
      <c r="LR13" s="17"/>
      <c r="LS13" s="190"/>
      <c r="LT13" s="70"/>
      <c r="LU13" s="24"/>
      <c r="LV13" s="16"/>
      <c r="LW13" s="129"/>
      <c r="LX13" s="121"/>
      <c r="LY13" s="20"/>
      <c r="LZ13" s="19"/>
      <c r="MA13" s="17"/>
      <c r="MB13" s="19"/>
      <c r="MC13" s="70"/>
      <c r="MD13" s="24"/>
      <c r="ME13" s="16"/>
      <c r="MF13" s="129"/>
      <c r="MG13" s="121"/>
      <c r="MH13" s="20"/>
      <c r="MI13" s="167"/>
      <c r="MJ13" s="17"/>
      <c r="MK13" s="167"/>
      <c r="ML13" s="70"/>
      <c r="MM13" s="24"/>
      <c r="MN13" s="16"/>
      <c r="MO13" s="129"/>
      <c r="MP13" s="121"/>
      <c r="MQ13" s="20"/>
      <c r="MR13" s="19"/>
      <c r="MS13" s="17"/>
      <c r="MT13" s="19"/>
      <c r="MU13" s="70"/>
      <c r="MV13" s="24"/>
      <c r="MW13" s="16"/>
      <c r="MX13" s="129"/>
      <c r="MY13" s="121"/>
      <c r="MZ13" s="20"/>
      <c r="NA13" s="19"/>
      <c r="NB13" s="17"/>
      <c r="NC13" s="19"/>
      <c r="ND13" s="70"/>
      <c r="NE13" s="24"/>
      <c r="NF13" s="16"/>
      <c r="NG13" s="129"/>
      <c r="NH13" s="121"/>
      <c r="NI13" s="20"/>
      <c r="NJ13" s="19"/>
      <c r="NK13" s="17"/>
      <c r="NL13" s="19"/>
      <c r="NM13" s="70"/>
      <c r="NN13" s="24"/>
      <c r="NO13" s="16"/>
      <c r="NP13" s="129"/>
      <c r="NQ13" s="171"/>
      <c r="NR13" s="20"/>
      <c r="NS13" s="19"/>
      <c r="NT13" s="17"/>
      <c r="NU13" s="19"/>
      <c r="NV13" s="70"/>
      <c r="NW13" s="24"/>
      <c r="NX13" s="16"/>
      <c r="NY13" s="129"/>
      <c r="NZ13" s="121"/>
      <c r="OA13" s="20"/>
      <c r="OB13" s="19"/>
      <c r="OC13" s="105"/>
      <c r="OD13" s="19"/>
      <c r="OE13" s="124"/>
      <c r="OF13" s="103"/>
      <c r="OG13" s="16"/>
      <c r="OH13" s="129"/>
      <c r="OI13" s="121"/>
      <c r="OJ13" s="20"/>
      <c r="OK13" s="19"/>
      <c r="OL13" s="17"/>
      <c r="OM13" s="19"/>
      <c r="ON13" s="70"/>
      <c r="OO13" s="485"/>
      <c r="OP13" s="16"/>
      <c r="OQ13" s="129"/>
      <c r="OR13" s="121"/>
      <c r="OS13" s="20"/>
      <c r="OT13" s="19"/>
      <c r="OU13" s="17"/>
      <c r="OV13" s="19"/>
      <c r="OW13" s="70"/>
      <c r="OX13" s="24"/>
      <c r="OY13" s="16"/>
      <c r="OZ13" s="129"/>
      <c r="PA13" s="121"/>
      <c r="PB13" s="20"/>
      <c r="PC13" s="19"/>
      <c r="PD13" s="17"/>
      <c r="PE13" s="19"/>
      <c r="PF13" s="70"/>
      <c r="PG13" s="24"/>
      <c r="PH13" s="16"/>
      <c r="PI13" s="129"/>
      <c r="PJ13" s="121"/>
      <c r="PK13" s="20"/>
      <c r="PL13" s="19"/>
      <c r="PM13" s="17"/>
      <c r="PN13" s="19"/>
      <c r="PO13" s="270"/>
      <c r="PP13" s="24"/>
      <c r="PQ13" s="16"/>
      <c r="PR13" s="129"/>
      <c r="PS13" s="171"/>
      <c r="PT13" s="20"/>
      <c r="PU13" s="19"/>
      <c r="PV13" s="105"/>
      <c r="PW13" s="19"/>
      <c r="PX13" s="124"/>
      <c r="PY13" s="24"/>
      <c r="PZ13" s="16"/>
      <c r="QA13" s="129"/>
      <c r="QB13" s="121"/>
      <c r="QC13" s="20"/>
      <c r="QD13" s="19"/>
      <c r="QE13" s="17"/>
      <c r="QF13" s="19"/>
      <c r="QG13" s="70"/>
      <c r="QH13" s="24"/>
      <c r="QI13" s="16"/>
      <c r="QJ13" s="129"/>
      <c r="QK13" s="121"/>
      <c r="QL13" s="20"/>
      <c r="QM13" s="19"/>
      <c r="QN13" s="17"/>
      <c r="QO13" s="19"/>
      <c r="QP13" s="70"/>
      <c r="QQ13" s="24"/>
      <c r="QR13" s="16"/>
      <c r="QS13" s="129"/>
      <c r="QT13" s="121"/>
      <c r="QU13" s="20"/>
      <c r="QV13" s="19"/>
      <c r="QW13" s="17"/>
      <c r="QX13" s="19"/>
      <c r="QY13" s="70"/>
      <c r="QZ13" s="24"/>
      <c r="RA13" s="16"/>
      <c r="RB13" s="129"/>
      <c r="RC13" s="121"/>
      <c r="RD13" s="20"/>
      <c r="RE13" s="19"/>
      <c r="RF13" s="17"/>
      <c r="RG13" s="19"/>
      <c r="RH13" s="70"/>
      <c r="RI13" s="24"/>
      <c r="RJ13" s="16"/>
      <c r="RK13" s="129"/>
      <c r="RL13" s="121"/>
      <c r="RM13" s="20"/>
      <c r="RN13" s="19"/>
      <c r="RO13" s="402"/>
      <c r="RP13" s="403"/>
      <c r="RQ13" s="404"/>
      <c r="RR13" s="405"/>
      <c r="RS13" s="16"/>
      <c r="RT13" s="129"/>
      <c r="RU13" s="121"/>
      <c r="RV13" s="20"/>
      <c r="RW13" s="19"/>
      <c r="RX13" s="17"/>
      <c r="RY13" s="19"/>
      <c r="RZ13" s="70"/>
      <c r="SA13" s="24"/>
      <c r="SB13" s="16"/>
      <c r="SC13" s="129"/>
      <c r="SD13" s="121"/>
      <c r="SE13" s="20">
        <v>6</v>
      </c>
      <c r="SF13" s="19"/>
      <c r="SG13" s="17"/>
      <c r="SH13" s="19"/>
      <c r="SI13" s="70"/>
      <c r="SJ13" s="24"/>
      <c r="SK13" s="16"/>
      <c r="SL13" s="129"/>
      <c r="SM13" s="121"/>
      <c r="SN13" s="20">
        <v>6</v>
      </c>
      <c r="SO13" s="19"/>
      <c r="SP13" s="17"/>
      <c r="SQ13" s="19"/>
      <c r="SR13" s="70"/>
      <c r="SS13" s="24"/>
      <c r="SU13" s="59"/>
      <c r="SV13" s="2"/>
      <c r="SW13" s="20">
        <v>6</v>
      </c>
      <c r="SX13" s="19"/>
      <c r="SY13" s="17"/>
      <c r="SZ13" s="19"/>
      <c r="TA13" s="70"/>
      <c r="TB13" s="24"/>
      <c r="TD13" s="59"/>
      <c r="TE13" s="2"/>
      <c r="TF13" s="20">
        <v>6</v>
      </c>
      <c r="TG13" s="19"/>
      <c r="TH13" s="17"/>
      <c r="TI13" s="19"/>
      <c r="TJ13" s="70"/>
      <c r="TK13" s="24"/>
      <c r="TM13" s="59"/>
      <c r="TN13" s="2"/>
      <c r="TO13" s="20">
        <v>6</v>
      </c>
      <c r="TP13" s="19"/>
      <c r="TQ13" s="17"/>
      <c r="TR13" s="19"/>
      <c r="TS13" s="70"/>
      <c r="TT13" s="24"/>
      <c r="TV13" s="59"/>
      <c r="TW13" s="2"/>
      <c r="TX13" s="20">
        <v>6</v>
      </c>
      <c r="TY13" s="19"/>
      <c r="TZ13" s="17"/>
      <c r="UA13" s="19"/>
      <c r="UB13" s="70"/>
      <c r="UC13" s="24"/>
      <c r="UE13" s="59"/>
      <c r="UF13" s="2"/>
      <c r="UG13" s="20">
        <v>6</v>
      </c>
      <c r="UH13" s="19"/>
      <c r="UI13" s="17"/>
      <c r="UJ13" s="19"/>
      <c r="UK13" s="70"/>
      <c r="UL13" s="24"/>
      <c r="UN13" s="59"/>
      <c r="UO13" s="2"/>
      <c r="UP13" s="20">
        <v>6</v>
      </c>
      <c r="UQ13" s="19"/>
      <c r="UR13" s="17"/>
      <c r="US13" s="19"/>
      <c r="UT13" s="70"/>
      <c r="UU13" s="24"/>
      <c r="UW13" s="59"/>
      <c r="UX13" s="2"/>
      <c r="UY13" s="20">
        <v>6</v>
      </c>
      <c r="UZ13" s="19"/>
      <c r="VA13" s="17"/>
      <c r="VB13" s="19"/>
      <c r="VC13" s="70"/>
      <c r="VD13" s="24"/>
      <c r="VF13" s="59"/>
      <c r="VG13" s="2"/>
      <c r="VH13" s="20">
        <v>6</v>
      </c>
      <c r="VI13" s="19"/>
      <c r="VJ13" s="17"/>
      <c r="VK13" s="19"/>
      <c r="VL13" s="70"/>
      <c r="VM13" s="24"/>
      <c r="VO13" s="59"/>
      <c r="VP13" s="2"/>
      <c r="VQ13" s="20">
        <v>6</v>
      </c>
      <c r="VR13" s="19"/>
      <c r="VS13" s="17"/>
      <c r="VT13" s="19"/>
      <c r="VU13" s="70"/>
      <c r="VV13" s="24"/>
      <c r="VX13" s="59"/>
      <c r="VY13" s="2"/>
      <c r="VZ13" s="20">
        <v>6</v>
      </c>
      <c r="WA13" s="19"/>
      <c r="WB13" s="17"/>
      <c r="WC13" s="19"/>
      <c r="WD13" s="70"/>
      <c r="WE13" s="24"/>
      <c r="WG13" s="59"/>
      <c r="WH13" s="2"/>
      <c r="WI13" s="20">
        <v>6</v>
      </c>
      <c r="WJ13" s="19"/>
      <c r="WK13" s="17"/>
      <c r="WL13" s="19"/>
      <c r="WM13" s="70"/>
      <c r="WN13" s="24"/>
      <c r="WP13" s="59"/>
      <c r="WQ13" s="2"/>
      <c r="WR13" s="20">
        <v>6</v>
      </c>
      <c r="WS13" s="19"/>
      <c r="WT13" s="17"/>
      <c r="WU13" s="19"/>
      <c r="WV13" s="70"/>
      <c r="WW13" s="24"/>
      <c r="WY13" s="59"/>
      <c r="WZ13" s="2"/>
      <c r="XA13" s="20">
        <v>6</v>
      </c>
      <c r="XB13" s="19"/>
      <c r="XC13" s="17"/>
      <c r="XD13" s="19"/>
      <c r="XE13" s="70"/>
      <c r="XF13" s="24"/>
      <c r="XH13" s="59"/>
      <c r="XI13" s="2"/>
      <c r="XJ13" s="20">
        <v>6</v>
      </c>
      <c r="XK13" s="19"/>
      <c r="XL13" s="17"/>
      <c r="XM13" s="19"/>
      <c r="XN13" s="70"/>
      <c r="XO13" s="24"/>
      <c r="XQ13" s="59"/>
      <c r="XR13" s="2"/>
      <c r="XS13" s="20">
        <v>6</v>
      </c>
      <c r="XT13" s="19"/>
      <c r="XU13" s="17"/>
      <c r="XV13" s="19"/>
      <c r="XW13" s="70"/>
      <c r="XX13" s="24"/>
      <c r="XZ13" s="59"/>
      <c r="YA13" s="2"/>
      <c r="YB13" s="20">
        <v>6</v>
      </c>
      <c r="YC13" s="19"/>
      <c r="YD13" s="17"/>
      <c r="YE13" s="19"/>
      <c r="YF13" s="70"/>
      <c r="YG13" s="24"/>
      <c r="YI13" s="59"/>
      <c r="YJ13" s="2"/>
      <c r="YK13" s="20">
        <v>6</v>
      </c>
      <c r="YL13" s="19"/>
      <c r="YM13" s="17"/>
      <c r="YN13" s="19"/>
      <c r="YO13" s="70"/>
      <c r="YP13" s="24"/>
      <c r="YR13" s="59"/>
      <c r="YS13" s="2"/>
      <c r="YT13" s="20">
        <v>6</v>
      </c>
      <c r="YU13" s="19"/>
      <c r="YV13" s="17"/>
      <c r="YW13" s="19"/>
      <c r="YX13" s="70"/>
      <c r="YY13" s="24"/>
      <c r="ZA13" s="59"/>
      <c r="ZB13" s="2"/>
      <c r="ZC13" s="20">
        <v>6</v>
      </c>
      <c r="ZD13" s="19"/>
      <c r="ZE13" s="17"/>
      <c r="ZF13" s="19"/>
      <c r="ZG13" s="70"/>
      <c r="ZH13" s="24"/>
      <c r="ZJ13" s="59"/>
      <c r="ZK13" s="2"/>
      <c r="ZL13" s="20">
        <v>6</v>
      </c>
      <c r="ZM13" s="19"/>
      <c r="ZN13" s="17"/>
      <c r="ZO13" s="19"/>
      <c r="ZP13" s="70"/>
      <c r="ZQ13" s="24"/>
      <c r="ZS13" s="59"/>
      <c r="ZT13" s="2"/>
      <c r="ZU13" s="20">
        <v>6</v>
      </c>
      <c r="ZV13" s="19"/>
      <c r="ZW13" s="17"/>
      <c r="ZX13" s="19"/>
      <c r="ZY13" s="70"/>
      <c r="ZZ13" s="24"/>
      <c r="AAB13" s="59"/>
      <c r="AAC13" s="2"/>
      <c r="AAD13" s="20">
        <v>6</v>
      </c>
      <c r="AAE13" s="19"/>
      <c r="AAF13" s="17"/>
      <c r="AAG13" s="19"/>
      <c r="AAH13" s="70"/>
      <c r="AAI13" s="24"/>
      <c r="AAK13" s="59"/>
      <c r="AAL13" s="2"/>
      <c r="AAM13" s="20">
        <v>6</v>
      </c>
      <c r="AAN13" s="19"/>
      <c r="AAO13" s="17"/>
      <c r="AAP13" s="19"/>
      <c r="AAQ13" s="70"/>
      <c r="AAR13" s="24"/>
      <c r="AAT13" s="59"/>
      <c r="AAU13" s="2"/>
      <c r="AAV13" s="20">
        <v>6</v>
      </c>
      <c r="AAW13" s="19"/>
      <c r="AAX13" s="17"/>
      <c r="AAY13" s="19"/>
      <c r="AAZ13" s="70"/>
      <c r="ABA13" s="24"/>
      <c r="ABC13" s="59"/>
      <c r="ABD13" s="2"/>
      <c r="ABE13" s="20">
        <v>6</v>
      </c>
      <c r="ABF13" s="19"/>
      <c r="ABG13" s="17"/>
      <c r="ABH13" s="19"/>
      <c r="ABI13" s="70"/>
      <c r="ABJ13" s="24"/>
      <c r="ABL13" s="59"/>
      <c r="ABM13" s="2"/>
      <c r="ABN13" s="20">
        <v>6</v>
      </c>
      <c r="ABO13" s="19"/>
      <c r="ABP13" s="17"/>
      <c r="ABQ13" s="19"/>
      <c r="ABR13" s="70"/>
      <c r="ABS13" s="24"/>
      <c r="ABU13" s="59"/>
      <c r="ABV13" s="2"/>
      <c r="ABW13" s="20">
        <v>6</v>
      </c>
      <c r="ABX13" s="19"/>
      <c r="ABY13" s="17"/>
      <c r="ABZ13" s="19"/>
      <c r="ACA13" s="70"/>
      <c r="ACB13" s="24"/>
      <c r="ACD13" s="59"/>
      <c r="ACE13" s="2"/>
      <c r="ACF13" s="20">
        <v>6</v>
      </c>
      <c r="ACG13" s="19"/>
      <c r="ACH13" s="17"/>
      <c r="ACI13" s="19"/>
      <c r="ACJ13" s="70"/>
      <c r="ACK13" s="24"/>
      <c r="ACM13" s="59"/>
      <c r="ACN13" s="2"/>
      <c r="ACO13" s="20">
        <v>6</v>
      </c>
      <c r="ACP13" s="19"/>
      <c r="ACQ13" s="17"/>
      <c r="ACR13" s="19"/>
      <c r="ACS13" s="70"/>
      <c r="ACT13" s="24"/>
      <c r="ACV13" s="59"/>
      <c r="ACW13" s="2"/>
      <c r="ACX13" s="20">
        <v>6</v>
      </c>
      <c r="ACY13" s="19"/>
      <c r="ACZ13" s="17"/>
      <c r="ADA13" s="19"/>
      <c r="ADB13" s="70"/>
      <c r="ADC13" s="24"/>
    </row>
    <row r="14" spans="1:783" x14ac:dyDescent="0.25">
      <c r="A14" s="25">
        <v>11</v>
      </c>
      <c r="B14" s="16" t="str">
        <f t="shared" ref="B14:I14" si="10">CW5</f>
        <v>SEABOARD FOODS</v>
      </c>
      <c r="C14" s="16" t="str">
        <f t="shared" si="10"/>
        <v>Seaboard</v>
      </c>
      <c r="D14" s="72" t="str">
        <f t="shared" si="10"/>
        <v>PED. 28384102</v>
      </c>
      <c r="E14" s="155">
        <f t="shared" si="10"/>
        <v>43351</v>
      </c>
      <c r="F14" s="74">
        <f t="shared" si="10"/>
        <v>18525.939999999999</v>
      </c>
      <c r="G14" s="15">
        <f t="shared" si="10"/>
        <v>20</v>
      </c>
      <c r="H14" s="64">
        <f t="shared" si="10"/>
        <v>18580.7</v>
      </c>
      <c r="I14" s="18">
        <f t="shared" si="10"/>
        <v>-54.760000000002037</v>
      </c>
      <c r="K14" s="59"/>
      <c r="L14" s="121"/>
      <c r="M14" s="20">
        <v>7</v>
      </c>
      <c r="N14" s="19">
        <v>907.03</v>
      </c>
      <c r="O14" s="17">
        <v>43344</v>
      </c>
      <c r="P14" s="19">
        <v>907.03</v>
      </c>
      <c r="Q14" s="70" t="s">
        <v>288</v>
      </c>
      <c r="R14" s="24">
        <v>35</v>
      </c>
      <c r="S14" s="310"/>
      <c r="T14" s="7"/>
      <c r="U14" s="121"/>
      <c r="V14" s="20">
        <v>7</v>
      </c>
      <c r="W14" s="190">
        <v>911.7</v>
      </c>
      <c r="X14" s="105">
        <v>43344</v>
      </c>
      <c r="Y14" s="190">
        <v>911.7</v>
      </c>
      <c r="Z14" s="124" t="s">
        <v>291</v>
      </c>
      <c r="AA14" s="103">
        <v>35</v>
      </c>
      <c r="AB14" s="310"/>
      <c r="AC14" s="7"/>
      <c r="AD14" s="121"/>
      <c r="AE14" s="20">
        <v>7</v>
      </c>
      <c r="AF14" s="190">
        <v>947.39</v>
      </c>
      <c r="AG14" s="17">
        <v>43344</v>
      </c>
      <c r="AH14" s="190">
        <v>947.39</v>
      </c>
      <c r="AI14" s="70" t="s">
        <v>296</v>
      </c>
      <c r="AJ14" s="24">
        <v>35</v>
      </c>
      <c r="AK14" s="16"/>
      <c r="AL14" s="59"/>
      <c r="AM14" s="121"/>
      <c r="AN14" s="20">
        <v>7</v>
      </c>
      <c r="AO14" s="19">
        <v>913.1</v>
      </c>
      <c r="AP14" s="17">
        <v>43346</v>
      </c>
      <c r="AQ14" s="19">
        <v>913.1</v>
      </c>
      <c r="AR14" s="70" t="s">
        <v>299</v>
      </c>
      <c r="AS14" s="24">
        <v>35</v>
      </c>
      <c r="AT14" s="16"/>
      <c r="AU14" s="59"/>
      <c r="AV14" s="121"/>
      <c r="AW14" s="20">
        <v>7</v>
      </c>
      <c r="AX14" s="19">
        <v>897.5</v>
      </c>
      <c r="AY14" s="105">
        <v>43348</v>
      </c>
      <c r="AZ14" s="19">
        <v>897.5</v>
      </c>
      <c r="BA14" s="124" t="s">
        <v>302</v>
      </c>
      <c r="BB14" s="416">
        <v>35</v>
      </c>
      <c r="BC14" s="16"/>
      <c r="BD14" s="59"/>
      <c r="BE14" s="121"/>
      <c r="BF14" s="20">
        <v>7</v>
      </c>
      <c r="BG14" s="19">
        <v>938.48</v>
      </c>
      <c r="BH14" s="402">
        <v>43349</v>
      </c>
      <c r="BI14" s="19">
        <v>938.48</v>
      </c>
      <c r="BJ14" s="404" t="s">
        <v>311</v>
      </c>
      <c r="BK14" s="405">
        <v>35</v>
      </c>
      <c r="BL14" s="16"/>
      <c r="BM14" s="59"/>
      <c r="BN14" s="121"/>
      <c r="BO14" s="20">
        <v>7</v>
      </c>
      <c r="BP14" s="19">
        <v>975.22</v>
      </c>
      <c r="BQ14" s="402">
        <v>43348</v>
      </c>
      <c r="BR14" s="19">
        <v>975.22</v>
      </c>
      <c r="BS14" s="404" t="s">
        <v>309</v>
      </c>
      <c r="BT14" s="405">
        <v>35</v>
      </c>
      <c r="BU14" s="16"/>
      <c r="BV14" s="59"/>
      <c r="BW14" s="121"/>
      <c r="BX14" s="20">
        <v>7</v>
      </c>
      <c r="BY14" s="19">
        <v>956.01</v>
      </c>
      <c r="BZ14" s="402">
        <v>43348</v>
      </c>
      <c r="CA14" s="19">
        <v>956.01</v>
      </c>
      <c r="CB14" s="404" t="s">
        <v>305</v>
      </c>
      <c r="CC14" s="405">
        <v>35</v>
      </c>
      <c r="CD14" s="16"/>
      <c r="CE14" s="59"/>
      <c r="CF14" s="121"/>
      <c r="CG14" s="20">
        <v>7</v>
      </c>
      <c r="CH14" s="19">
        <v>904.5</v>
      </c>
      <c r="CI14" s="17">
        <v>43350</v>
      </c>
      <c r="CJ14" s="19">
        <v>904.5</v>
      </c>
      <c r="CK14" s="70" t="s">
        <v>326</v>
      </c>
      <c r="CL14" s="24">
        <v>35</v>
      </c>
      <c r="CM14" s="16"/>
      <c r="CN14" s="59"/>
      <c r="CO14" s="121"/>
      <c r="CP14" s="20">
        <v>7</v>
      </c>
      <c r="CQ14" s="19">
        <v>956.46</v>
      </c>
      <c r="CR14" s="17">
        <v>43353</v>
      </c>
      <c r="CS14" s="19">
        <v>956.46</v>
      </c>
      <c r="CT14" s="70" t="s">
        <v>337</v>
      </c>
      <c r="CU14" s="24">
        <v>35</v>
      </c>
      <c r="CV14" s="16"/>
      <c r="CW14" s="59"/>
      <c r="CX14" s="121"/>
      <c r="CY14" s="20">
        <v>7</v>
      </c>
      <c r="CZ14" s="19">
        <v>934.4</v>
      </c>
      <c r="DA14" s="402">
        <v>43351</v>
      </c>
      <c r="DB14" s="19">
        <v>934.4</v>
      </c>
      <c r="DC14" s="404" t="s">
        <v>332</v>
      </c>
      <c r="DD14" s="405">
        <v>35</v>
      </c>
      <c r="DE14" s="16"/>
      <c r="DF14" s="59"/>
      <c r="DG14" s="121"/>
      <c r="DH14" s="20">
        <v>7</v>
      </c>
      <c r="DI14" s="19">
        <v>918.37</v>
      </c>
      <c r="DJ14" s="402">
        <v>43355</v>
      </c>
      <c r="DK14" s="19">
        <v>918.37</v>
      </c>
      <c r="DL14" s="404" t="s">
        <v>344</v>
      </c>
      <c r="DM14" s="405">
        <v>35</v>
      </c>
      <c r="DN14" s="16"/>
      <c r="DO14" s="59"/>
      <c r="DP14" s="121"/>
      <c r="DQ14" s="20">
        <v>7</v>
      </c>
      <c r="DR14" s="30">
        <v>901</v>
      </c>
      <c r="DS14" s="58">
        <v>43355</v>
      </c>
      <c r="DT14" s="30">
        <v>901</v>
      </c>
      <c r="DU14" s="76" t="s">
        <v>346</v>
      </c>
      <c r="DV14" s="24">
        <v>35</v>
      </c>
      <c r="DW14" s="16"/>
      <c r="DX14" s="59"/>
      <c r="DY14" s="121"/>
      <c r="DZ14" s="20">
        <v>7</v>
      </c>
      <c r="EA14" s="30">
        <v>958.44</v>
      </c>
      <c r="EB14" s="58">
        <v>43356</v>
      </c>
      <c r="EC14" s="778">
        <v>958.44</v>
      </c>
      <c r="ED14" s="76" t="s">
        <v>355</v>
      </c>
      <c r="EE14" s="24">
        <v>35</v>
      </c>
      <c r="EF14" s="16"/>
      <c r="EG14" s="59"/>
      <c r="EH14" s="121"/>
      <c r="EI14" s="20">
        <v>7</v>
      </c>
      <c r="EJ14" s="19">
        <v>931.67</v>
      </c>
      <c r="EK14" s="17">
        <v>43354</v>
      </c>
      <c r="EL14" s="19">
        <v>931.67</v>
      </c>
      <c r="EM14" s="43" t="s">
        <v>341</v>
      </c>
      <c r="EN14" s="24">
        <v>35</v>
      </c>
      <c r="EO14" s="16"/>
      <c r="EP14" s="59"/>
      <c r="EQ14" s="121"/>
      <c r="ER14" s="20">
        <v>7</v>
      </c>
      <c r="ES14" s="19">
        <v>865.4</v>
      </c>
      <c r="ET14" s="17">
        <v>43357</v>
      </c>
      <c r="EU14" s="19">
        <v>865.4</v>
      </c>
      <c r="EV14" s="43" t="s">
        <v>357</v>
      </c>
      <c r="EW14" s="24">
        <v>35</v>
      </c>
      <c r="EX14" s="16"/>
      <c r="EY14" s="59"/>
      <c r="EZ14" s="121"/>
      <c r="FA14" s="20">
        <v>7</v>
      </c>
      <c r="FB14" s="167">
        <v>904</v>
      </c>
      <c r="FC14" s="150">
        <v>43360</v>
      </c>
      <c r="FD14" s="167">
        <v>904</v>
      </c>
      <c r="FE14" s="110" t="s">
        <v>364</v>
      </c>
      <c r="FF14" s="111">
        <v>35</v>
      </c>
      <c r="FG14" s="16"/>
      <c r="FH14" s="59"/>
      <c r="FI14" s="121"/>
      <c r="FJ14" s="20">
        <v>7</v>
      </c>
      <c r="FK14" s="30">
        <v>918.82</v>
      </c>
      <c r="FL14" s="58">
        <v>43358</v>
      </c>
      <c r="FM14" s="30">
        <v>918.82</v>
      </c>
      <c r="FN14" s="76" t="s">
        <v>361</v>
      </c>
      <c r="FO14" s="24">
        <v>35</v>
      </c>
      <c r="FP14" s="16"/>
      <c r="FQ14" s="59"/>
      <c r="FR14" s="121"/>
      <c r="FS14" s="20">
        <v>7</v>
      </c>
      <c r="FT14" s="19">
        <v>906.5</v>
      </c>
      <c r="FU14" s="150">
        <v>43361</v>
      </c>
      <c r="FV14" s="19">
        <v>906.5</v>
      </c>
      <c r="FW14" s="270" t="s">
        <v>368</v>
      </c>
      <c r="FX14" s="111">
        <v>36</v>
      </c>
      <c r="FY14" s="16"/>
      <c r="FZ14" s="59"/>
      <c r="GA14" s="121"/>
      <c r="GB14" s="20">
        <v>7</v>
      </c>
      <c r="GC14" s="19">
        <v>962.81</v>
      </c>
      <c r="GD14" s="17">
        <v>43362</v>
      </c>
      <c r="GE14" s="19">
        <v>962.81</v>
      </c>
      <c r="GF14" s="70" t="s">
        <v>375</v>
      </c>
      <c r="GG14" s="24">
        <v>36</v>
      </c>
      <c r="GH14" s="16"/>
      <c r="GI14" s="59"/>
      <c r="GJ14" s="121"/>
      <c r="GK14" s="20">
        <v>7</v>
      </c>
      <c r="GL14" s="19">
        <v>913.98</v>
      </c>
      <c r="GM14" s="17">
        <v>43365</v>
      </c>
      <c r="GN14" s="19">
        <v>913.98</v>
      </c>
      <c r="GO14" s="70" t="s">
        <v>439</v>
      </c>
      <c r="GP14" s="24">
        <v>36</v>
      </c>
      <c r="GQ14" s="16"/>
      <c r="GR14" s="59"/>
      <c r="GS14" s="121"/>
      <c r="GT14" s="20">
        <v>7</v>
      </c>
      <c r="GU14" s="19">
        <v>943.92</v>
      </c>
      <c r="GV14" s="17">
        <v>43362</v>
      </c>
      <c r="GW14" s="19">
        <v>943.92</v>
      </c>
      <c r="GX14" s="312" t="s">
        <v>374</v>
      </c>
      <c r="GY14" s="24">
        <v>36</v>
      </c>
      <c r="GZ14" s="16"/>
      <c r="HA14" s="59"/>
      <c r="HB14" s="121"/>
      <c r="HC14" s="20">
        <v>7</v>
      </c>
      <c r="HD14" s="30">
        <v>974.77</v>
      </c>
      <c r="HE14" s="58">
        <v>43363</v>
      </c>
      <c r="HF14" s="30">
        <v>974.77</v>
      </c>
      <c r="HG14" s="76" t="s">
        <v>400</v>
      </c>
      <c r="HH14" s="24">
        <v>36</v>
      </c>
      <c r="HI14" s="16"/>
      <c r="HJ14" s="59"/>
      <c r="HK14" s="121"/>
      <c r="HL14" s="20">
        <v>7</v>
      </c>
      <c r="HM14" s="19">
        <v>921.2</v>
      </c>
      <c r="HN14" s="17">
        <v>43365</v>
      </c>
      <c r="HO14" s="19">
        <v>921.2</v>
      </c>
      <c r="HP14" s="600" t="s">
        <v>448</v>
      </c>
      <c r="HQ14" s="24">
        <v>36</v>
      </c>
      <c r="HR14" s="19"/>
      <c r="HS14" s="30"/>
      <c r="HT14" s="121"/>
      <c r="HU14" s="20">
        <v>7</v>
      </c>
      <c r="HV14" s="30">
        <v>867.3</v>
      </c>
      <c r="HW14" s="58">
        <v>43368</v>
      </c>
      <c r="HX14" s="30">
        <v>867.3</v>
      </c>
      <c r="HY14" s="76" t="s">
        <v>455</v>
      </c>
      <c r="HZ14" s="24">
        <v>36</v>
      </c>
      <c r="IA14" s="30"/>
      <c r="IB14" s="59"/>
      <c r="IC14" s="121"/>
      <c r="ID14" s="20">
        <v>7</v>
      </c>
      <c r="IE14" s="19">
        <v>906</v>
      </c>
      <c r="IF14" s="17">
        <v>43369</v>
      </c>
      <c r="IG14" s="19">
        <v>906</v>
      </c>
      <c r="IH14" s="43" t="s">
        <v>460</v>
      </c>
      <c r="II14" s="24">
        <v>39</v>
      </c>
      <c r="IJ14" s="16"/>
      <c r="IK14" s="59"/>
      <c r="IL14" s="121"/>
      <c r="IM14" s="20">
        <v>7</v>
      </c>
      <c r="IN14" s="30">
        <v>977.78</v>
      </c>
      <c r="IO14" s="639">
        <v>43368</v>
      </c>
      <c r="IP14" s="30">
        <v>977.78</v>
      </c>
      <c r="IQ14" s="76" t="s">
        <v>457</v>
      </c>
      <c r="IR14" s="24">
        <v>36</v>
      </c>
      <c r="IS14" s="16"/>
      <c r="IT14" s="59"/>
      <c r="IU14" s="121"/>
      <c r="IV14" s="20">
        <v>7</v>
      </c>
      <c r="IW14" s="19">
        <v>888.21</v>
      </c>
      <c r="IX14" s="17">
        <v>43370</v>
      </c>
      <c r="IY14" s="19">
        <v>888.21</v>
      </c>
      <c r="IZ14" s="70" t="s">
        <v>463</v>
      </c>
      <c r="JA14" s="24">
        <v>39</v>
      </c>
      <c r="JB14" s="16"/>
      <c r="JC14" s="59"/>
      <c r="JD14" s="121"/>
      <c r="JE14" s="20">
        <v>7</v>
      </c>
      <c r="JF14" s="19">
        <v>938.48</v>
      </c>
      <c r="JG14" s="17">
        <v>43371</v>
      </c>
      <c r="JH14" s="19">
        <v>938.48</v>
      </c>
      <c r="JI14" s="70" t="s">
        <v>466</v>
      </c>
      <c r="JJ14" s="24">
        <v>39</v>
      </c>
      <c r="JK14" s="16"/>
      <c r="JL14" s="59"/>
      <c r="JM14" s="121"/>
      <c r="JN14" s="20">
        <v>7</v>
      </c>
      <c r="JO14" s="19">
        <v>924.9</v>
      </c>
      <c r="JP14" s="17">
        <v>43372</v>
      </c>
      <c r="JQ14" s="19">
        <v>924.9</v>
      </c>
      <c r="JR14" s="70" t="s">
        <v>468</v>
      </c>
      <c r="JS14" s="24">
        <v>39</v>
      </c>
      <c r="JT14" s="16"/>
      <c r="JU14" s="59"/>
      <c r="JV14" s="121"/>
      <c r="JW14" s="20">
        <v>7</v>
      </c>
      <c r="JX14" s="19">
        <v>941.95</v>
      </c>
      <c r="JY14" s="17"/>
      <c r="JZ14" s="19"/>
      <c r="KA14" s="70"/>
      <c r="KB14" s="24"/>
      <c r="KC14" s="16"/>
      <c r="KD14" s="59"/>
      <c r="KE14" s="121"/>
      <c r="KF14" s="20">
        <v>7</v>
      </c>
      <c r="KG14" s="19">
        <v>917.2</v>
      </c>
      <c r="KH14" s="17"/>
      <c r="KI14" s="19"/>
      <c r="KJ14" s="70"/>
      <c r="KK14" s="24"/>
      <c r="KL14" s="16"/>
      <c r="KM14" s="7"/>
      <c r="KN14" s="121"/>
      <c r="KO14" s="20">
        <v>7</v>
      </c>
      <c r="KP14" s="190"/>
      <c r="KQ14" s="105"/>
      <c r="KR14" s="190"/>
      <c r="KS14" s="124"/>
      <c r="KT14" s="103"/>
      <c r="KU14" s="310"/>
      <c r="KV14" s="7"/>
      <c r="KW14" s="121"/>
      <c r="KX14" s="20">
        <v>7</v>
      </c>
      <c r="KY14" s="190"/>
      <c r="KZ14" s="17"/>
      <c r="LA14" s="190"/>
      <c r="LB14" s="70"/>
      <c r="LC14" s="24"/>
      <c r="LD14" s="16"/>
      <c r="LE14" s="7"/>
      <c r="LF14" s="121"/>
      <c r="LG14" s="20"/>
      <c r="LH14" s="19"/>
      <c r="LI14" s="17"/>
      <c r="LJ14" s="19"/>
      <c r="LK14" s="70"/>
      <c r="LL14" s="24"/>
      <c r="LM14" s="16"/>
      <c r="LN14" s="7"/>
      <c r="LO14" s="121"/>
      <c r="LP14" s="20"/>
      <c r="LQ14" s="190"/>
      <c r="LR14" s="17"/>
      <c r="LS14" s="190"/>
      <c r="LT14" s="70"/>
      <c r="LU14" s="24"/>
      <c r="LV14" s="16"/>
      <c r="LW14" s="7"/>
      <c r="LX14" s="121"/>
      <c r="LY14" s="20"/>
      <c r="LZ14" s="19"/>
      <c r="MA14" s="17"/>
      <c r="MB14" s="19"/>
      <c r="MC14" s="70"/>
      <c r="MD14" s="24"/>
      <c r="ME14" s="16"/>
      <c r="MF14" s="7"/>
      <c r="MG14" s="121"/>
      <c r="MH14" s="20"/>
      <c r="MI14" s="167"/>
      <c r="MJ14" s="17"/>
      <c r="MK14" s="167"/>
      <c r="ML14" s="70"/>
      <c r="MM14" s="24"/>
      <c r="MN14" s="16"/>
      <c r="MO14" s="7"/>
      <c r="MP14" s="121"/>
      <c r="MQ14" s="20"/>
      <c r="MR14" s="19"/>
      <c r="MS14" s="17"/>
      <c r="MT14" s="19"/>
      <c r="MU14" s="70"/>
      <c r="MV14" s="24"/>
      <c r="MW14" s="16"/>
      <c r="MX14" s="7"/>
      <c r="MY14" s="121"/>
      <c r="MZ14" s="20"/>
      <c r="NA14" s="19"/>
      <c r="NB14" s="17"/>
      <c r="NC14" s="19"/>
      <c r="ND14" s="70"/>
      <c r="NE14" s="24"/>
      <c r="NF14" s="16"/>
      <c r="NG14" s="7"/>
      <c r="NH14" s="121"/>
      <c r="NI14" s="20"/>
      <c r="NJ14" s="19"/>
      <c r="NK14" s="17"/>
      <c r="NL14" s="19"/>
      <c r="NM14" s="70"/>
      <c r="NN14" s="24"/>
      <c r="NO14" s="16"/>
      <c r="NP14" s="7"/>
      <c r="NQ14" s="171"/>
      <c r="NR14" s="20"/>
      <c r="NS14" s="19"/>
      <c r="NT14" s="17"/>
      <c r="NU14" s="19"/>
      <c r="NV14" s="70"/>
      <c r="NW14" s="24"/>
      <c r="NX14" s="16"/>
      <c r="NY14" s="7"/>
      <c r="NZ14" s="121"/>
      <c r="OA14" s="20"/>
      <c r="OB14" s="19"/>
      <c r="OC14" s="105"/>
      <c r="OD14" s="19"/>
      <c r="OE14" s="124"/>
      <c r="OF14" s="103"/>
      <c r="OG14" s="16"/>
      <c r="OH14" s="7"/>
      <c r="OI14" s="121"/>
      <c r="OJ14" s="20"/>
      <c r="OK14" s="19"/>
      <c r="OL14" s="17"/>
      <c r="OM14" s="19"/>
      <c r="ON14" s="70"/>
      <c r="OO14" s="485"/>
      <c r="OP14" s="16"/>
      <c r="OQ14" s="7"/>
      <c r="OR14" s="121"/>
      <c r="OS14" s="20"/>
      <c r="OT14" s="19"/>
      <c r="OU14" s="17"/>
      <c r="OV14" s="19"/>
      <c r="OW14" s="70"/>
      <c r="OX14" s="24"/>
      <c r="OY14" s="16"/>
      <c r="OZ14" s="7"/>
      <c r="PA14" s="121"/>
      <c r="PB14" s="20"/>
      <c r="PC14" s="19"/>
      <c r="PD14" s="17"/>
      <c r="PE14" s="19"/>
      <c r="PF14" s="70"/>
      <c r="PG14" s="24"/>
      <c r="PH14" s="16"/>
      <c r="PI14" s="7"/>
      <c r="PJ14" s="121"/>
      <c r="PK14" s="20"/>
      <c r="PL14" s="19"/>
      <c r="PM14" s="17"/>
      <c r="PN14" s="19"/>
      <c r="PO14" s="270"/>
      <c r="PP14" s="24"/>
      <c r="PQ14" s="16"/>
      <c r="PR14" s="7"/>
      <c r="PS14" s="121"/>
      <c r="PT14" s="20"/>
      <c r="PU14" s="19"/>
      <c r="PV14" s="105"/>
      <c r="PW14" s="19"/>
      <c r="PX14" s="124"/>
      <c r="PY14" s="24"/>
      <c r="PZ14" s="16"/>
      <c r="QA14" s="7"/>
      <c r="QB14" s="121"/>
      <c r="QC14" s="20"/>
      <c r="QD14" s="19"/>
      <c r="QE14" s="17"/>
      <c r="QF14" s="19"/>
      <c r="QG14" s="70"/>
      <c r="QH14" s="24"/>
      <c r="QI14" s="16"/>
      <c r="QJ14" s="129"/>
      <c r="QK14" s="121"/>
      <c r="QL14" s="20"/>
      <c r="QM14" s="19"/>
      <c r="QN14" s="17"/>
      <c r="QO14" s="19"/>
      <c r="QP14" s="70"/>
      <c r="QQ14" s="24"/>
      <c r="QR14" s="16"/>
      <c r="QS14" s="129"/>
      <c r="QT14" s="121"/>
      <c r="QU14" s="20"/>
      <c r="QV14" s="19"/>
      <c r="QW14" s="17"/>
      <c r="QX14" s="19"/>
      <c r="QY14" s="70"/>
      <c r="QZ14" s="24"/>
      <c r="RA14" s="16"/>
      <c r="RB14" s="129"/>
      <c r="RC14" s="121"/>
      <c r="RD14" s="20"/>
      <c r="RE14" s="19"/>
      <c r="RF14" s="17"/>
      <c r="RG14" s="19"/>
      <c r="RH14" s="70"/>
      <c r="RI14" s="24"/>
      <c r="RJ14" s="16"/>
      <c r="RK14" s="129"/>
      <c r="RL14" s="121"/>
      <c r="RM14" s="20"/>
      <c r="RN14" s="19"/>
      <c r="RO14" s="402"/>
      <c r="RP14" s="403"/>
      <c r="RQ14" s="404"/>
      <c r="RR14" s="405"/>
      <c r="RS14" s="16"/>
      <c r="RT14" s="129"/>
      <c r="RU14" s="121"/>
      <c r="RV14" s="20"/>
      <c r="RW14" s="19"/>
      <c r="RX14" s="17"/>
      <c r="RY14" s="19"/>
      <c r="RZ14" s="70"/>
      <c r="SA14" s="24"/>
      <c r="SB14" s="16"/>
      <c r="SC14" s="129"/>
      <c r="SD14" s="121"/>
      <c r="SE14" s="20">
        <v>7</v>
      </c>
      <c r="SF14" s="19"/>
      <c r="SG14" s="17"/>
      <c r="SH14" s="19"/>
      <c r="SI14" s="70"/>
      <c r="SJ14" s="24"/>
      <c r="SK14" s="16"/>
      <c r="SL14" s="129"/>
      <c r="SM14" s="121"/>
      <c r="SN14" s="20">
        <v>7</v>
      </c>
      <c r="SO14" s="19"/>
      <c r="SP14" s="17"/>
      <c r="SQ14" s="19"/>
      <c r="SR14" s="70"/>
      <c r="SS14" s="24"/>
      <c r="SU14" s="7"/>
      <c r="SV14" s="2"/>
      <c r="SW14" s="20">
        <v>7</v>
      </c>
      <c r="SX14" s="19"/>
      <c r="SY14" s="17"/>
      <c r="SZ14" s="19"/>
      <c r="TA14" s="70"/>
      <c r="TB14" s="24"/>
      <c r="TD14" s="7"/>
      <c r="TE14" s="2"/>
      <c r="TF14" s="20">
        <v>7</v>
      </c>
      <c r="TG14" s="19"/>
      <c r="TH14" s="17"/>
      <c r="TI14" s="19"/>
      <c r="TJ14" s="70"/>
      <c r="TK14" s="24"/>
      <c r="TM14" s="7"/>
      <c r="TN14" s="2"/>
      <c r="TO14" s="20">
        <v>7</v>
      </c>
      <c r="TP14" s="19"/>
      <c r="TQ14" s="17"/>
      <c r="TR14" s="19"/>
      <c r="TS14" s="70"/>
      <c r="TT14" s="24"/>
      <c r="TV14" s="7"/>
      <c r="TW14" s="2"/>
      <c r="TX14" s="20">
        <v>7</v>
      </c>
      <c r="TY14" s="19"/>
      <c r="TZ14" s="17"/>
      <c r="UA14" s="19"/>
      <c r="UB14" s="70"/>
      <c r="UC14" s="24"/>
      <c r="UE14" s="7"/>
      <c r="UF14" s="2"/>
      <c r="UG14" s="20">
        <v>7</v>
      </c>
      <c r="UH14" s="19"/>
      <c r="UI14" s="17"/>
      <c r="UJ14" s="19"/>
      <c r="UK14" s="70"/>
      <c r="UL14" s="24"/>
      <c r="UN14" s="7"/>
      <c r="UO14" s="2"/>
      <c r="UP14" s="20">
        <v>7</v>
      </c>
      <c r="UQ14" s="19"/>
      <c r="UR14" s="17"/>
      <c r="US14" s="19"/>
      <c r="UT14" s="70"/>
      <c r="UU14" s="24"/>
      <c r="UW14" s="7"/>
      <c r="UX14" s="2"/>
      <c r="UY14" s="20">
        <v>7</v>
      </c>
      <c r="UZ14" s="19"/>
      <c r="VA14" s="17"/>
      <c r="VB14" s="19"/>
      <c r="VC14" s="70"/>
      <c r="VD14" s="24"/>
      <c r="VF14" s="7"/>
      <c r="VG14" s="2"/>
      <c r="VH14" s="20">
        <v>7</v>
      </c>
      <c r="VI14" s="19"/>
      <c r="VJ14" s="17"/>
      <c r="VK14" s="19"/>
      <c r="VL14" s="70"/>
      <c r="VM14" s="24"/>
      <c r="VO14" s="7"/>
      <c r="VP14" s="2"/>
      <c r="VQ14" s="20">
        <v>7</v>
      </c>
      <c r="VR14" s="19"/>
      <c r="VS14" s="17"/>
      <c r="VT14" s="19"/>
      <c r="VU14" s="70"/>
      <c r="VV14" s="24"/>
      <c r="VX14" s="7"/>
      <c r="VY14" s="2"/>
      <c r="VZ14" s="20">
        <v>7</v>
      </c>
      <c r="WA14" s="19"/>
      <c r="WB14" s="17"/>
      <c r="WC14" s="19"/>
      <c r="WD14" s="70"/>
      <c r="WE14" s="24"/>
      <c r="WG14" s="7"/>
      <c r="WH14" s="2"/>
      <c r="WI14" s="20">
        <v>7</v>
      </c>
      <c r="WJ14" s="19"/>
      <c r="WK14" s="17"/>
      <c r="WL14" s="19"/>
      <c r="WM14" s="70"/>
      <c r="WN14" s="24"/>
      <c r="WP14" s="7"/>
      <c r="WQ14" s="2"/>
      <c r="WR14" s="20">
        <v>7</v>
      </c>
      <c r="WS14" s="19"/>
      <c r="WT14" s="17"/>
      <c r="WU14" s="19"/>
      <c r="WV14" s="70"/>
      <c r="WW14" s="24"/>
      <c r="WY14" s="7"/>
      <c r="WZ14" s="2"/>
      <c r="XA14" s="20">
        <v>7</v>
      </c>
      <c r="XB14" s="19"/>
      <c r="XC14" s="17"/>
      <c r="XD14" s="19"/>
      <c r="XE14" s="70"/>
      <c r="XF14" s="24"/>
      <c r="XH14" s="7"/>
      <c r="XI14" s="2"/>
      <c r="XJ14" s="20">
        <v>7</v>
      </c>
      <c r="XK14" s="19"/>
      <c r="XL14" s="17"/>
      <c r="XM14" s="19"/>
      <c r="XN14" s="70"/>
      <c r="XO14" s="24"/>
      <c r="XQ14" s="7"/>
      <c r="XR14" s="2"/>
      <c r="XS14" s="20">
        <v>7</v>
      </c>
      <c r="XT14" s="19"/>
      <c r="XU14" s="17"/>
      <c r="XV14" s="19"/>
      <c r="XW14" s="70"/>
      <c r="XX14" s="24"/>
      <c r="XZ14" s="7"/>
      <c r="YA14" s="2"/>
      <c r="YB14" s="20">
        <v>7</v>
      </c>
      <c r="YC14" s="19"/>
      <c r="YD14" s="17"/>
      <c r="YE14" s="19"/>
      <c r="YF14" s="70"/>
      <c r="YG14" s="24"/>
      <c r="YI14" s="7"/>
      <c r="YJ14" s="2"/>
      <c r="YK14" s="20">
        <v>7</v>
      </c>
      <c r="YL14" s="19"/>
      <c r="YM14" s="17"/>
      <c r="YN14" s="19"/>
      <c r="YO14" s="70"/>
      <c r="YP14" s="24"/>
      <c r="YR14" s="7"/>
      <c r="YS14" s="2"/>
      <c r="YT14" s="20">
        <v>7</v>
      </c>
      <c r="YU14" s="19"/>
      <c r="YV14" s="17"/>
      <c r="YW14" s="19"/>
      <c r="YX14" s="70"/>
      <c r="YY14" s="24"/>
      <c r="ZA14" s="7"/>
      <c r="ZB14" s="2"/>
      <c r="ZC14" s="20">
        <v>7</v>
      </c>
      <c r="ZD14" s="19"/>
      <c r="ZE14" s="17"/>
      <c r="ZF14" s="19"/>
      <c r="ZG14" s="70"/>
      <c r="ZH14" s="24"/>
      <c r="ZJ14" s="7"/>
      <c r="ZK14" s="2"/>
      <c r="ZL14" s="20">
        <v>7</v>
      </c>
      <c r="ZM14" s="19"/>
      <c r="ZN14" s="17"/>
      <c r="ZO14" s="19"/>
      <c r="ZP14" s="70"/>
      <c r="ZQ14" s="24"/>
      <c r="ZS14" s="7"/>
      <c r="ZT14" s="2"/>
      <c r="ZU14" s="20">
        <v>7</v>
      </c>
      <c r="ZV14" s="19"/>
      <c r="ZW14" s="17"/>
      <c r="ZX14" s="19"/>
      <c r="ZY14" s="70"/>
      <c r="ZZ14" s="24"/>
      <c r="AAB14" s="7"/>
      <c r="AAC14" s="2"/>
      <c r="AAD14" s="20">
        <v>7</v>
      </c>
      <c r="AAE14" s="19"/>
      <c r="AAF14" s="17"/>
      <c r="AAG14" s="19"/>
      <c r="AAH14" s="70"/>
      <c r="AAI14" s="24"/>
      <c r="AAK14" s="7"/>
      <c r="AAL14" s="2"/>
      <c r="AAM14" s="20">
        <v>7</v>
      </c>
      <c r="AAN14" s="19"/>
      <c r="AAO14" s="17"/>
      <c r="AAP14" s="19"/>
      <c r="AAQ14" s="70"/>
      <c r="AAR14" s="24"/>
      <c r="AAT14" s="7"/>
      <c r="AAU14" s="2"/>
      <c r="AAV14" s="20">
        <v>7</v>
      </c>
      <c r="AAW14" s="19"/>
      <c r="AAX14" s="17"/>
      <c r="AAY14" s="19"/>
      <c r="AAZ14" s="70"/>
      <c r="ABA14" s="24"/>
      <c r="ABC14" s="7"/>
      <c r="ABD14" s="2"/>
      <c r="ABE14" s="20">
        <v>7</v>
      </c>
      <c r="ABF14" s="19"/>
      <c r="ABG14" s="17"/>
      <c r="ABH14" s="19"/>
      <c r="ABI14" s="70"/>
      <c r="ABJ14" s="24"/>
      <c r="ABL14" s="7"/>
      <c r="ABM14" s="2"/>
      <c r="ABN14" s="20">
        <v>7</v>
      </c>
      <c r="ABO14" s="19"/>
      <c r="ABP14" s="17"/>
      <c r="ABQ14" s="19"/>
      <c r="ABR14" s="70"/>
      <c r="ABS14" s="24"/>
      <c r="ABU14" s="7"/>
      <c r="ABV14" s="2"/>
      <c r="ABW14" s="20">
        <v>7</v>
      </c>
      <c r="ABX14" s="19"/>
      <c r="ABY14" s="17"/>
      <c r="ABZ14" s="19"/>
      <c r="ACA14" s="70"/>
      <c r="ACB14" s="24"/>
      <c r="ACD14" s="7"/>
      <c r="ACE14" s="2"/>
      <c r="ACF14" s="20">
        <v>7</v>
      </c>
      <c r="ACG14" s="19"/>
      <c r="ACH14" s="17"/>
      <c r="ACI14" s="19"/>
      <c r="ACJ14" s="70"/>
      <c r="ACK14" s="24"/>
      <c r="ACM14" s="7"/>
      <c r="ACN14" s="2"/>
      <c r="ACO14" s="20">
        <v>7</v>
      </c>
      <c r="ACP14" s="19"/>
      <c r="ACQ14" s="17"/>
      <c r="ACR14" s="19"/>
      <c r="ACS14" s="70"/>
      <c r="ACT14" s="24"/>
      <c r="ACV14" s="7"/>
      <c r="ACW14" s="2"/>
      <c r="ACX14" s="20">
        <v>7</v>
      </c>
      <c r="ACY14" s="19"/>
      <c r="ACZ14" s="17"/>
      <c r="ADA14" s="19"/>
      <c r="ADB14" s="70"/>
      <c r="ADC14" s="24"/>
    </row>
    <row r="15" spans="1:783" x14ac:dyDescent="0.25">
      <c r="A15" s="25">
        <v>12</v>
      </c>
      <c r="B15" s="16" t="str">
        <f t="shared" ref="B15:I15" si="11">DF5</f>
        <v>SMITHFIELD FARMLAND</v>
      </c>
      <c r="C15" s="16" t="str">
        <f t="shared" si="11"/>
        <v>Smithfield</v>
      </c>
      <c r="D15" s="72" t="str">
        <f t="shared" si="11"/>
        <v>PED. 28489133</v>
      </c>
      <c r="E15" s="155">
        <f t="shared" si="11"/>
        <v>43354</v>
      </c>
      <c r="F15" s="74">
        <f t="shared" si="11"/>
        <v>17191.150000000001</v>
      </c>
      <c r="G15" s="15">
        <f t="shared" si="11"/>
        <v>20</v>
      </c>
      <c r="H15" s="64">
        <f t="shared" si="11"/>
        <v>17236.29</v>
      </c>
      <c r="I15" s="18">
        <f t="shared" si="11"/>
        <v>-45.139999999999418</v>
      </c>
      <c r="K15" s="59"/>
      <c r="L15" s="121"/>
      <c r="M15" s="20">
        <v>8</v>
      </c>
      <c r="N15" s="19">
        <v>952.38</v>
      </c>
      <c r="O15" s="17">
        <v>43344</v>
      </c>
      <c r="P15" s="19">
        <v>952.38</v>
      </c>
      <c r="Q15" s="70" t="s">
        <v>288</v>
      </c>
      <c r="R15" s="24">
        <v>35</v>
      </c>
      <c r="S15" s="310"/>
      <c r="T15" s="7"/>
      <c r="U15" s="121"/>
      <c r="V15" s="20">
        <v>8</v>
      </c>
      <c r="W15" s="190">
        <v>968</v>
      </c>
      <c r="X15" s="105">
        <v>43344</v>
      </c>
      <c r="Y15" s="190">
        <v>968</v>
      </c>
      <c r="Z15" s="124" t="s">
        <v>293</v>
      </c>
      <c r="AA15" s="103">
        <v>35</v>
      </c>
      <c r="AB15" s="310"/>
      <c r="AC15" s="7"/>
      <c r="AD15" s="121"/>
      <c r="AE15" s="20">
        <v>8</v>
      </c>
      <c r="AF15" s="190">
        <v>952.38</v>
      </c>
      <c r="AG15" s="17">
        <v>43344</v>
      </c>
      <c r="AH15" s="190">
        <v>952.38</v>
      </c>
      <c r="AI15" s="70" t="s">
        <v>296</v>
      </c>
      <c r="AJ15" s="24">
        <v>35</v>
      </c>
      <c r="AK15" s="16"/>
      <c r="AL15" s="59"/>
      <c r="AM15" s="121"/>
      <c r="AN15" s="20">
        <v>8</v>
      </c>
      <c r="AO15" s="19">
        <v>922.6</v>
      </c>
      <c r="AP15" s="17">
        <v>43346</v>
      </c>
      <c r="AQ15" s="19">
        <v>922.6</v>
      </c>
      <c r="AR15" s="70" t="s">
        <v>299</v>
      </c>
      <c r="AS15" s="24">
        <v>35</v>
      </c>
      <c r="AT15" s="16"/>
      <c r="AU15" s="59"/>
      <c r="AV15" s="121"/>
      <c r="AW15" s="20">
        <v>8</v>
      </c>
      <c r="AX15" s="19">
        <v>903.5</v>
      </c>
      <c r="AY15" s="105">
        <v>43348</v>
      </c>
      <c r="AZ15" s="19">
        <v>903.5</v>
      </c>
      <c r="BA15" s="124" t="s">
        <v>304</v>
      </c>
      <c r="BB15" s="416">
        <v>35</v>
      </c>
      <c r="BC15" s="16"/>
      <c r="BD15" s="59"/>
      <c r="BE15" s="121"/>
      <c r="BF15" s="20">
        <v>8</v>
      </c>
      <c r="BG15" s="19">
        <v>925.78</v>
      </c>
      <c r="BH15" s="402">
        <v>43349</v>
      </c>
      <c r="BI15" s="19">
        <v>925.78</v>
      </c>
      <c r="BJ15" s="404" t="s">
        <v>311</v>
      </c>
      <c r="BK15" s="405">
        <v>35</v>
      </c>
      <c r="BL15" s="16"/>
      <c r="BM15" s="59"/>
      <c r="BN15" s="121"/>
      <c r="BO15" s="20">
        <v>8</v>
      </c>
      <c r="BP15" s="19">
        <v>962.97</v>
      </c>
      <c r="BQ15" s="402">
        <v>43348</v>
      </c>
      <c r="BR15" s="19">
        <v>962.97</v>
      </c>
      <c r="BS15" s="404" t="s">
        <v>309</v>
      </c>
      <c r="BT15" s="405">
        <v>35</v>
      </c>
      <c r="BU15" s="16"/>
      <c r="BV15" s="59"/>
      <c r="BW15" s="121"/>
      <c r="BX15" s="20">
        <v>8</v>
      </c>
      <c r="BY15" s="19">
        <v>958.73</v>
      </c>
      <c r="BZ15" s="402">
        <v>43348</v>
      </c>
      <c r="CA15" s="19">
        <v>958.73</v>
      </c>
      <c r="CB15" s="404" t="s">
        <v>305</v>
      </c>
      <c r="CC15" s="405">
        <v>35</v>
      </c>
      <c r="CD15" s="16"/>
      <c r="CE15" s="59"/>
      <c r="CF15" s="121"/>
      <c r="CG15" s="20">
        <v>8</v>
      </c>
      <c r="CH15" s="19">
        <v>893.6</v>
      </c>
      <c r="CI15" s="17">
        <v>43350</v>
      </c>
      <c r="CJ15" s="19">
        <v>893.6</v>
      </c>
      <c r="CK15" s="70" t="s">
        <v>326</v>
      </c>
      <c r="CL15" s="24">
        <v>35</v>
      </c>
      <c r="CM15" s="16"/>
      <c r="CN15" s="59"/>
      <c r="CO15" s="121"/>
      <c r="CP15" s="20">
        <v>8</v>
      </c>
      <c r="CQ15" s="19">
        <v>972.34</v>
      </c>
      <c r="CR15" s="17">
        <v>43353</v>
      </c>
      <c r="CS15" s="19">
        <v>972.34</v>
      </c>
      <c r="CT15" s="70" t="s">
        <v>334</v>
      </c>
      <c r="CU15" s="24">
        <v>35</v>
      </c>
      <c r="CV15" s="16"/>
      <c r="CW15" s="59"/>
      <c r="CX15" s="121"/>
      <c r="CY15" s="20">
        <v>8</v>
      </c>
      <c r="CZ15" s="19">
        <v>962.1</v>
      </c>
      <c r="DA15" s="402">
        <v>43351</v>
      </c>
      <c r="DB15" s="19">
        <v>962.1</v>
      </c>
      <c r="DC15" s="404" t="s">
        <v>332</v>
      </c>
      <c r="DD15" s="405">
        <v>35</v>
      </c>
      <c r="DE15" s="16"/>
      <c r="DF15" s="59"/>
      <c r="DG15" s="121"/>
      <c r="DH15" s="20">
        <v>8</v>
      </c>
      <c r="DI15" s="19">
        <v>779.59</v>
      </c>
      <c r="DJ15" s="402">
        <v>43355</v>
      </c>
      <c r="DK15" s="19">
        <v>779.59</v>
      </c>
      <c r="DL15" s="404" t="s">
        <v>344</v>
      </c>
      <c r="DM15" s="405">
        <v>35</v>
      </c>
      <c r="DN15" s="16"/>
      <c r="DO15" s="59"/>
      <c r="DP15" s="121"/>
      <c r="DQ15" s="20">
        <v>8</v>
      </c>
      <c r="DR15" s="30">
        <v>901</v>
      </c>
      <c r="DS15" s="58">
        <v>43355</v>
      </c>
      <c r="DT15" s="30">
        <v>901</v>
      </c>
      <c r="DU15" s="76" t="s">
        <v>346</v>
      </c>
      <c r="DV15" s="24">
        <v>35</v>
      </c>
      <c r="DW15" s="16"/>
      <c r="DX15" s="59"/>
      <c r="DY15" s="121"/>
      <c r="DZ15" s="20">
        <v>8</v>
      </c>
      <c r="EA15" s="30">
        <v>927.59</v>
      </c>
      <c r="EB15" s="58">
        <v>43356</v>
      </c>
      <c r="EC15" s="776">
        <v>927.59</v>
      </c>
      <c r="ED15" s="76" t="s">
        <v>352</v>
      </c>
      <c r="EE15" s="24">
        <v>35</v>
      </c>
      <c r="EF15" s="16"/>
      <c r="EG15" s="59"/>
      <c r="EH15" s="121"/>
      <c r="EI15" s="20">
        <v>8</v>
      </c>
      <c r="EJ15" s="19">
        <v>895.39</v>
      </c>
      <c r="EK15" s="17">
        <v>43354</v>
      </c>
      <c r="EL15" s="19">
        <v>895.39</v>
      </c>
      <c r="EM15" s="43" t="s">
        <v>341</v>
      </c>
      <c r="EN15" s="24">
        <v>35</v>
      </c>
      <c r="EO15" s="16"/>
      <c r="EP15" s="59"/>
      <c r="EQ15" s="121"/>
      <c r="ER15" s="20">
        <v>8</v>
      </c>
      <c r="ES15" s="19">
        <v>944.8</v>
      </c>
      <c r="ET15" s="17">
        <v>43357</v>
      </c>
      <c r="EU15" s="19">
        <v>944.8</v>
      </c>
      <c r="EV15" s="43" t="s">
        <v>357</v>
      </c>
      <c r="EW15" s="24">
        <v>35</v>
      </c>
      <c r="EX15" s="16"/>
      <c r="EY15" s="59"/>
      <c r="EZ15" s="121"/>
      <c r="FA15" s="20">
        <v>8</v>
      </c>
      <c r="FB15" s="167">
        <v>883.1</v>
      </c>
      <c r="FC15" s="150">
        <v>43360</v>
      </c>
      <c r="FD15" s="167">
        <v>883.1</v>
      </c>
      <c r="FE15" s="110" t="s">
        <v>364</v>
      </c>
      <c r="FF15" s="111">
        <v>35</v>
      </c>
      <c r="FG15" s="16"/>
      <c r="FH15" s="59"/>
      <c r="FI15" s="121"/>
      <c r="FJ15" s="20">
        <v>8</v>
      </c>
      <c r="FK15" s="30">
        <v>939.23</v>
      </c>
      <c r="FL15" s="58">
        <v>43358</v>
      </c>
      <c r="FM15" s="30">
        <v>939.23</v>
      </c>
      <c r="FN15" s="76" t="s">
        <v>361</v>
      </c>
      <c r="FO15" s="24">
        <v>35</v>
      </c>
      <c r="FP15" s="16"/>
      <c r="FQ15" s="59"/>
      <c r="FR15" s="121"/>
      <c r="FS15" s="20">
        <v>8</v>
      </c>
      <c r="FT15" s="19">
        <v>906.5</v>
      </c>
      <c r="FU15" s="150">
        <v>43361</v>
      </c>
      <c r="FV15" s="19">
        <v>906.5</v>
      </c>
      <c r="FW15" s="270" t="s">
        <v>368</v>
      </c>
      <c r="FX15" s="111">
        <v>36</v>
      </c>
      <c r="FY15" s="16"/>
      <c r="FZ15" s="59"/>
      <c r="GA15" s="121"/>
      <c r="GB15" s="20">
        <v>8</v>
      </c>
      <c r="GC15" s="19">
        <v>957.82</v>
      </c>
      <c r="GD15" s="17">
        <v>43362</v>
      </c>
      <c r="GE15" s="19">
        <v>957.82</v>
      </c>
      <c r="GF15" s="70" t="s">
        <v>375</v>
      </c>
      <c r="GG15" s="24">
        <v>36</v>
      </c>
      <c r="GH15" s="16"/>
      <c r="GI15" s="59"/>
      <c r="GJ15" s="121"/>
      <c r="GK15" s="20">
        <v>8</v>
      </c>
      <c r="GL15" s="19">
        <v>907.18</v>
      </c>
      <c r="GM15" s="17">
        <v>43365</v>
      </c>
      <c r="GN15" s="19">
        <v>907.18</v>
      </c>
      <c r="GO15" s="70" t="s">
        <v>447</v>
      </c>
      <c r="GP15" s="24">
        <v>36</v>
      </c>
      <c r="GQ15" s="16"/>
      <c r="GR15" s="59"/>
      <c r="GS15" s="121"/>
      <c r="GT15" s="20">
        <v>8</v>
      </c>
      <c r="GU15" s="19">
        <v>933.94</v>
      </c>
      <c r="GV15" s="17">
        <v>43362</v>
      </c>
      <c r="GW15" s="19">
        <v>933.94</v>
      </c>
      <c r="GX15" s="312" t="s">
        <v>374</v>
      </c>
      <c r="GY15" s="24">
        <v>36</v>
      </c>
      <c r="GZ15" s="16"/>
      <c r="HA15" s="59"/>
      <c r="HB15" s="121"/>
      <c r="HC15" s="20">
        <v>8</v>
      </c>
      <c r="HD15" s="30">
        <v>968.87</v>
      </c>
      <c r="HE15" s="58">
        <v>43363</v>
      </c>
      <c r="HF15" s="30">
        <v>968.87</v>
      </c>
      <c r="HG15" s="76" t="s">
        <v>400</v>
      </c>
      <c r="HH15" s="24">
        <v>36</v>
      </c>
      <c r="HI15" s="16"/>
      <c r="HJ15" s="59"/>
      <c r="HK15" s="121"/>
      <c r="HL15" s="20">
        <v>8</v>
      </c>
      <c r="HM15" s="19">
        <v>879.1</v>
      </c>
      <c r="HN15" s="17">
        <v>43365</v>
      </c>
      <c r="HO15" s="19">
        <v>879.1</v>
      </c>
      <c r="HP15" s="600" t="s">
        <v>448</v>
      </c>
      <c r="HQ15" s="24">
        <v>36</v>
      </c>
      <c r="HR15" s="19"/>
      <c r="HS15" s="30"/>
      <c r="HT15" s="121"/>
      <c r="HU15" s="20">
        <v>8</v>
      </c>
      <c r="HV15" s="30">
        <v>938.9</v>
      </c>
      <c r="HW15" s="58">
        <v>43368</v>
      </c>
      <c r="HX15" s="30">
        <v>938.9</v>
      </c>
      <c r="HY15" s="76" t="s">
        <v>455</v>
      </c>
      <c r="HZ15" s="24">
        <v>36</v>
      </c>
      <c r="IA15" s="30"/>
      <c r="IB15" s="59"/>
      <c r="IC15" s="121"/>
      <c r="ID15" s="20">
        <v>8</v>
      </c>
      <c r="IE15" s="19">
        <v>898.5</v>
      </c>
      <c r="IF15" s="17">
        <v>43369</v>
      </c>
      <c r="IG15" s="19">
        <v>898.5</v>
      </c>
      <c r="IH15" s="43" t="s">
        <v>460</v>
      </c>
      <c r="II15" s="24">
        <v>39</v>
      </c>
      <c r="IJ15" s="16"/>
      <c r="IK15" s="59"/>
      <c r="IL15" s="121"/>
      <c r="IM15" s="20">
        <v>8</v>
      </c>
      <c r="IN15" s="30">
        <v>961.9</v>
      </c>
      <c r="IO15" s="639">
        <v>43368</v>
      </c>
      <c r="IP15" s="30">
        <v>961.9</v>
      </c>
      <c r="IQ15" s="76" t="s">
        <v>457</v>
      </c>
      <c r="IR15" s="24">
        <v>36</v>
      </c>
      <c r="IS15" s="16"/>
      <c r="IT15" s="59"/>
      <c r="IU15" s="121"/>
      <c r="IV15" s="20">
        <v>8</v>
      </c>
      <c r="IW15" s="19">
        <v>921.09</v>
      </c>
      <c r="IX15" s="17">
        <v>43370</v>
      </c>
      <c r="IY15" s="19">
        <v>921.09</v>
      </c>
      <c r="IZ15" s="70" t="s">
        <v>463</v>
      </c>
      <c r="JA15" s="24">
        <v>39</v>
      </c>
      <c r="JB15" s="16"/>
      <c r="JC15" s="59"/>
      <c r="JD15" s="121"/>
      <c r="JE15" s="20">
        <v>8</v>
      </c>
      <c r="JF15" s="19">
        <v>924.42</v>
      </c>
      <c r="JG15" s="17">
        <v>43371</v>
      </c>
      <c r="JH15" s="19">
        <v>924.42</v>
      </c>
      <c r="JI15" s="70" t="s">
        <v>466</v>
      </c>
      <c r="JJ15" s="24">
        <v>39</v>
      </c>
      <c r="JK15" s="16"/>
      <c r="JL15" s="59"/>
      <c r="JM15" s="121"/>
      <c r="JN15" s="20">
        <v>8</v>
      </c>
      <c r="JO15" s="19">
        <v>902.6</v>
      </c>
      <c r="JP15" s="17">
        <v>43372</v>
      </c>
      <c r="JQ15" s="19">
        <v>902.6</v>
      </c>
      <c r="JR15" s="70" t="s">
        <v>468</v>
      </c>
      <c r="JS15" s="24">
        <v>39</v>
      </c>
      <c r="JT15" s="16"/>
      <c r="JU15" s="59"/>
      <c r="JV15" s="121"/>
      <c r="JW15" s="20">
        <v>8</v>
      </c>
      <c r="JX15" s="19">
        <v>959.64</v>
      </c>
      <c r="JY15" s="17"/>
      <c r="JZ15" s="19"/>
      <c r="KA15" s="70"/>
      <c r="KB15" s="24"/>
      <c r="KC15" s="16"/>
      <c r="KD15" s="59"/>
      <c r="KE15" s="121"/>
      <c r="KF15" s="20">
        <v>8</v>
      </c>
      <c r="KG15" s="19">
        <v>936.7</v>
      </c>
      <c r="KH15" s="17"/>
      <c r="KI15" s="19"/>
      <c r="KJ15" s="70"/>
      <c r="KK15" s="24"/>
      <c r="KL15" s="16"/>
      <c r="KM15" s="7"/>
      <c r="KN15" s="121"/>
      <c r="KO15" s="20">
        <v>8</v>
      </c>
      <c r="KP15" s="190"/>
      <c r="KQ15" s="105"/>
      <c r="KR15" s="190"/>
      <c r="KS15" s="124"/>
      <c r="KT15" s="103"/>
      <c r="KU15" s="310"/>
      <c r="KV15" s="7"/>
      <c r="KW15" s="121"/>
      <c r="KX15" s="20">
        <v>8</v>
      </c>
      <c r="KY15" s="190"/>
      <c r="KZ15" s="17"/>
      <c r="LA15" s="190"/>
      <c r="LB15" s="70"/>
      <c r="LC15" s="24"/>
      <c r="LD15" s="16"/>
      <c r="LE15" s="7"/>
      <c r="LF15" s="121"/>
      <c r="LG15" s="20"/>
      <c r="LH15" s="19"/>
      <c r="LI15" s="17"/>
      <c r="LJ15" s="19"/>
      <c r="LK15" s="70"/>
      <c r="LL15" s="24"/>
      <c r="LM15" s="16"/>
      <c r="LN15" s="7"/>
      <c r="LO15" s="121"/>
      <c r="LP15" s="20"/>
      <c r="LQ15" s="190"/>
      <c r="LR15" s="17"/>
      <c r="LS15" s="190"/>
      <c r="LT15" s="70"/>
      <c r="LU15" s="24"/>
      <c r="LV15" s="16"/>
      <c r="LW15" s="7"/>
      <c r="LX15" s="121"/>
      <c r="LY15" s="20"/>
      <c r="LZ15" s="19"/>
      <c r="MA15" s="17"/>
      <c r="MB15" s="19"/>
      <c r="MC15" s="70"/>
      <c r="MD15" s="24"/>
      <c r="ME15" s="16"/>
      <c r="MF15" s="7"/>
      <c r="MG15" s="121"/>
      <c r="MH15" s="20"/>
      <c r="MI15" s="167"/>
      <c r="MJ15" s="17"/>
      <c r="MK15" s="167"/>
      <c r="ML15" s="70"/>
      <c r="MM15" s="24"/>
      <c r="MN15" s="16"/>
      <c r="MO15" s="7"/>
      <c r="MP15" s="121"/>
      <c r="MQ15" s="20"/>
      <c r="MR15" s="19"/>
      <c r="MS15" s="17"/>
      <c r="MT15" s="19"/>
      <c r="MU15" s="70"/>
      <c r="MV15" s="24"/>
      <c r="MW15" s="16"/>
      <c r="MX15" s="7"/>
      <c r="MY15" s="121"/>
      <c r="MZ15" s="20"/>
      <c r="NA15" s="19"/>
      <c r="NB15" s="17"/>
      <c r="NC15" s="19"/>
      <c r="ND15" s="70"/>
      <c r="NE15" s="24"/>
      <c r="NF15" s="16"/>
      <c r="NG15" s="7"/>
      <c r="NH15" s="121"/>
      <c r="NI15" s="20"/>
      <c r="NJ15" s="19"/>
      <c r="NK15" s="17"/>
      <c r="NL15" s="19"/>
      <c r="NM15" s="70"/>
      <c r="NN15" s="24"/>
      <c r="NO15" s="16"/>
      <c r="NP15" s="7"/>
      <c r="NQ15" s="171"/>
      <c r="NR15" s="20"/>
      <c r="NS15" s="19"/>
      <c r="NT15" s="17"/>
      <c r="NU15" s="19"/>
      <c r="NV15" s="70"/>
      <c r="NW15" s="24"/>
      <c r="NX15" s="16"/>
      <c r="NY15" s="7"/>
      <c r="NZ15" s="121"/>
      <c r="OA15" s="20"/>
      <c r="OB15" s="19"/>
      <c r="OC15" s="105"/>
      <c r="OD15" s="19"/>
      <c r="OE15" s="124"/>
      <c r="OF15" s="103"/>
      <c r="OG15" s="16"/>
      <c r="OH15" s="7"/>
      <c r="OI15" s="121"/>
      <c r="OJ15" s="20"/>
      <c r="OK15" s="19"/>
      <c r="OL15" s="17"/>
      <c r="OM15" s="19"/>
      <c r="ON15" s="70"/>
      <c r="OO15" s="485"/>
      <c r="OP15" s="16"/>
      <c r="OQ15" s="7"/>
      <c r="OR15" s="121"/>
      <c r="OS15" s="20"/>
      <c r="OT15" s="19"/>
      <c r="OU15" s="17"/>
      <c r="OV15" s="19"/>
      <c r="OW15" s="70"/>
      <c r="OX15" s="24"/>
      <c r="OY15" s="16"/>
      <c r="OZ15" s="7"/>
      <c r="PA15" s="121"/>
      <c r="PB15" s="20"/>
      <c r="PC15" s="19"/>
      <c r="PD15" s="17"/>
      <c r="PE15" s="19"/>
      <c r="PF15" s="70"/>
      <c r="PG15" s="24"/>
      <c r="PH15" s="16"/>
      <c r="PI15" s="7"/>
      <c r="PJ15" s="121"/>
      <c r="PK15" s="20"/>
      <c r="PL15" s="19"/>
      <c r="PM15" s="17"/>
      <c r="PN15" s="19"/>
      <c r="PO15" s="270"/>
      <c r="PP15" s="24"/>
      <c r="PQ15" s="16"/>
      <c r="PR15" s="7"/>
      <c r="PS15" s="121"/>
      <c r="PT15" s="20"/>
      <c r="PU15" s="19"/>
      <c r="PV15" s="105"/>
      <c r="PW15" s="19"/>
      <c r="PX15" s="124"/>
      <c r="PY15" s="24"/>
      <c r="PZ15" s="16"/>
      <c r="QA15" s="59"/>
      <c r="QB15" s="121"/>
      <c r="QC15" s="20"/>
      <c r="QD15" s="19"/>
      <c r="QE15" s="17"/>
      <c r="QF15" s="19"/>
      <c r="QG15" s="70"/>
      <c r="QH15" s="24"/>
      <c r="QI15" s="16"/>
      <c r="QJ15" s="59"/>
      <c r="QK15" s="121"/>
      <c r="QL15" s="20"/>
      <c r="QM15" s="19"/>
      <c r="QN15" s="17"/>
      <c r="QO15" s="19"/>
      <c r="QP15" s="70"/>
      <c r="QQ15" s="24"/>
      <c r="QR15" s="16"/>
      <c r="QS15" s="59"/>
      <c r="QT15" s="121"/>
      <c r="QU15" s="20"/>
      <c r="QV15" s="19"/>
      <c r="QW15" s="17"/>
      <c r="QX15" s="19"/>
      <c r="QY15" s="70"/>
      <c r="QZ15" s="24"/>
      <c r="RA15" s="16"/>
      <c r="RB15" s="59"/>
      <c r="RC15" s="121"/>
      <c r="RD15" s="20"/>
      <c r="RE15" s="19"/>
      <c r="RF15" s="17"/>
      <c r="RG15" s="19"/>
      <c r="RH15" s="70"/>
      <c r="RI15" s="24"/>
      <c r="RJ15" s="16"/>
      <c r="RK15" s="59"/>
      <c r="RL15" s="121"/>
      <c r="RM15" s="20"/>
      <c r="RN15" s="19"/>
      <c r="RO15" s="402"/>
      <c r="RP15" s="403"/>
      <c r="RQ15" s="404"/>
      <c r="RR15" s="405"/>
      <c r="RS15" s="16"/>
      <c r="RT15" s="59"/>
      <c r="RU15" s="121"/>
      <c r="RV15" s="20"/>
      <c r="RW15" s="19"/>
      <c r="RX15" s="17"/>
      <c r="RY15" s="19"/>
      <c r="RZ15" s="70"/>
      <c r="SA15" s="24"/>
      <c r="SB15" s="16"/>
      <c r="SC15" s="59"/>
      <c r="SD15" s="121"/>
      <c r="SE15" s="20">
        <v>8</v>
      </c>
      <c r="SF15" s="19"/>
      <c r="SG15" s="17"/>
      <c r="SH15" s="19"/>
      <c r="SI15" s="70"/>
      <c r="SJ15" s="24"/>
      <c r="SK15" s="16"/>
      <c r="SL15" s="59"/>
      <c r="SM15" s="121"/>
      <c r="SN15" s="20">
        <v>8</v>
      </c>
      <c r="SO15" s="19"/>
      <c r="SP15" s="17"/>
      <c r="SQ15" s="19"/>
      <c r="SR15" s="70"/>
      <c r="SS15" s="24"/>
      <c r="SU15" s="7"/>
      <c r="SV15" s="2"/>
      <c r="SW15" s="20">
        <v>8</v>
      </c>
      <c r="SX15" s="19"/>
      <c r="SY15" s="17"/>
      <c r="SZ15" s="19"/>
      <c r="TA15" s="70"/>
      <c r="TB15" s="24"/>
      <c r="TD15" s="7"/>
      <c r="TE15" s="2"/>
      <c r="TF15" s="20">
        <v>8</v>
      </c>
      <c r="TG15" s="19"/>
      <c r="TH15" s="17"/>
      <c r="TI15" s="19"/>
      <c r="TJ15" s="70"/>
      <c r="TK15" s="24"/>
      <c r="TM15" s="7"/>
      <c r="TN15" s="2"/>
      <c r="TO15" s="20">
        <v>8</v>
      </c>
      <c r="TP15" s="19"/>
      <c r="TQ15" s="17"/>
      <c r="TR15" s="19"/>
      <c r="TS15" s="70"/>
      <c r="TT15" s="24"/>
      <c r="TV15" s="7"/>
      <c r="TW15" s="2"/>
      <c r="TX15" s="20">
        <v>8</v>
      </c>
      <c r="TY15" s="19"/>
      <c r="TZ15" s="17"/>
      <c r="UA15" s="19"/>
      <c r="UB15" s="70"/>
      <c r="UC15" s="24"/>
      <c r="UE15" s="7"/>
      <c r="UF15" s="2"/>
      <c r="UG15" s="20">
        <v>8</v>
      </c>
      <c r="UH15" s="19"/>
      <c r="UI15" s="17"/>
      <c r="UJ15" s="19"/>
      <c r="UK15" s="70"/>
      <c r="UL15" s="24"/>
      <c r="UN15" s="7"/>
      <c r="UO15" s="2"/>
      <c r="UP15" s="20">
        <v>8</v>
      </c>
      <c r="UQ15" s="19"/>
      <c r="UR15" s="17"/>
      <c r="US15" s="19"/>
      <c r="UT15" s="70"/>
      <c r="UU15" s="24"/>
      <c r="UW15" s="7"/>
      <c r="UX15" s="2"/>
      <c r="UY15" s="20">
        <v>8</v>
      </c>
      <c r="UZ15" s="19"/>
      <c r="VA15" s="17"/>
      <c r="VB15" s="19"/>
      <c r="VC15" s="70"/>
      <c r="VD15" s="24"/>
      <c r="VF15" s="7"/>
      <c r="VG15" s="2"/>
      <c r="VH15" s="20">
        <v>8</v>
      </c>
      <c r="VI15" s="19"/>
      <c r="VJ15" s="17"/>
      <c r="VK15" s="19"/>
      <c r="VL15" s="70"/>
      <c r="VM15" s="24"/>
      <c r="VO15" s="7"/>
      <c r="VP15" s="2"/>
      <c r="VQ15" s="20">
        <v>8</v>
      </c>
      <c r="VR15" s="19"/>
      <c r="VS15" s="17"/>
      <c r="VT15" s="19"/>
      <c r="VU15" s="70"/>
      <c r="VV15" s="24"/>
      <c r="VX15" s="7"/>
      <c r="VY15" s="2"/>
      <c r="VZ15" s="20">
        <v>8</v>
      </c>
      <c r="WA15" s="19"/>
      <c r="WB15" s="17"/>
      <c r="WC15" s="19"/>
      <c r="WD15" s="70"/>
      <c r="WE15" s="24"/>
      <c r="WG15" s="7"/>
      <c r="WH15" s="2"/>
      <c r="WI15" s="20">
        <v>8</v>
      </c>
      <c r="WJ15" s="19"/>
      <c r="WK15" s="17"/>
      <c r="WL15" s="19"/>
      <c r="WM15" s="70"/>
      <c r="WN15" s="24"/>
      <c r="WP15" s="7"/>
      <c r="WQ15" s="2"/>
      <c r="WR15" s="20">
        <v>8</v>
      </c>
      <c r="WS15" s="19"/>
      <c r="WT15" s="17"/>
      <c r="WU15" s="19"/>
      <c r="WV15" s="70"/>
      <c r="WW15" s="24"/>
      <c r="WY15" s="7"/>
      <c r="WZ15" s="2"/>
      <c r="XA15" s="20">
        <v>8</v>
      </c>
      <c r="XB15" s="19"/>
      <c r="XC15" s="17"/>
      <c r="XD15" s="19"/>
      <c r="XE15" s="70"/>
      <c r="XF15" s="24"/>
      <c r="XH15" s="7"/>
      <c r="XI15" s="2"/>
      <c r="XJ15" s="20">
        <v>8</v>
      </c>
      <c r="XK15" s="19"/>
      <c r="XL15" s="17"/>
      <c r="XM15" s="19"/>
      <c r="XN15" s="70"/>
      <c r="XO15" s="24"/>
      <c r="XQ15" s="7"/>
      <c r="XR15" s="2"/>
      <c r="XS15" s="20">
        <v>8</v>
      </c>
      <c r="XT15" s="19"/>
      <c r="XU15" s="17"/>
      <c r="XV15" s="19"/>
      <c r="XW15" s="70"/>
      <c r="XX15" s="24"/>
      <c r="XZ15" s="7"/>
      <c r="YA15" s="2"/>
      <c r="YB15" s="20">
        <v>8</v>
      </c>
      <c r="YC15" s="19"/>
      <c r="YD15" s="17"/>
      <c r="YE15" s="19"/>
      <c r="YF15" s="70"/>
      <c r="YG15" s="24"/>
      <c r="YI15" s="7"/>
      <c r="YJ15" s="2"/>
      <c r="YK15" s="20">
        <v>8</v>
      </c>
      <c r="YL15" s="19"/>
      <c r="YM15" s="17"/>
      <c r="YN15" s="19"/>
      <c r="YO15" s="70"/>
      <c r="YP15" s="24"/>
      <c r="YR15" s="7"/>
      <c r="YS15" s="2"/>
      <c r="YT15" s="20">
        <v>8</v>
      </c>
      <c r="YU15" s="19"/>
      <c r="YV15" s="17"/>
      <c r="YW15" s="19"/>
      <c r="YX15" s="70"/>
      <c r="YY15" s="24"/>
      <c r="ZA15" s="7"/>
      <c r="ZB15" s="2"/>
      <c r="ZC15" s="20">
        <v>8</v>
      </c>
      <c r="ZD15" s="19"/>
      <c r="ZE15" s="17"/>
      <c r="ZF15" s="19"/>
      <c r="ZG15" s="70"/>
      <c r="ZH15" s="24"/>
      <c r="ZJ15" s="7"/>
      <c r="ZK15" s="2"/>
      <c r="ZL15" s="20">
        <v>8</v>
      </c>
      <c r="ZM15" s="19"/>
      <c r="ZN15" s="17"/>
      <c r="ZO15" s="19"/>
      <c r="ZP15" s="70"/>
      <c r="ZQ15" s="24"/>
      <c r="ZS15" s="7"/>
      <c r="ZT15" s="2"/>
      <c r="ZU15" s="20">
        <v>8</v>
      </c>
      <c r="ZV15" s="19"/>
      <c r="ZW15" s="17"/>
      <c r="ZX15" s="19"/>
      <c r="ZY15" s="70"/>
      <c r="ZZ15" s="24"/>
      <c r="AAB15" s="7"/>
      <c r="AAC15" s="2"/>
      <c r="AAD15" s="20">
        <v>8</v>
      </c>
      <c r="AAE15" s="19"/>
      <c r="AAF15" s="17"/>
      <c r="AAG15" s="19"/>
      <c r="AAH15" s="70"/>
      <c r="AAI15" s="24"/>
      <c r="AAK15" s="7"/>
      <c r="AAL15" s="2"/>
      <c r="AAM15" s="20">
        <v>8</v>
      </c>
      <c r="AAN15" s="19"/>
      <c r="AAO15" s="17"/>
      <c r="AAP15" s="19"/>
      <c r="AAQ15" s="70"/>
      <c r="AAR15" s="24"/>
      <c r="AAT15" s="7"/>
      <c r="AAU15" s="2"/>
      <c r="AAV15" s="20">
        <v>8</v>
      </c>
      <c r="AAW15" s="19"/>
      <c r="AAX15" s="17"/>
      <c r="AAY15" s="19"/>
      <c r="AAZ15" s="70"/>
      <c r="ABA15" s="24"/>
      <c r="ABC15" s="7"/>
      <c r="ABD15" s="2"/>
      <c r="ABE15" s="20">
        <v>8</v>
      </c>
      <c r="ABF15" s="19"/>
      <c r="ABG15" s="17"/>
      <c r="ABH15" s="19"/>
      <c r="ABI15" s="70"/>
      <c r="ABJ15" s="24"/>
      <c r="ABL15" s="7"/>
      <c r="ABM15" s="2"/>
      <c r="ABN15" s="20">
        <v>8</v>
      </c>
      <c r="ABO15" s="19"/>
      <c r="ABP15" s="17"/>
      <c r="ABQ15" s="19"/>
      <c r="ABR15" s="70"/>
      <c r="ABS15" s="24"/>
      <c r="ABU15" s="7"/>
      <c r="ABV15" s="2"/>
      <c r="ABW15" s="20">
        <v>8</v>
      </c>
      <c r="ABX15" s="19"/>
      <c r="ABY15" s="17"/>
      <c r="ABZ15" s="19"/>
      <c r="ACA15" s="70"/>
      <c r="ACB15" s="24"/>
      <c r="ACD15" s="7"/>
      <c r="ACE15" s="2"/>
      <c r="ACF15" s="20">
        <v>8</v>
      </c>
      <c r="ACG15" s="19"/>
      <c r="ACH15" s="17"/>
      <c r="ACI15" s="19"/>
      <c r="ACJ15" s="70"/>
      <c r="ACK15" s="24"/>
      <c r="ACM15" s="7"/>
      <c r="ACN15" s="2"/>
      <c r="ACO15" s="20">
        <v>8</v>
      </c>
      <c r="ACP15" s="19"/>
      <c r="ACQ15" s="17"/>
      <c r="ACR15" s="19"/>
      <c r="ACS15" s="70"/>
      <c r="ACT15" s="24"/>
      <c r="ACV15" s="7"/>
      <c r="ACW15" s="2"/>
      <c r="ACX15" s="20">
        <v>8</v>
      </c>
      <c r="ACY15" s="19"/>
      <c r="ACZ15" s="17"/>
      <c r="ADA15" s="19"/>
      <c r="ADB15" s="70"/>
      <c r="ADC15" s="24"/>
    </row>
    <row r="16" spans="1:783" x14ac:dyDescent="0.25">
      <c r="A16" s="25">
        <v>13</v>
      </c>
      <c r="B16" s="16" t="str">
        <f t="shared" ref="B16:I16" si="12">DO5</f>
        <v>IDEAL TRADING FOODS</v>
      </c>
      <c r="C16" s="16" t="str">
        <f t="shared" si="12"/>
        <v>SIOUX PREME</v>
      </c>
      <c r="D16" s="72" t="str">
        <f t="shared" si="12"/>
        <v>PED. 28489138</v>
      </c>
      <c r="E16" s="155">
        <f t="shared" si="12"/>
        <v>43354</v>
      </c>
      <c r="F16" s="74">
        <f t="shared" si="12"/>
        <v>18799.810000000001</v>
      </c>
      <c r="G16" s="15">
        <f t="shared" si="12"/>
        <v>21</v>
      </c>
      <c r="H16" s="64">
        <f t="shared" si="12"/>
        <v>18962</v>
      </c>
      <c r="I16" s="18">
        <f t="shared" si="12"/>
        <v>-162.18999999999869</v>
      </c>
      <c r="K16" s="59"/>
      <c r="L16" s="121"/>
      <c r="M16" s="20">
        <v>9</v>
      </c>
      <c r="N16" s="19">
        <v>968.25</v>
      </c>
      <c r="O16" s="17">
        <v>43344</v>
      </c>
      <c r="P16" s="19">
        <v>968.25</v>
      </c>
      <c r="Q16" s="70" t="s">
        <v>288</v>
      </c>
      <c r="R16" s="24">
        <v>35</v>
      </c>
      <c r="S16" s="310"/>
      <c r="T16" s="59"/>
      <c r="U16" s="121"/>
      <c r="V16" s="20">
        <v>9</v>
      </c>
      <c r="W16" s="190">
        <v>922.1</v>
      </c>
      <c r="X16" s="105">
        <v>43344</v>
      </c>
      <c r="Y16" s="190">
        <v>922.1</v>
      </c>
      <c r="Z16" s="124" t="s">
        <v>293</v>
      </c>
      <c r="AA16" s="103">
        <v>35</v>
      </c>
      <c r="AB16" s="310"/>
      <c r="AC16" s="59"/>
      <c r="AD16" s="121"/>
      <c r="AE16" s="20">
        <v>9</v>
      </c>
      <c r="AF16" s="190">
        <v>991.38</v>
      </c>
      <c r="AG16" s="17">
        <v>43344</v>
      </c>
      <c r="AH16" s="190">
        <v>991.38</v>
      </c>
      <c r="AI16" s="70" t="s">
        <v>295</v>
      </c>
      <c r="AJ16" s="24">
        <v>35</v>
      </c>
      <c r="AK16" s="16"/>
      <c r="AL16" s="59"/>
      <c r="AM16" s="121"/>
      <c r="AN16" s="20">
        <v>9</v>
      </c>
      <c r="AO16" s="19">
        <v>895.4</v>
      </c>
      <c r="AP16" s="17">
        <v>43346</v>
      </c>
      <c r="AQ16" s="19">
        <v>895.4</v>
      </c>
      <c r="AR16" s="70" t="s">
        <v>299</v>
      </c>
      <c r="AS16" s="24">
        <v>35</v>
      </c>
      <c r="AT16" s="16"/>
      <c r="AU16" s="59"/>
      <c r="AV16" s="121"/>
      <c r="AW16" s="20">
        <v>9</v>
      </c>
      <c r="AX16" s="19">
        <v>906.5</v>
      </c>
      <c r="AY16" s="105">
        <v>43348</v>
      </c>
      <c r="AZ16" s="19">
        <v>906.5</v>
      </c>
      <c r="BA16" s="124" t="s">
        <v>304</v>
      </c>
      <c r="BB16" s="416">
        <v>35</v>
      </c>
      <c r="BC16" s="16"/>
      <c r="BD16" s="59"/>
      <c r="BE16" s="121"/>
      <c r="BF16" s="20">
        <v>9</v>
      </c>
      <c r="BG16" s="19">
        <v>884.5</v>
      </c>
      <c r="BH16" s="402">
        <v>43349</v>
      </c>
      <c r="BI16" s="19">
        <v>884.5</v>
      </c>
      <c r="BJ16" s="404" t="s">
        <v>311</v>
      </c>
      <c r="BK16" s="405">
        <v>35</v>
      </c>
      <c r="BL16" s="16"/>
      <c r="BM16" s="59"/>
      <c r="BN16" s="121"/>
      <c r="BO16" s="20">
        <v>9</v>
      </c>
      <c r="BP16" s="19">
        <v>974.31</v>
      </c>
      <c r="BQ16" s="402">
        <v>43348</v>
      </c>
      <c r="BR16" s="19">
        <v>974.31</v>
      </c>
      <c r="BS16" s="404" t="s">
        <v>309</v>
      </c>
      <c r="BT16" s="405">
        <v>35</v>
      </c>
      <c r="BU16" s="16"/>
      <c r="BV16" s="59"/>
      <c r="BW16" s="121"/>
      <c r="BX16" s="20">
        <v>9</v>
      </c>
      <c r="BY16" s="19">
        <v>951.02</v>
      </c>
      <c r="BZ16" s="402">
        <v>43348</v>
      </c>
      <c r="CA16" s="19">
        <v>951.02</v>
      </c>
      <c r="CB16" s="404" t="s">
        <v>305</v>
      </c>
      <c r="CC16" s="405">
        <v>35</v>
      </c>
      <c r="CD16" s="16"/>
      <c r="CE16" s="59"/>
      <c r="CF16" s="121"/>
      <c r="CG16" s="20">
        <v>9</v>
      </c>
      <c r="CH16" s="19">
        <v>914.9</v>
      </c>
      <c r="CI16" s="17">
        <v>43350</v>
      </c>
      <c r="CJ16" s="19">
        <v>914.9</v>
      </c>
      <c r="CK16" s="70" t="s">
        <v>326</v>
      </c>
      <c r="CL16" s="24">
        <v>35</v>
      </c>
      <c r="CM16" s="16"/>
      <c r="CN16" s="59"/>
      <c r="CO16" s="121"/>
      <c r="CP16" s="20">
        <v>9</v>
      </c>
      <c r="CQ16" s="19">
        <v>945.58</v>
      </c>
      <c r="CR16" s="17">
        <v>43353</v>
      </c>
      <c r="CS16" s="19">
        <v>945.58</v>
      </c>
      <c r="CT16" s="70" t="s">
        <v>337</v>
      </c>
      <c r="CU16" s="24">
        <v>35</v>
      </c>
      <c r="CV16" s="16"/>
      <c r="CW16" s="59"/>
      <c r="CX16" s="121"/>
      <c r="CY16" s="20">
        <v>9</v>
      </c>
      <c r="CZ16" s="19">
        <v>944.8</v>
      </c>
      <c r="DA16" s="402">
        <v>43351</v>
      </c>
      <c r="DB16" s="19">
        <v>944.8</v>
      </c>
      <c r="DC16" s="404" t="s">
        <v>332</v>
      </c>
      <c r="DD16" s="405">
        <v>35</v>
      </c>
      <c r="DE16" s="16"/>
      <c r="DF16" s="59"/>
      <c r="DG16" s="121"/>
      <c r="DH16" s="20">
        <v>9</v>
      </c>
      <c r="DI16" s="19">
        <v>793.2</v>
      </c>
      <c r="DJ16" s="402">
        <v>43355</v>
      </c>
      <c r="DK16" s="19">
        <v>793.2</v>
      </c>
      <c r="DL16" s="404" t="s">
        <v>344</v>
      </c>
      <c r="DM16" s="405">
        <v>35</v>
      </c>
      <c r="DN16" s="16"/>
      <c r="DO16" s="59"/>
      <c r="DP16" s="121"/>
      <c r="DQ16" s="20">
        <v>9</v>
      </c>
      <c r="DR16" s="30">
        <v>903</v>
      </c>
      <c r="DS16" s="58">
        <v>43355</v>
      </c>
      <c r="DT16" s="30">
        <v>903</v>
      </c>
      <c r="DU16" s="76" t="s">
        <v>346</v>
      </c>
      <c r="DV16" s="24">
        <v>35</v>
      </c>
      <c r="DW16" s="16"/>
      <c r="DX16" s="59"/>
      <c r="DY16" s="121"/>
      <c r="DZ16" s="20">
        <v>9</v>
      </c>
      <c r="EA16" s="30">
        <v>933.94</v>
      </c>
      <c r="EB16" s="58">
        <v>43356</v>
      </c>
      <c r="EC16" s="776">
        <v>933.94</v>
      </c>
      <c r="ED16" s="76" t="s">
        <v>352</v>
      </c>
      <c r="EE16" s="24">
        <v>35</v>
      </c>
      <c r="EF16" s="16"/>
      <c r="EG16" s="59"/>
      <c r="EH16" s="121"/>
      <c r="EI16" s="20">
        <v>9</v>
      </c>
      <c r="EJ16" s="19">
        <v>908.09</v>
      </c>
      <c r="EK16" s="17">
        <v>43354</v>
      </c>
      <c r="EL16" s="19">
        <v>908.09</v>
      </c>
      <c r="EM16" s="43" t="s">
        <v>341</v>
      </c>
      <c r="EN16" s="24">
        <v>35</v>
      </c>
      <c r="EO16" s="16"/>
      <c r="EP16" s="59"/>
      <c r="EQ16" s="121"/>
      <c r="ER16" s="20">
        <v>9</v>
      </c>
      <c r="ES16" s="19">
        <v>896.3</v>
      </c>
      <c r="ET16" s="17">
        <v>43357</v>
      </c>
      <c r="EU16" s="19">
        <v>896.3</v>
      </c>
      <c r="EV16" s="43" t="s">
        <v>357</v>
      </c>
      <c r="EW16" s="24">
        <v>35</v>
      </c>
      <c r="EX16" s="16"/>
      <c r="EY16" s="59"/>
      <c r="EZ16" s="121"/>
      <c r="FA16" s="20">
        <v>9</v>
      </c>
      <c r="FB16" s="167">
        <v>928</v>
      </c>
      <c r="FC16" s="150">
        <v>43360</v>
      </c>
      <c r="FD16" s="167">
        <v>928</v>
      </c>
      <c r="FE16" s="110" t="s">
        <v>364</v>
      </c>
      <c r="FF16" s="111">
        <v>35</v>
      </c>
      <c r="FG16" s="16"/>
      <c r="FH16" s="59"/>
      <c r="FI16" s="121"/>
      <c r="FJ16" s="20">
        <v>9</v>
      </c>
      <c r="FK16" s="30">
        <v>950.11</v>
      </c>
      <c r="FL16" s="58">
        <v>43358</v>
      </c>
      <c r="FM16" s="30">
        <v>950.11</v>
      </c>
      <c r="FN16" s="76" t="s">
        <v>361</v>
      </c>
      <c r="FO16" s="24">
        <v>35</v>
      </c>
      <c r="FP16" s="16"/>
      <c r="FQ16" s="59"/>
      <c r="FR16" s="121"/>
      <c r="FS16" s="20">
        <v>9</v>
      </c>
      <c r="FT16" s="19">
        <v>904.5</v>
      </c>
      <c r="FU16" s="150">
        <v>43361</v>
      </c>
      <c r="FV16" s="19">
        <v>904.5</v>
      </c>
      <c r="FW16" s="270" t="s">
        <v>368</v>
      </c>
      <c r="FX16" s="111">
        <v>36</v>
      </c>
      <c r="FY16" s="16"/>
      <c r="FZ16" s="59"/>
      <c r="GA16" s="121"/>
      <c r="GB16" s="20">
        <v>9</v>
      </c>
      <c r="GC16" s="19">
        <v>982.77</v>
      </c>
      <c r="GD16" s="17">
        <v>43362</v>
      </c>
      <c r="GE16" s="19">
        <v>982.77</v>
      </c>
      <c r="GF16" s="70" t="s">
        <v>375</v>
      </c>
      <c r="GG16" s="24">
        <v>36</v>
      </c>
      <c r="GH16" s="16"/>
      <c r="GI16" s="59"/>
      <c r="GJ16" s="121"/>
      <c r="GK16" s="20">
        <v>9</v>
      </c>
      <c r="GL16" s="19">
        <v>908.09</v>
      </c>
      <c r="GM16" s="17">
        <v>43365</v>
      </c>
      <c r="GN16" s="19">
        <v>908.09</v>
      </c>
      <c r="GO16" s="70" t="s">
        <v>439</v>
      </c>
      <c r="GP16" s="24">
        <v>36</v>
      </c>
      <c r="GQ16" s="16"/>
      <c r="GR16" s="59"/>
      <c r="GS16" s="121"/>
      <c r="GT16" s="20">
        <v>9</v>
      </c>
      <c r="GU16" s="19">
        <v>919.43</v>
      </c>
      <c r="GV16" s="17">
        <v>43362</v>
      </c>
      <c r="GW16" s="19">
        <v>919.43</v>
      </c>
      <c r="GX16" s="312" t="s">
        <v>374</v>
      </c>
      <c r="GY16" s="24">
        <v>36</v>
      </c>
      <c r="GZ16" s="16"/>
      <c r="HA16" s="59"/>
      <c r="HB16" s="121"/>
      <c r="HC16" s="20">
        <v>9</v>
      </c>
      <c r="HD16" s="30">
        <v>935.3</v>
      </c>
      <c r="HE16" s="58">
        <v>43363</v>
      </c>
      <c r="HF16" s="30">
        <v>935.3</v>
      </c>
      <c r="HG16" s="76" t="s">
        <v>400</v>
      </c>
      <c r="HH16" s="24">
        <v>36</v>
      </c>
      <c r="HI16" s="16"/>
      <c r="HJ16" s="59"/>
      <c r="HK16" s="121"/>
      <c r="HL16" s="20">
        <v>9</v>
      </c>
      <c r="HM16" s="19">
        <v>926.2</v>
      </c>
      <c r="HN16" s="17">
        <v>43365</v>
      </c>
      <c r="HO16" s="19">
        <v>926.2</v>
      </c>
      <c r="HP16" s="600" t="s">
        <v>448</v>
      </c>
      <c r="HQ16" s="24">
        <v>36</v>
      </c>
      <c r="HR16" s="19"/>
      <c r="HS16" s="30"/>
      <c r="HT16" s="121"/>
      <c r="HU16" s="20">
        <v>9</v>
      </c>
      <c r="HV16" s="30">
        <v>863.2</v>
      </c>
      <c r="HW16" s="58">
        <v>43368</v>
      </c>
      <c r="HX16" s="30">
        <v>863.2</v>
      </c>
      <c r="HY16" s="76" t="s">
        <v>455</v>
      </c>
      <c r="HZ16" s="24">
        <v>36</v>
      </c>
      <c r="IA16" s="30"/>
      <c r="IB16" s="59"/>
      <c r="IC16" s="121"/>
      <c r="ID16" s="20">
        <v>9</v>
      </c>
      <c r="IE16" s="19">
        <v>898.5</v>
      </c>
      <c r="IF16" s="17">
        <v>43369</v>
      </c>
      <c r="IG16" s="19">
        <v>898.5</v>
      </c>
      <c r="IH16" s="43" t="s">
        <v>460</v>
      </c>
      <c r="II16" s="24">
        <v>39</v>
      </c>
      <c r="IJ16" s="16"/>
      <c r="IK16" s="59"/>
      <c r="IL16" s="121"/>
      <c r="IM16" s="20">
        <v>9</v>
      </c>
      <c r="IN16" s="30">
        <v>977.32</v>
      </c>
      <c r="IO16" s="639">
        <v>43368</v>
      </c>
      <c r="IP16" s="30">
        <v>977.32</v>
      </c>
      <c r="IQ16" s="76" t="s">
        <v>457</v>
      </c>
      <c r="IR16" s="24">
        <v>36</v>
      </c>
      <c r="IS16" s="16"/>
      <c r="IT16" s="59"/>
      <c r="IU16" s="121"/>
      <c r="IV16" s="20">
        <v>9</v>
      </c>
      <c r="IW16" s="19">
        <v>893.42</v>
      </c>
      <c r="IX16" s="17">
        <v>43370</v>
      </c>
      <c r="IY16" s="19">
        <v>893.42</v>
      </c>
      <c r="IZ16" s="70" t="s">
        <v>464</v>
      </c>
      <c r="JA16" s="24">
        <v>39</v>
      </c>
      <c r="JB16" s="16"/>
      <c r="JC16" s="59"/>
      <c r="JD16" s="121"/>
      <c r="JE16" s="20">
        <v>9</v>
      </c>
      <c r="JF16" s="19">
        <v>970.68</v>
      </c>
      <c r="JG16" s="17">
        <v>43371</v>
      </c>
      <c r="JH16" s="19">
        <v>970.68</v>
      </c>
      <c r="JI16" s="70" t="s">
        <v>466</v>
      </c>
      <c r="JJ16" s="24">
        <v>39</v>
      </c>
      <c r="JK16" s="16"/>
      <c r="JL16" s="59"/>
      <c r="JM16" s="121"/>
      <c r="JN16" s="20">
        <v>9</v>
      </c>
      <c r="JO16" s="19">
        <v>934.4</v>
      </c>
      <c r="JP16" s="17">
        <v>43372</v>
      </c>
      <c r="JQ16" s="19">
        <v>934.4</v>
      </c>
      <c r="JR16" s="70" t="s">
        <v>468</v>
      </c>
      <c r="JS16" s="24">
        <v>39</v>
      </c>
      <c r="JT16" s="16"/>
      <c r="JU16" s="59"/>
      <c r="JV16" s="121"/>
      <c r="JW16" s="20">
        <v>9</v>
      </c>
      <c r="JX16" s="19">
        <v>986.39</v>
      </c>
      <c r="JY16" s="17"/>
      <c r="JZ16" s="19"/>
      <c r="KA16" s="70"/>
      <c r="KB16" s="24"/>
      <c r="KC16" s="16"/>
      <c r="KD16" s="59"/>
      <c r="KE16" s="121"/>
      <c r="KF16" s="20">
        <v>9</v>
      </c>
      <c r="KG16" s="19">
        <v>944.4</v>
      </c>
      <c r="KH16" s="17"/>
      <c r="KI16" s="19"/>
      <c r="KJ16" s="70"/>
      <c r="KK16" s="24"/>
      <c r="KL16" s="16"/>
      <c r="KM16" s="59"/>
      <c r="KN16" s="121"/>
      <c r="KO16" s="20">
        <v>9</v>
      </c>
      <c r="KP16" s="190"/>
      <c r="KQ16" s="105"/>
      <c r="KR16" s="190"/>
      <c r="KS16" s="124"/>
      <c r="KT16" s="103"/>
      <c r="KU16" s="310"/>
      <c r="KV16" s="59"/>
      <c r="KW16" s="121"/>
      <c r="KX16" s="20">
        <v>9</v>
      </c>
      <c r="KY16" s="190"/>
      <c r="KZ16" s="17"/>
      <c r="LA16" s="190"/>
      <c r="LB16" s="70"/>
      <c r="LC16" s="24"/>
      <c r="LD16" s="16"/>
      <c r="LE16" s="59"/>
      <c r="LF16" s="121"/>
      <c r="LG16" s="20"/>
      <c r="LH16" s="19"/>
      <c r="LI16" s="17"/>
      <c r="LJ16" s="19"/>
      <c r="LK16" s="70"/>
      <c r="LL16" s="24"/>
      <c r="LM16" s="16"/>
      <c r="LN16" s="59"/>
      <c r="LO16" s="121"/>
      <c r="LP16" s="20"/>
      <c r="LQ16" s="190"/>
      <c r="LR16" s="17"/>
      <c r="LS16" s="190"/>
      <c r="LT16" s="70"/>
      <c r="LU16" s="24"/>
      <c r="LV16" s="16"/>
      <c r="LW16" s="59"/>
      <c r="LX16" s="121"/>
      <c r="LY16" s="20"/>
      <c r="LZ16" s="19"/>
      <c r="MA16" s="17"/>
      <c r="MB16" s="19"/>
      <c r="MC16" s="70"/>
      <c r="MD16" s="24"/>
      <c r="ME16" s="16"/>
      <c r="MF16" s="59"/>
      <c r="MG16" s="121"/>
      <c r="MH16" s="20"/>
      <c r="MI16" s="167"/>
      <c r="MJ16" s="17"/>
      <c r="MK16" s="167"/>
      <c r="ML16" s="70"/>
      <c r="MM16" s="24"/>
      <c r="MN16" s="16"/>
      <c r="MO16" s="59"/>
      <c r="MP16" s="121"/>
      <c r="MQ16" s="20"/>
      <c r="MR16" s="19"/>
      <c r="MS16" s="17"/>
      <c r="MT16" s="19"/>
      <c r="MU16" s="70"/>
      <c r="MV16" s="24"/>
      <c r="MW16" s="16"/>
      <c r="MX16" s="59"/>
      <c r="MY16" s="121"/>
      <c r="MZ16" s="20"/>
      <c r="NA16" s="19"/>
      <c r="NB16" s="17"/>
      <c r="NC16" s="19"/>
      <c r="ND16" s="70"/>
      <c r="NE16" s="24"/>
      <c r="NF16" s="16"/>
      <c r="NG16" s="59"/>
      <c r="NH16" s="121"/>
      <c r="NI16" s="20"/>
      <c r="NJ16" s="19"/>
      <c r="NK16" s="17"/>
      <c r="NL16" s="19"/>
      <c r="NM16" s="70"/>
      <c r="NN16" s="24"/>
      <c r="NO16" s="16"/>
      <c r="NP16" s="59"/>
      <c r="NQ16" s="171"/>
      <c r="NR16" s="20"/>
      <c r="NS16" s="19"/>
      <c r="NT16" s="17"/>
      <c r="NU16" s="19"/>
      <c r="NV16" s="70"/>
      <c r="NW16" s="24"/>
      <c r="NX16" s="16"/>
      <c r="NY16" s="59"/>
      <c r="NZ16" s="121"/>
      <c r="OA16" s="20"/>
      <c r="OB16" s="19"/>
      <c r="OC16" s="105"/>
      <c r="OD16" s="19"/>
      <c r="OE16" s="124"/>
      <c r="OF16" s="103"/>
      <c r="OG16" s="16"/>
      <c r="OH16" s="59"/>
      <c r="OI16" s="121"/>
      <c r="OJ16" s="20"/>
      <c r="OK16" s="19"/>
      <c r="OL16" s="17"/>
      <c r="OM16" s="19"/>
      <c r="ON16" s="70"/>
      <c r="OO16" s="485"/>
      <c r="OP16" s="16"/>
      <c r="OQ16" s="59"/>
      <c r="OR16" s="121"/>
      <c r="OS16" s="20"/>
      <c r="OT16" s="19"/>
      <c r="OU16" s="17"/>
      <c r="OV16" s="19"/>
      <c r="OW16" s="70"/>
      <c r="OX16" s="24"/>
      <c r="OY16" s="16"/>
      <c r="OZ16" s="59"/>
      <c r="PA16" s="121"/>
      <c r="PB16" s="20"/>
      <c r="PC16" s="19"/>
      <c r="PD16" s="17"/>
      <c r="PE16" s="19"/>
      <c r="PF16" s="70"/>
      <c r="PG16" s="24"/>
      <c r="PH16" s="16"/>
      <c r="PI16" s="59"/>
      <c r="PJ16" s="121"/>
      <c r="PK16" s="20"/>
      <c r="PL16" s="19"/>
      <c r="PM16" s="17"/>
      <c r="PN16" s="19"/>
      <c r="PO16" s="270"/>
      <c r="PP16" s="24"/>
      <c r="PQ16" s="16"/>
      <c r="PR16" s="59"/>
      <c r="PS16" s="121"/>
      <c r="PT16" s="20"/>
      <c r="PU16" s="19"/>
      <c r="PV16" s="105"/>
      <c r="PW16" s="19"/>
      <c r="PX16" s="124"/>
      <c r="PY16" s="24"/>
      <c r="PZ16" s="16"/>
      <c r="QA16" s="59"/>
      <c r="QB16" s="121"/>
      <c r="QC16" s="20"/>
      <c r="QD16" s="19"/>
      <c r="QE16" s="17"/>
      <c r="QF16" s="19"/>
      <c r="QG16" s="70"/>
      <c r="QH16" s="24"/>
      <c r="QI16" s="16"/>
      <c r="QJ16" s="59"/>
      <c r="QK16" s="121"/>
      <c r="QL16" s="20"/>
      <c r="QM16" s="19"/>
      <c r="QN16" s="17"/>
      <c r="QO16" s="19"/>
      <c r="QP16" s="70"/>
      <c r="QQ16" s="24"/>
      <c r="QR16" s="16"/>
      <c r="QS16" s="59"/>
      <c r="QT16" s="121"/>
      <c r="QU16" s="20"/>
      <c r="QV16" s="19"/>
      <c r="QW16" s="17"/>
      <c r="QX16" s="19"/>
      <c r="QY16" s="70"/>
      <c r="QZ16" s="24"/>
      <c r="RA16" s="16"/>
      <c r="RB16" s="59"/>
      <c r="RC16" s="121"/>
      <c r="RD16" s="20"/>
      <c r="RE16" s="19"/>
      <c r="RF16" s="17"/>
      <c r="RG16" s="19"/>
      <c r="RH16" s="70"/>
      <c r="RI16" s="24"/>
      <c r="RJ16" s="16"/>
      <c r="RK16" s="59"/>
      <c r="RL16" s="121"/>
      <c r="RM16" s="20"/>
      <c r="RN16" s="19"/>
      <c r="RO16" s="402"/>
      <c r="RP16" s="403"/>
      <c r="RQ16" s="404"/>
      <c r="RR16" s="405"/>
      <c r="RS16" s="16"/>
      <c r="RT16" s="59"/>
      <c r="RU16" s="121"/>
      <c r="RV16" s="20"/>
      <c r="RW16" s="19"/>
      <c r="RX16" s="17"/>
      <c r="RY16" s="19"/>
      <c r="RZ16" s="70"/>
      <c r="SA16" s="24"/>
      <c r="SB16" s="16"/>
      <c r="SC16" s="59"/>
      <c r="SD16" s="121"/>
      <c r="SE16" s="20">
        <v>9</v>
      </c>
      <c r="SF16" s="19"/>
      <c r="SG16" s="17"/>
      <c r="SH16" s="19"/>
      <c r="SI16" s="70"/>
      <c r="SJ16" s="24"/>
      <c r="SK16" s="16"/>
      <c r="SL16" s="59"/>
      <c r="SM16" s="121"/>
      <c r="SN16" s="20">
        <v>9</v>
      </c>
      <c r="SO16" s="19"/>
      <c r="SP16" s="17"/>
      <c r="SQ16" s="19"/>
      <c r="SR16" s="70"/>
      <c r="SS16" s="24"/>
      <c r="SU16" s="7"/>
      <c r="SV16" s="2"/>
      <c r="SW16" s="20">
        <v>9</v>
      </c>
      <c r="SX16" s="19"/>
      <c r="SY16" s="17"/>
      <c r="SZ16" s="19"/>
      <c r="TA16" s="70"/>
      <c r="TB16" s="24"/>
      <c r="TD16" s="7"/>
      <c r="TE16" s="2"/>
      <c r="TF16" s="20">
        <v>9</v>
      </c>
      <c r="TG16" s="19"/>
      <c r="TH16" s="17"/>
      <c r="TI16" s="19"/>
      <c r="TJ16" s="70"/>
      <c r="TK16" s="24"/>
      <c r="TM16" s="7"/>
      <c r="TN16" s="2"/>
      <c r="TO16" s="20">
        <v>9</v>
      </c>
      <c r="TP16" s="19"/>
      <c r="TQ16" s="17"/>
      <c r="TR16" s="19"/>
      <c r="TS16" s="70"/>
      <c r="TT16" s="24"/>
      <c r="TV16" s="7"/>
      <c r="TW16" s="2"/>
      <c r="TX16" s="20">
        <v>9</v>
      </c>
      <c r="TY16" s="19"/>
      <c r="TZ16" s="17"/>
      <c r="UA16" s="19"/>
      <c r="UB16" s="70"/>
      <c r="UC16" s="24"/>
      <c r="UE16" s="7"/>
      <c r="UF16" s="2"/>
      <c r="UG16" s="20">
        <v>9</v>
      </c>
      <c r="UH16" s="19"/>
      <c r="UI16" s="17"/>
      <c r="UJ16" s="19"/>
      <c r="UK16" s="70"/>
      <c r="UL16" s="24"/>
      <c r="UN16" s="7"/>
      <c r="UO16" s="2"/>
      <c r="UP16" s="20">
        <v>9</v>
      </c>
      <c r="UQ16" s="19"/>
      <c r="UR16" s="17"/>
      <c r="US16" s="19"/>
      <c r="UT16" s="70"/>
      <c r="UU16" s="24"/>
      <c r="UW16" s="7"/>
      <c r="UX16" s="2"/>
      <c r="UY16" s="20">
        <v>9</v>
      </c>
      <c r="UZ16" s="19"/>
      <c r="VA16" s="17"/>
      <c r="VB16" s="19"/>
      <c r="VC16" s="70"/>
      <c r="VD16" s="24"/>
      <c r="VF16" s="7"/>
      <c r="VG16" s="2"/>
      <c r="VH16" s="20">
        <v>9</v>
      </c>
      <c r="VI16" s="19"/>
      <c r="VJ16" s="17"/>
      <c r="VK16" s="19"/>
      <c r="VL16" s="70"/>
      <c r="VM16" s="24"/>
      <c r="VO16" s="7"/>
      <c r="VP16" s="2"/>
      <c r="VQ16" s="20">
        <v>9</v>
      </c>
      <c r="VR16" s="19"/>
      <c r="VS16" s="17"/>
      <c r="VT16" s="19"/>
      <c r="VU16" s="70"/>
      <c r="VV16" s="24"/>
      <c r="VX16" s="7"/>
      <c r="VY16" s="2"/>
      <c r="VZ16" s="20">
        <v>9</v>
      </c>
      <c r="WA16" s="19"/>
      <c r="WB16" s="17"/>
      <c r="WC16" s="19"/>
      <c r="WD16" s="70"/>
      <c r="WE16" s="24"/>
      <c r="WG16" s="7"/>
      <c r="WH16" s="2"/>
      <c r="WI16" s="20">
        <v>9</v>
      </c>
      <c r="WJ16" s="19"/>
      <c r="WK16" s="17"/>
      <c r="WL16" s="19"/>
      <c r="WM16" s="70"/>
      <c r="WN16" s="24"/>
      <c r="WP16" s="7"/>
      <c r="WQ16" s="2"/>
      <c r="WR16" s="20">
        <v>9</v>
      </c>
      <c r="WS16" s="19"/>
      <c r="WT16" s="17"/>
      <c r="WU16" s="19"/>
      <c r="WV16" s="70"/>
      <c r="WW16" s="24"/>
      <c r="WY16" s="7"/>
      <c r="WZ16" s="2"/>
      <c r="XA16" s="20">
        <v>9</v>
      </c>
      <c r="XB16" s="19"/>
      <c r="XC16" s="17"/>
      <c r="XD16" s="19"/>
      <c r="XE16" s="70"/>
      <c r="XF16" s="24"/>
      <c r="XH16" s="7"/>
      <c r="XI16" s="2"/>
      <c r="XJ16" s="20">
        <v>9</v>
      </c>
      <c r="XK16" s="19"/>
      <c r="XL16" s="17"/>
      <c r="XM16" s="19"/>
      <c r="XN16" s="70"/>
      <c r="XO16" s="24"/>
      <c r="XQ16" s="7"/>
      <c r="XR16" s="2"/>
      <c r="XS16" s="20">
        <v>9</v>
      </c>
      <c r="XT16" s="19"/>
      <c r="XU16" s="17"/>
      <c r="XV16" s="19"/>
      <c r="XW16" s="70"/>
      <c r="XX16" s="24"/>
      <c r="XZ16" s="7"/>
      <c r="YA16" s="2"/>
      <c r="YB16" s="20">
        <v>9</v>
      </c>
      <c r="YC16" s="19"/>
      <c r="YD16" s="17"/>
      <c r="YE16" s="19"/>
      <c r="YF16" s="70"/>
      <c r="YG16" s="24"/>
      <c r="YI16" s="7"/>
      <c r="YJ16" s="2"/>
      <c r="YK16" s="20">
        <v>9</v>
      </c>
      <c r="YL16" s="19"/>
      <c r="YM16" s="17"/>
      <c r="YN16" s="19"/>
      <c r="YO16" s="70"/>
      <c r="YP16" s="24"/>
      <c r="YR16" s="7"/>
      <c r="YS16" s="2"/>
      <c r="YT16" s="20">
        <v>9</v>
      </c>
      <c r="YU16" s="19"/>
      <c r="YV16" s="17"/>
      <c r="YW16" s="19"/>
      <c r="YX16" s="70"/>
      <c r="YY16" s="24"/>
      <c r="ZA16" s="7"/>
      <c r="ZB16" s="2"/>
      <c r="ZC16" s="20">
        <v>9</v>
      </c>
      <c r="ZD16" s="19"/>
      <c r="ZE16" s="17"/>
      <c r="ZF16" s="19"/>
      <c r="ZG16" s="70"/>
      <c r="ZH16" s="24"/>
      <c r="ZJ16" s="7"/>
      <c r="ZK16" s="2"/>
      <c r="ZL16" s="20">
        <v>9</v>
      </c>
      <c r="ZM16" s="19"/>
      <c r="ZN16" s="17"/>
      <c r="ZO16" s="19"/>
      <c r="ZP16" s="70"/>
      <c r="ZQ16" s="24"/>
      <c r="ZS16" s="7"/>
      <c r="ZT16" s="2"/>
      <c r="ZU16" s="20">
        <v>9</v>
      </c>
      <c r="ZV16" s="19"/>
      <c r="ZW16" s="17"/>
      <c r="ZX16" s="19"/>
      <c r="ZY16" s="70"/>
      <c r="ZZ16" s="24"/>
      <c r="AAB16" s="7"/>
      <c r="AAC16" s="2"/>
      <c r="AAD16" s="20">
        <v>9</v>
      </c>
      <c r="AAE16" s="19"/>
      <c r="AAF16" s="17"/>
      <c r="AAG16" s="19"/>
      <c r="AAH16" s="70"/>
      <c r="AAI16" s="24"/>
      <c r="AAK16" s="7"/>
      <c r="AAL16" s="2"/>
      <c r="AAM16" s="20">
        <v>9</v>
      </c>
      <c r="AAN16" s="19"/>
      <c r="AAO16" s="17"/>
      <c r="AAP16" s="19"/>
      <c r="AAQ16" s="70"/>
      <c r="AAR16" s="24"/>
      <c r="AAT16" s="7"/>
      <c r="AAU16" s="2"/>
      <c r="AAV16" s="20">
        <v>9</v>
      </c>
      <c r="AAW16" s="19"/>
      <c r="AAX16" s="17"/>
      <c r="AAY16" s="19"/>
      <c r="AAZ16" s="70"/>
      <c r="ABA16" s="24"/>
      <c r="ABC16" s="7"/>
      <c r="ABD16" s="2"/>
      <c r="ABE16" s="20">
        <v>9</v>
      </c>
      <c r="ABF16" s="19"/>
      <c r="ABG16" s="17"/>
      <c r="ABH16" s="19"/>
      <c r="ABI16" s="70"/>
      <c r="ABJ16" s="24"/>
      <c r="ABL16" s="7"/>
      <c r="ABM16" s="2"/>
      <c r="ABN16" s="20">
        <v>9</v>
      </c>
      <c r="ABO16" s="19"/>
      <c r="ABP16" s="17"/>
      <c r="ABQ16" s="19"/>
      <c r="ABR16" s="70"/>
      <c r="ABS16" s="24"/>
      <c r="ABU16" s="7"/>
      <c r="ABV16" s="2"/>
      <c r="ABW16" s="20">
        <v>9</v>
      </c>
      <c r="ABX16" s="19"/>
      <c r="ABY16" s="17"/>
      <c r="ABZ16" s="19"/>
      <c r="ACA16" s="70"/>
      <c r="ACB16" s="24"/>
      <c r="ACD16" s="7"/>
      <c r="ACE16" s="2"/>
      <c r="ACF16" s="20">
        <v>9</v>
      </c>
      <c r="ACG16" s="19"/>
      <c r="ACH16" s="17"/>
      <c r="ACI16" s="19"/>
      <c r="ACJ16" s="70"/>
      <c r="ACK16" s="24"/>
      <c r="ACM16" s="7"/>
      <c r="ACN16" s="2"/>
      <c r="ACO16" s="20">
        <v>9</v>
      </c>
      <c r="ACP16" s="19"/>
      <c r="ACQ16" s="17"/>
      <c r="ACR16" s="19"/>
      <c r="ACS16" s="70"/>
      <c r="ACT16" s="24"/>
      <c r="ACV16" s="7"/>
      <c r="ACW16" s="2"/>
      <c r="ACX16" s="20">
        <v>9</v>
      </c>
      <c r="ACY16" s="19"/>
      <c r="ACZ16" s="17"/>
      <c r="ADA16" s="19"/>
      <c r="ADB16" s="70"/>
      <c r="ADC16" s="24"/>
    </row>
    <row r="17" spans="1:783" x14ac:dyDescent="0.25">
      <c r="A17" s="25">
        <v>14</v>
      </c>
      <c r="B17" s="16" t="str">
        <f t="shared" ref="B17:I17" si="13">DX5</f>
        <v>TYSON FRESH MEATS</v>
      </c>
      <c r="C17" s="16" t="str">
        <f t="shared" si="13"/>
        <v xml:space="preserve">I B P </v>
      </c>
      <c r="D17" s="72" t="str">
        <f t="shared" si="13"/>
        <v>PED. 28497680</v>
      </c>
      <c r="E17" s="155">
        <f t="shared" si="13"/>
        <v>43354</v>
      </c>
      <c r="F17" s="74">
        <f t="shared" si="13"/>
        <v>18642.09</v>
      </c>
      <c r="G17" s="15">
        <f t="shared" si="13"/>
        <v>20</v>
      </c>
      <c r="H17" s="64">
        <f t="shared" si="13"/>
        <v>18638.03</v>
      </c>
      <c r="I17" s="18">
        <f t="shared" si="13"/>
        <v>4.0600000000013097</v>
      </c>
      <c r="K17" s="59"/>
      <c r="L17" s="121"/>
      <c r="M17" s="20">
        <v>10</v>
      </c>
      <c r="N17" s="19">
        <v>980.5</v>
      </c>
      <c r="O17" s="17">
        <v>43344</v>
      </c>
      <c r="P17" s="30">
        <v>980.5</v>
      </c>
      <c r="Q17" s="70" t="s">
        <v>290</v>
      </c>
      <c r="R17" s="24">
        <v>35</v>
      </c>
      <c r="S17" s="310"/>
      <c r="T17" s="59"/>
      <c r="U17" s="121"/>
      <c r="V17" s="20">
        <v>10</v>
      </c>
      <c r="W17" s="190">
        <v>942.6</v>
      </c>
      <c r="X17" s="105">
        <v>43344</v>
      </c>
      <c r="Y17" s="190">
        <v>942.6</v>
      </c>
      <c r="Z17" s="124" t="s">
        <v>293</v>
      </c>
      <c r="AA17" s="103">
        <v>35</v>
      </c>
      <c r="AB17" s="310"/>
      <c r="AC17" s="59"/>
      <c r="AD17" s="121"/>
      <c r="AE17" s="20">
        <v>10</v>
      </c>
      <c r="AF17" s="190">
        <v>974.15</v>
      </c>
      <c r="AG17" s="17">
        <v>43344</v>
      </c>
      <c r="AH17" s="190">
        <v>974.15</v>
      </c>
      <c r="AI17" s="70" t="s">
        <v>296</v>
      </c>
      <c r="AJ17" s="24">
        <v>35</v>
      </c>
      <c r="AK17" s="16"/>
      <c r="AL17" s="59"/>
      <c r="AM17" s="121"/>
      <c r="AN17" s="20">
        <v>10</v>
      </c>
      <c r="AO17" s="30">
        <v>870.9</v>
      </c>
      <c r="AP17" s="17">
        <v>43346</v>
      </c>
      <c r="AQ17" s="30">
        <v>870.9</v>
      </c>
      <c r="AR17" s="70" t="s">
        <v>299</v>
      </c>
      <c r="AS17" s="24">
        <v>35</v>
      </c>
      <c r="AT17" s="16"/>
      <c r="AU17" s="59"/>
      <c r="AV17" s="121"/>
      <c r="AW17" s="20">
        <v>10</v>
      </c>
      <c r="AX17" s="19">
        <v>901</v>
      </c>
      <c r="AY17" s="105">
        <v>43348</v>
      </c>
      <c r="AZ17" s="19">
        <v>901</v>
      </c>
      <c r="BA17" s="124" t="s">
        <v>304</v>
      </c>
      <c r="BB17" s="416">
        <v>35</v>
      </c>
      <c r="BC17" s="16"/>
      <c r="BD17" s="59"/>
      <c r="BE17" s="121"/>
      <c r="BF17" s="20">
        <v>10</v>
      </c>
      <c r="BG17" s="30">
        <v>900.83</v>
      </c>
      <c r="BH17" s="402">
        <v>43349</v>
      </c>
      <c r="BI17" s="19">
        <v>900.83</v>
      </c>
      <c r="BJ17" s="404" t="s">
        <v>311</v>
      </c>
      <c r="BK17" s="405">
        <v>35</v>
      </c>
      <c r="BL17" s="16"/>
      <c r="BM17" s="59"/>
      <c r="BN17" s="121"/>
      <c r="BO17" s="20">
        <v>10</v>
      </c>
      <c r="BP17" s="19">
        <v>957.53</v>
      </c>
      <c r="BQ17" s="402">
        <v>43348</v>
      </c>
      <c r="BR17" s="19">
        <v>957.53</v>
      </c>
      <c r="BS17" s="404" t="s">
        <v>309</v>
      </c>
      <c r="BT17" s="405">
        <v>35</v>
      </c>
      <c r="BU17" s="16"/>
      <c r="BV17" s="59"/>
      <c r="BW17" s="121"/>
      <c r="BX17" s="20">
        <v>10</v>
      </c>
      <c r="BY17" s="19">
        <v>956.92</v>
      </c>
      <c r="BZ17" s="402">
        <v>43348</v>
      </c>
      <c r="CA17" s="19">
        <v>956.92</v>
      </c>
      <c r="CB17" s="404" t="s">
        <v>305</v>
      </c>
      <c r="CC17" s="405">
        <v>35</v>
      </c>
      <c r="CD17" s="16"/>
      <c r="CE17" s="59"/>
      <c r="CF17" s="121"/>
      <c r="CG17" s="20">
        <v>10</v>
      </c>
      <c r="CH17" s="19">
        <v>914.4</v>
      </c>
      <c r="CI17" s="17">
        <v>43350</v>
      </c>
      <c r="CJ17" s="19">
        <v>914.4</v>
      </c>
      <c r="CK17" s="70" t="s">
        <v>326</v>
      </c>
      <c r="CL17" s="24">
        <v>35</v>
      </c>
      <c r="CM17" s="16"/>
      <c r="CN17" s="59"/>
      <c r="CO17" s="121"/>
      <c r="CP17" s="20">
        <v>10</v>
      </c>
      <c r="CQ17" s="30">
        <v>946.49</v>
      </c>
      <c r="CR17" s="17">
        <v>43353</v>
      </c>
      <c r="CS17" s="30">
        <v>946.49</v>
      </c>
      <c r="CT17" s="70" t="s">
        <v>338</v>
      </c>
      <c r="CU17" s="24">
        <v>35</v>
      </c>
      <c r="CV17" s="16"/>
      <c r="CW17" s="59"/>
      <c r="CX17" s="121"/>
      <c r="CY17" s="20">
        <v>10</v>
      </c>
      <c r="CZ17" s="30">
        <v>937.6</v>
      </c>
      <c r="DA17" s="402">
        <v>43351</v>
      </c>
      <c r="DB17" s="30">
        <v>937.6</v>
      </c>
      <c r="DC17" s="404" t="s">
        <v>332</v>
      </c>
      <c r="DD17" s="405">
        <v>35</v>
      </c>
      <c r="DE17" s="16"/>
      <c r="DF17" s="59"/>
      <c r="DG17" s="121"/>
      <c r="DH17" s="20">
        <v>10</v>
      </c>
      <c r="DI17" s="30">
        <v>844.44</v>
      </c>
      <c r="DJ17" s="402">
        <v>43355</v>
      </c>
      <c r="DK17" s="30">
        <v>844.44</v>
      </c>
      <c r="DL17" s="404" t="s">
        <v>344</v>
      </c>
      <c r="DM17" s="405">
        <v>35</v>
      </c>
      <c r="DN17" s="16"/>
      <c r="DO17" s="59"/>
      <c r="DP17" s="121"/>
      <c r="DQ17" s="20">
        <v>10</v>
      </c>
      <c r="DR17" s="30">
        <v>906.5</v>
      </c>
      <c r="DS17" s="58">
        <v>43355</v>
      </c>
      <c r="DT17" s="30">
        <v>906.5</v>
      </c>
      <c r="DU17" s="76" t="s">
        <v>346</v>
      </c>
      <c r="DV17" s="24">
        <v>35</v>
      </c>
      <c r="DW17" s="16"/>
      <c r="DX17" s="59"/>
      <c r="DY17" s="121"/>
      <c r="DZ17" s="20">
        <v>10</v>
      </c>
      <c r="EA17" s="30">
        <v>929.86</v>
      </c>
      <c r="EB17" s="58">
        <v>43356</v>
      </c>
      <c r="EC17" s="777">
        <v>929.86</v>
      </c>
      <c r="ED17" s="774" t="s">
        <v>354</v>
      </c>
      <c r="EE17" s="24">
        <v>35</v>
      </c>
      <c r="EF17" s="16"/>
      <c r="EG17" s="59"/>
      <c r="EH17" s="121"/>
      <c r="EI17" s="20">
        <v>10</v>
      </c>
      <c r="EJ17" s="19">
        <v>927.59</v>
      </c>
      <c r="EK17" s="17">
        <v>43354</v>
      </c>
      <c r="EL17" s="19">
        <v>927.59</v>
      </c>
      <c r="EM17" s="43" t="s">
        <v>341</v>
      </c>
      <c r="EN17" s="24">
        <v>35</v>
      </c>
      <c r="EO17" s="16"/>
      <c r="EP17" s="59"/>
      <c r="EQ17" s="121"/>
      <c r="ER17" s="20">
        <v>10</v>
      </c>
      <c r="ES17" s="30">
        <v>915.3</v>
      </c>
      <c r="ET17" s="17">
        <v>43357</v>
      </c>
      <c r="EU17" s="30">
        <v>915.3</v>
      </c>
      <c r="EV17" s="43" t="s">
        <v>357</v>
      </c>
      <c r="EW17" s="24">
        <v>35</v>
      </c>
      <c r="EX17" s="16"/>
      <c r="EY17" s="59"/>
      <c r="EZ17" s="121"/>
      <c r="FA17" s="20">
        <v>10</v>
      </c>
      <c r="FB17" s="167">
        <v>895.4</v>
      </c>
      <c r="FC17" s="150">
        <v>43360</v>
      </c>
      <c r="FD17" s="167">
        <v>895.4</v>
      </c>
      <c r="FE17" s="110" t="s">
        <v>364</v>
      </c>
      <c r="FF17" s="111">
        <v>35</v>
      </c>
      <c r="FG17" s="16"/>
      <c r="FH17" s="59"/>
      <c r="FI17" s="121"/>
      <c r="FJ17" s="20">
        <v>10</v>
      </c>
      <c r="FK17" s="30">
        <v>957.37</v>
      </c>
      <c r="FL17" s="58">
        <v>43358</v>
      </c>
      <c r="FM17" s="30">
        <v>957.37</v>
      </c>
      <c r="FN17" s="76" t="s">
        <v>361</v>
      </c>
      <c r="FO17" s="24">
        <v>35</v>
      </c>
      <c r="FP17" s="16"/>
      <c r="FQ17" s="59"/>
      <c r="FR17" s="121"/>
      <c r="FS17" s="20">
        <v>10</v>
      </c>
      <c r="FT17" s="19">
        <v>897</v>
      </c>
      <c r="FU17" s="150">
        <v>43361</v>
      </c>
      <c r="FV17" s="19">
        <v>897</v>
      </c>
      <c r="FW17" s="270" t="s">
        <v>368</v>
      </c>
      <c r="FX17" s="111">
        <v>36</v>
      </c>
      <c r="FY17" s="16"/>
      <c r="FZ17" s="59"/>
      <c r="GA17" s="121"/>
      <c r="GB17" s="20">
        <v>10</v>
      </c>
      <c r="GC17" s="30">
        <v>888.44</v>
      </c>
      <c r="GD17" s="17">
        <v>43362</v>
      </c>
      <c r="GE17" s="30">
        <v>888.44</v>
      </c>
      <c r="GF17" s="70" t="s">
        <v>375</v>
      </c>
      <c r="GG17" s="24">
        <v>36</v>
      </c>
      <c r="GH17" s="16"/>
      <c r="GI17" s="59"/>
      <c r="GJ17" s="121"/>
      <c r="GK17" s="20">
        <v>10</v>
      </c>
      <c r="GL17" s="19">
        <v>885.41</v>
      </c>
      <c r="GM17" s="17">
        <v>43365</v>
      </c>
      <c r="GN17" s="30">
        <v>885.41</v>
      </c>
      <c r="GO17" s="70" t="s">
        <v>447</v>
      </c>
      <c r="GP17" s="24">
        <v>36</v>
      </c>
      <c r="GQ17" s="16"/>
      <c r="GR17" s="59"/>
      <c r="GS17" s="121"/>
      <c r="GT17" s="20">
        <v>10</v>
      </c>
      <c r="GU17" s="19">
        <v>928.95</v>
      </c>
      <c r="GV17" s="17">
        <v>43362</v>
      </c>
      <c r="GW17" s="19">
        <v>928.95</v>
      </c>
      <c r="GX17" s="312" t="s">
        <v>374</v>
      </c>
      <c r="GY17" s="24">
        <v>36</v>
      </c>
      <c r="GZ17" s="16"/>
      <c r="HA17" s="59"/>
      <c r="HB17" s="121"/>
      <c r="HC17" s="20">
        <v>10</v>
      </c>
      <c r="HD17" s="30">
        <v>960.7</v>
      </c>
      <c r="HE17" s="58">
        <v>43363</v>
      </c>
      <c r="HF17" s="30">
        <v>960.7</v>
      </c>
      <c r="HG17" s="76" t="s">
        <v>400</v>
      </c>
      <c r="HH17" s="24">
        <v>36</v>
      </c>
      <c r="HI17" s="16"/>
      <c r="HJ17" s="59"/>
      <c r="HK17" s="121"/>
      <c r="HL17" s="20">
        <v>10</v>
      </c>
      <c r="HM17" s="19">
        <v>868.2</v>
      </c>
      <c r="HN17" s="17">
        <v>43365</v>
      </c>
      <c r="HO17" s="19">
        <v>868.2</v>
      </c>
      <c r="HP17" s="600" t="s">
        <v>448</v>
      </c>
      <c r="HQ17" s="24">
        <v>36</v>
      </c>
      <c r="HR17" s="19"/>
      <c r="HS17" s="30"/>
      <c r="HT17" s="121"/>
      <c r="HU17" s="20">
        <v>10</v>
      </c>
      <c r="HV17" s="30">
        <v>938</v>
      </c>
      <c r="HW17" s="58">
        <v>43368</v>
      </c>
      <c r="HX17" s="30">
        <v>938</v>
      </c>
      <c r="HY17" s="76" t="s">
        <v>455</v>
      </c>
      <c r="HZ17" s="24">
        <v>36</v>
      </c>
      <c r="IA17" s="30"/>
      <c r="IB17" s="59"/>
      <c r="IC17" s="121"/>
      <c r="ID17" s="20">
        <v>10</v>
      </c>
      <c r="IE17" s="19">
        <v>896.5</v>
      </c>
      <c r="IF17" s="17">
        <v>43369</v>
      </c>
      <c r="IG17" s="19">
        <v>896.5</v>
      </c>
      <c r="IH17" s="43" t="s">
        <v>460</v>
      </c>
      <c r="II17" s="24">
        <v>39</v>
      </c>
      <c r="IJ17" s="16"/>
      <c r="IK17" s="59"/>
      <c r="IL17" s="121"/>
      <c r="IM17" s="20">
        <v>10</v>
      </c>
      <c r="IN17" s="30">
        <v>993.65</v>
      </c>
      <c r="IO17" s="639">
        <v>43368</v>
      </c>
      <c r="IP17" s="30">
        <v>993.65</v>
      </c>
      <c r="IQ17" s="76" t="s">
        <v>457</v>
      </c>
      <c r="IR17" s="24">
        <v>36</v>
      </c>
      <c r="IS17" s="16"/>
      <c r="IT17" s="59"/>
      <c r="IU17" s="121"/>
      <c r="IV17" s="20">
        <v>10</v>
      </c>
      <c r="IW17" s="19">
        <v>867.12</v>
      </c>
      <c r="IX17" s="17">
        <v>43370</v>
      </c>
      <c r="IY17" s="19">
        <v>867.12</v>
      </c>
      <c r="IZ17" s="70" t="s">
        <v>464</v>
      </c>
      <c r="JA17" s="24">
        <v>39</v>
      </c>
      <c r="JB17" s="16"/>
      <c r="JC17" s="59"/>
      <c r="JD17" s="121"/>
      <c r="JE17" s="20">
        <v>10</v>
      </c>
      <c r="JF17" s="19">
        <v>933.94</v>
      </c>
      <c r="JG17" s="17">
        <v>43371</v>
      </c>
      <c r="JH17" s="30">
        <v>933.94</v>
      </c>
      <c r="JI17" s="70" t="s">
        <v>466</v>
      </c>
      <c r="JJ17" s="24">
        <v>39</v>
      </c>
      <c r="JK17" s="16"/>
      <c r="JL17" s="59"/>
      <c r="JM17" s="121"/>
      <c r="JN17" s="20">
        <v>10</v>
      </c>
      <c r="JO17" s="19">
        <v>908.5</v>
      </c>
      <c r="JP17" s="17">
        <v>43372</v>
      </c>
      <c r="JQ17" s="19">
        <v>908.5</v>
      </c>
      <c r="JR17" s="70" t="s">
        <v>468</v>
      </c>
      <c r="JS17" s="24">
        <v>39</v>
      </c>
      <c r="JT17" s="16"/>
      <c r="JU17" s="59"/>
      <c r="JV17" s="121"/>
      <c r="JW17" s="20">
        <v>10</v>
      </c>
      <c r="JX17" s="19">
        <v>958.73</v>
      </c>
      <c r="JY17" s="17"/>
      <c r="JZ17" s="19"/>
      <c r="KA17" s="70"/>
      <c r="KB17" s="24"/>
      <c r="KC17" s="16"/>
      <c r="KD17" s="59"/>
      <c r="KE17" s="121"/>
      <c r="KF17" s="20">
        <v>10</v>
      </c>
      <c r="KG17" s="30">
        <v>874.1</v>
      </c>
      <c r="KH17" s="17"/>
      <c r="KI17" s="30"/>
      <c r="KJ17" s="70"/>
      <c r="KK17" s="24"/>
      <c r="KL17" s="16"/>
      <c r="KM17" s="59"/>
      <c r="KN17" s="121"/>
      <c r="KO17" s="20">
        <v>10</v>
      </c>
      <c r="KP17" s="190"/>
      <c r="KQ17" s="105"/>
      <c r="KR17" s="190"/>
      <c r="KS17" s="124"/>
      <c r="KT17" s="103"/>
      <c r="KU17" s="310"/>
      <c r="KV17" s="59"/>
      <c r="KW17" s="121"/>
      <c r="KX17" s="20">
        <v>10</v>
      </c>
      <c r="KY17" s="190"/>
      <c r="KZ17" s="17"/>
      <c r="LA17" s="190"/>
      <c r="LB17" s="70"/>
      <c r="LC17" s="24"/>
      <c r="LD17" s="16"/>
      <c r="LE17" s="59"/>
      <c r="LF17" s="121"/>
      <c r="LG17" s="20"/>
      <c r="LH17" s="30"/>
      <c r="LI17" s="17"/>
      <c r="LJ17" s="30"/>
      <c r="LK17" s="70"/>
      <c r="LL17" s="24"/>
      <c r="LM17" s="16"/>
      <c r="LN17" s="59"/>
      <c r="LO17" s="121"/>
      <c r="LP17" s="20"/>
      <c r="LQ17" s="190"/>
      <c r="LR17" s="17"/>
      <c r="LS17" s="190"/>
      <c r="LT17" s="70"/>
      <c r="LU17" s="24"/>
      <c r="LV17" s="16"/>
      <c r="LW17" s="59"/>
      <c r="LX17" s="121"/>
      <c r="LY17" s="20"/>
      <c r="LZ17" s="19"/>
      <c r="MA17" s="17"/>
      <c r="MB17" s="19"/>
      <c r="MC17" s="70"/>
      <c r="MD17" s="24"/>
      <c r="ME17" s="16"/>
      <c r="MF17" s="59"/>
      <c r="MG17" s="121"/>
      <c r="MH17" s="20"/>
      <c r="MI17" s="109"/>
      <c r="MJ17" s="17"/>
      <c r="MK17" s="109"/>
      <c r="ML17" s="70"/>
      <c r="MM17" s="24"/>
      <c r="MN17" s="16"/>
      <c r="MO17" s="59"/>
      <c r="MP17" s="121"/>
      <c r="MQ17" s="20"/>
      <c r="MR17" s="19"/>
      <c r="MS17" s="17"/>
      <c r="MT17" s="19"/>
      <c r="MU17" s="70"/>
      <c r="MV17" s="24"/>
      <c r="MW17" s="16"/>
      <c r="MX17" s="59"/>
      <c r="MY17" s="121"/>
      <c r="MZ17" s="20"/>
      <c r="NA17" s="30"/>
      <c r="NB17" s="17"/>
      <c r="NC17" s="30"/>
      <c r="ND17" s="70"/>
      <c r="NE17" s="24"/>
      <c r="NF17" s="16"/>
      <c r="NG17" s="59"/>
      <c r="NH17" s="121"/>
      <c r="NI17" s="20"/>
      <c r="NJ17" s="30"/>
      <c r="NK17" s="17"/>
      <c r="NL17" s="30"/>
      <c r="NM17" s="70"/>
      <c r="NN17" s="24"/>
      <c r="NO17" s="16"/>
      <c r="NP17" s="59"/>
      <c r="NQ17" s="171"/>
      <c r="NR17" s="20"/>
      <c r="NS17" s="19"/>
      <c r="NT17" s="17"/>
      <c r="NU17" s="19"/>
      <c r="NV17" s="70"/>
      <c r="NW17" s="24"/>
      <c r="NX17" s="16"/>
      <c r="NY17" s="59"/>
      <c r="NZ17" s="121"/>
      <c r="OA17" s="20"/>
      <c r="OB17" s="30"/>
      <c r="OC17" s="105"/>
      <c r="OD17" s="30"/>
      <c r="OE17" s="124"/>
      <c r="OF17" s="103"/>
      <c r="OG17" s="16"/>
      <c r="OH17" s="59"/>
      <c r="OI17" s="121"/>
      <c r="OJ17" s="20"/>
      <c r="OK17" s="30"/>
      <c r="OL17" s="17"/>
      <c r="OM17" s="30"/>
      <c r="ON17" s="70"/>
      <c r="OO17" s="485"/>
      <c r="OP17" s="16"/>
      <c r="OQ17" s="59"/>
      <c r="OR17" s="121"/>
      <c r="OS17" s="20"/>
      <c r="OT17" s="30"/>
      <c r="OU17" s="17"/>
      <c r="OV17" s="30"/>
      <c r="OW17" s="70"/>
      <c r="OX17" s="24"/>
      <c r="OY17" s="16"/>
      <c r="OZ17" s="59"/>
      <c r="PA17" s="121"/>
      <c r="PB17" s="20"/>
      <c r="PC17" s="30"/>
      <c r="PD17" s="17"/>
      <c r="PE17" s="30"/>
      <c r="PF17" s="70"/>
      <c r="PG17" s="24"/>
      <c r="PH17" s="16"/>
      <c r="PI17" s="59"/>
      <c r="PJ17" s="121"/>
      <c r="PK17" s="20"/>
      <c r="PL17" s="30"/>
      <c r="PM17" s="17"/>
      <c r="PN17" s="30"/>
      <c r="PO17" s="270"/>
      <c r="PP17" s="24"/>
      <c r="PQ17" s="16"/>
      <c r="PR17" s="59"/>
      <c r="PS17" s="121"/>
      <c r="PT17" s="20"/>
      <c r="PU17" s="30"/>
      <c r="PV17" s="105"/>
      <c r="PW17" s="30"/>
      <c r="PX17" s="124"/>
      <c r="PY17" s="24"/>
      <c r="PZ17" s="16"/>
      <c r="QA17" s="59"/>
      <c r="QB17" s="121"/>
      <c r="QC17" s="20"/>
      <c r="QD17" s="30"/>
      <c r="QE17" s="17"/>
      <c r="QF17" s="30"/>
      <c r="QG17" s="70"/>
      <c r="QH17" s="24"/>
      <c r="QI17" s="16"/>
      <c r="QJ17" s="59"/>
      <c r="QK17" s="121"/>
      <c r="QL17" s="20"/>
      <c r="QM17" s="30"/>
      <c r="QN17" s="17"/>
      <c r="QO17" s="30"/>
      <c r="QP17" s="70"/>
      <c r="QQ17" s="24"/>
      <c r="QR17" s="16"/>
      <c r="QS17" s="59"/>
      <c r="QT17" s="121"/>
      <c r="QU17" s="20"/>
      <c r="QV17" s="30"/>
      <c r="QW17" s="17"/>
      <c r="QX17" s="19"/>
      <c r="QY17" s="70"/>
      <c r="QZ17" s="24"/>
      <c r="RA17" s="16"/>
      <c r="RB17" s="59"/>
      <c r="RC17" s="121"/>
      <c r="RD17" s="20"/>
      <c r="RE17" s="30"/>
      <c r="RF17" s="17"/>
      <c r="RG17" s="30"/>
      <c r="RH17" s="70"/>
      <c r="RI17" s="24"/>
      <c r="RJ17" s="16"/>
      <c r="RK17" s="59"/>
      <c r="RL17" s="121"/>
      <c r="RM17" s="20"/>
      <c r="RN17" s="30"/>
      <c r="RO17" s="402"/>
      <c r="RP17" s="403"/>
      <c r="RQ17" s="404"/>
      <c r="RR17" s="405"/>
      <c r="RS17" s="16"/>
      <c r="RT17" s="59"/>
      <c r="RU17" s="121"/>
      <c r="RV17" s="20"/>
      <c r="RW17" s="30"/>
      <c r="RX17" s="17"/>
      <c r="RY17" s="19"/>
      <c r="RZ17" s="70"/>
      <c r="SA17" s="24"/>
      <c r="SB17" s="16"/>
      <c r="SC17" s="59"/>
      <c r="SD17" s="121"/>
      <c r="SE17" s="20">
        <v>10</v>
      </c>
      <c r="SF17" s="30"/>
      <c r="SG17" s="17"/>
      <c r="SH17" s="30"/>
      <c r="SI17" s="70"/>
      <c r="SJ17" s="24"/>
      <c r="SK17" s="16"/>
      <c r="SL17" s="59"/>
      <c r="SM17" s="121"/>
      <c r="SN17" s="20">
        <v>10</v>
      </c>
      <c r="SO17" s="30"/>
      <c r="SP17" s="17"/>
      <c r="SQ17" s="19"/>
      <c r="SR17" s="70"/>
      <c r="SS17" s="24"/>
      <c r="SU17" s="7"/>
      <c r="SV17" s="2"/>
      <c r="SW17" s="20">
        <v>10</v>
      </c>
      <c r="SX17" s="30"/>
      <c r="SY17" s="17"/>
      <c r="SZ17" s="19"/>
      <c r="TA17" s="70"/>
      <c r="TB17" s="24"/>
      <c r="TD17" s="7"/>
      <c r="TE17" s="2"/>
      <c r="TF17" s="20">
        <v>10</v>
      </c>
      <c r="TG17" s="30"/>
      <c r="TH17" s="17"/>
      <c r="TI17" s="19"/>
      <c r="TJ17" s="70"/>
      <c r="TK17" s="24"/>
      <c r="TM17" s="7"/>
      <c r="TN17" s="2"/>
      <c r="TO17" s="20">
        <v>10</v>
      </c>
      <c r="TP17" s="30"/>
      <c r="TQ17" s="17"/>
      <c r="TR17" s="19"/>
      <c r="TS17" s="70"/>
      <c r="TT17" s="24"/>
      <c r="TV17" s="7"/>
      <c r="TW17" s="2"/>
      <c r="TX17" s="20">
        <v>10</v>
      </c>
      <c r="TY17" s="30"/>
      <c r="TZ17" s="17"/>
      <c r="UA17" s="19"/>
      <c r="UB17" s="70"/>
      <c r="UC17" s="24"/>
      <c r="UE17" s="7"/>
      <c r="UF17" s="2"/>
      <c r="UG17" s="20">
        <v>10</v>
      </c>
      <c r="UH17" s="30"/>
      <c r="UI17" s="17"/>
      <c r="UJ17" s="30"/>
      <c r="UK17" s="70"/>
      <c r="UL17" s="24"/>
      <c r="UN17" s="7"/>
      <c r="UO17" s="2"/>
      <c r="UP17" s="20">
        <v>10</v>
      </c>
      <c r="UQ17" s="30"/>
      <c r="UR17" s="17"/>
      <c r="US17" s="19"/>
      <c r="UT17" s="70"/>
      <c r="UU17" s="24"/>
      <c r="UW17" s="7"/>
      <c r="UX17" s="2"/>
      <c r="UY17" s="20">
        <v>10</v>
      </c>
      <c r="UZ17" s="30"/>
      <c r="VA17" s="17"/>
      <c r="VB17" s="19"/>
      <c r="VC17" s="70"/>
      <c r="VD17" s="24"/>
      <c r="VF17" s="7"/>
      <c r="VG17" s="2"/>
      <c r="VH17" s="20">
        <v>10</v>
      </c>
      <c r="VI17" s="30"/>
      <c r="VJ17" s="17"/>
      <c r="VK17" s="30"/>
      <c r="VL17" s="70"/>
      <c r="VM17" s="24"/>
      <c r="VO17" s="7"/>
      <c r="VP17" s="2"/>
      <c r="VQ17" s="20">
        <v>10</v>
      </c>
      <c r="VR17" s="30"/>
      <c r="VS17" s="17"/>
      <c r="VT17" s="19"/>
      <c r="VU17" s="70"/>
      <c r="VV17" s="24"/>
      <c r="VX17" s="7"/>
      <c r="VY17" s="2"/>
      <c r="VZ17" s="20">
        <v>10</v>
      </c>
      <c r="WA17" s="30"/>
      <c r="WB17" s="17"/>
      <c r="WC17" s="19"/>
      <c r="WD17" s="70"/>
      <c r="WE17" s="24"/>
      <c r="WG17" s="7"/>
      <c r="WH17" s="2"/>
      <c r="WI17" s="20">
        <v>10</v>
      </c>
      <c r="WJ17" s="30"/>
      <c r="WK17" s="17"/>
      <c r="WL17" s="19"/>
      <c r="WM17" s="70"/>
      <c r="WN17" s="24"/>
      <c r="WP17" s="7"/>
      <c r="WQ17" s="2"/>
      <c r="WR17" s="20">
        <v>10</v>
      </c>
      <c r="WS17" s="30"/>
      <c r="WT17" s="17"/>
      <c r="WU17" s="19"/>
      <c r="WV17" s="70"/>
      <c r="WW17" s="24"/>
      <c r="WY17" s="7"/>
      <c r="WZ17" s="2"/>
      <c r="XA17" s="20">
        <v>10</v>
      </c>
      <c r="XB17" s="30"/>
      <c r="XC17" s="17"/>
      <c r="XD17" s="19"/>
      <c r="XE17" s="70"/>
      <c r="XF17" s="24"/>
      <c r="XH17" s="7"/>
      <c r="XI17" s="2"/>
      <c r="XJ17" s="20">
        <v>10</v>
      </c>
      <c r="XK17" s="30"/>
      <c r="XL17" s="17"/>
      <c r="XM17" s="19"/>
      <c r="XN17" s="70"/>
      <c r="XO17" s="24"/>
      <c r="XQ17" s="7"/>
      <c r="XR17" s="2"/>
      <c r="XS17" s="20">
        <v>10</v>
      </c>
      <c r="XT17" s="30"/>
      <c r="XU17" s="17"/>
      <c r="XV17" s="19"/>
      <c r="XW17" s="70"/>
      <c r="XX17" s="24"/>
      <c r="XZ17" s="7"/>
      <c r="YA17" s="2"/>
      <c r="YB17" s="20">
        <v>10</v>
      </c>
      <c r="YC17" s="30"/>
      <c r="YD17" s="17"/>
      <c r="YE17" s="30"/>
      <c r="YF17" s="70"/>
      <c r="YG17" s="24"/>
      <c r="YI17" s="7"/>
      <c r="YJ17" s="2"/>
      <c r="YK17" s="20">
        <v>10</v>
      </c>
      <c r="YL17" s="30"/>
      <c r="YM17" s="17"/>
      <c r="YN17" s="19"/>
      <c r="YO17" s="70"/>
      <c r="YP17" s="24"/>
      <c r="YR17" s="7"/>
      <c r="YS17" s="2"/>
      <c r="YT17" s="20">
        <v>10</v>
      </c>
      <c r="YU17" s="30"/>
      <c r="YV17" s="17"/>
      <c r="YW17" s="19"/>
      <c r="YX17" s="70"/>
      <c r="YY17" s="24"/>
      <c r="ZA17" s="7"/>
      <c r="ZB17" s="2"/>
      <c r="ZC17" s="20">
        <v>10</v>
      </c>
      <c r="ZD17" s="30"/>
      <c r="ZE17" s="17"/>
      <c r="ZF17" s="19"/>
      <c r="ZG17" s="70"/>
      <c r="ZH17" s="24"/>
      <c r="ZJ17" s="7"/>
      <c r="ZK17" s="2"/>
      <c r="ZL17" s="20">
        <v>10</v>
      </c>
      <c r="ZM17" s="30"/>
      <c r="ZN17" s="17"/>
      <c r="ZO17" s="19"/>
      <c r="ZP17" s="70"/>
      <c r="ZQ17" s="24"/>
      <c r="ZS17" s="7"/>
      <c r="ZT17" s="2"/>
      <c r="ZU17" s="20">
        <v>10</v>
      </c>
      <c r="ZV17" s="30"/>
      <c r="ZW17" s="17"/>
      <c r="ZX17" s="19"/>
      <c r="ZY17" s="70"/>
      <c r="ZZ17" s="24"/>
      <c r="AAB17" s="7"/>
      <c r="AAC17" s="2"/>
      <c r="AAD17" s="20">
        <v>10</v>
      </c>
      <c r="AAE17" s="30"/>
      <c r="AAF17" s="17"/>
      <c r="AAG17" s="19"/>
      <c r="AAH17" s="70"/>
      <c r="AAI17" s="24"/>
      <c r="AAK17" s="7"/>
      <c r="AAL17" s="2"/>
      <c r="AAM17" s="20">
        <v>10</v>
      </c>
      <c r="AAN17" s="30"/>
      <c r="AAO17" s="17"/>
      <c r="AAP17" s="19"/>
      <c r="AAQ17" s="70"/>
      <c r="AAR17" s="24"/>
      <c r="AAT17" s="7"/>
      <c r="AAU17" s="2"/>
      <c r="AAV17" s="20">
        <v>10</v>
      </c>
      <c r="AAW17" s="30"/>
      <c r="AAX17" s="17"/>
      <c r="AAY17" s="19"/>
      <c r="AAZ17" s="70"/>
      <c r="ABA17" s="24"/>
      <c r="ABC17" s="7"/>
      <c r="ABD17" s="2"/>
      <c r="ABE17" s="20">
        <v>10</v>
      </c>
      <c r="ABF17" s="30"/>
      <c r="ABG17" s="17"/>
      <c r="ABH17" s="19"/>
      <c r="ABI17" s="70"/>
      <c r="ABJ17" s="24"/>
      <c r="ABL17" s="7"/>
      <c r="ABM17" s="2"/>
      <c r="ABN17" s="20">
        <v>10</v>
      </c>
      <c r="ABO17" s="30"/>
      <c r="ABP17" s="17"/>
      <c r="ABQ17" s="19"/>
      <c r="ABR17" s="70"/>
      <c r="ABS17" s="24"/>
      <c r="ABU17" s="7"/>
      <c r="ABV17" s="2"/>
      <c r="ABW17" s="20">
        <v>10</v>
      </c>
      <c r="ABX17" s="30"/>
      <c r="ABY17" s="17"/>
      <c r="ABZ17" s="19"/>
      <c r="ACA17" s="70"/>
      <c r="ACB17" s="24"/>
      <c r="ACD17" s="7"/>
      <c r="ACE17" s="2"/>
      <c r="ACF17" s="20">
        <v>10</v>
      </c>
      <c r="ACG17" s="30"/>
      <c r="ACH17" s="17"/>
      <c r="ACI17" s="19"/>
      <c r="ACJ17" s="70"/>
      <c r="ACK17" s="24"/>
      <c r="ACM17" s="7"/>
      <c r="ACN17" s="2"/>
      <c r="ACO17" s="20">
        <v>10</v>
      </c>
      <c r="ACP17" s="30"/>
      <c r="ACQ17" s="17"/>
      <c r="ACR17" s="19"/>
      <c r="ACS17" s="70"/>
      <c r="ACT17" s="24"/>
      <c r="ACV17" s="7"/>
      <c r="ACW17" s="2"/>
      <c r="ACX17" s="20">
        <v>10</v>
      </c>
      <c r="ACY17" s="30"/>
      <c r="ACZ17" s="17"/>
      <c r="ADA17" s="19"/>
      <c r="ADB17" s="70"/>
      <c r="ADC17" s="24"/>
    </row>
    <row r="18" spans="1:783" x14ac:dyDescent="0.25">
      <c r="A18" s="25">
        <v>15</v>
      </c>
      <c r="B18" s="16" t="str">
        <f t="shared" ref="B18:I18" si="14">EG5</f>
        <v>TYSON FRESH MEATS</v>
      </c>
      <c r="C18" s="16" t="str">
        <f t="shared" si="14"/>
        <v xml:space="preserve">I B P </v>
      </c>
      <c r="D18" s="72" t="str">
        <f t="shared" si="14"/>
        <v>PED. 28489140</v>
      </c>
      <c r="E18" s="155">
        <f t="shared" si="14"/>
        <v>43354</v>
      </c>
      <c r="F18" s="74">
        <f t="shared" si="14"/>
        <v>18622.080000000002</v>
      </c>
      <c r="G18" s="15">
        <f t="shared" si="14"/>
        <v>20</v>
      </c>
      <c r="H18" s="64">
        <f t="shared" si="14"/>
        <v>18637.12</v>
      </c>
      <c r="I18" s="18">
        <f t="shared" si="14"/>
        <v>-15.039999999997235</v>
      </c>
      <c r="K18" s="59"/>
      <c r="L18" s="121"/>
      <c r="M18" s="20">
        <v>11</v>
      </c>
      <c r="N18" s="19">
        <v>997.73</v>
      </c>
      <c r="O18" s="17">
        <v>43344</v>
      </c>
      <c r="P18" s="30">
        <v>997.73</v>
      </c>
      <c r="Q18" s="70" t="s">
        <v>294</v>
      </c>
      <c r="R18" s="24">
        <v>35</v>
      </c>
      <c r="S18" s="310"/>
      <c r="T18" s="59"/>
      <c r="U18" s="121"/>
      <c r="V18" s="20">
        <v>11</v>
      </c>
      <c r="W18" s="190">
        <v>902.2</v>
      </c>
      <c r="X18" s="105">
        <v>43344</v>
      </c>
      <c r="Y18" s="190">
        <v>902.2</v>
      </c>
      <c r="Z18" s="124" t="s">
        <v>293</v>
      </c>
      <c r="AA18" s="103">
        <v>35</v>
      </c>
      <c r="AB18" s="310"/>
      <c r="AC18" s="59"/>
      <c r="AD18" s="121"/>
      <c r="AE18" s="20">
        <v>11</v>
      </c>
      <c r="AF18" s="190">
        <v>991.84</v>
      </c>
      <c r="AG18" s="17">
        <v>43344</v>
      </c>
      <c r="AH18" s="190">
        <v>991.84</v>
      </c>
      <c r="AI18" s="70" t="s">
        <v>296</v>
      </c>
      <c r="AJ18" s="24">
        <v>35</v>
      </c>
      <c r="AK18" s="16"/>
      <c r="AL18" s="59"/>
      <c r="AM18" s="121"/>
      <c r="AN18" s="20">
        <v>11</v>
      </c>
      <c r="AO18" s="19">
        <v>866.8</v>
      </c>
      <c r="AP18" s="17">
        <v>43346</v>
      </c>
      <c r="AQ18" s="19">
        <v>866.8</v>
      </c>
      <c r="AR18" s="70" t="s">
        <v>299</v>
      </c>
      <c r="AS18" s="24">
        <v>35</v>
      </c>
      <c r="AT18" s="16"/>
      <c r="AU18" s="59"/>
      <c r="AV18" s="121"/>
      <c r="AW18" s="20">
        <v>11</v>
      </c>
      <c r="AX18" s="19">
        <v>897</v>
      </c>
      <c r="AY18" s="105">
        <v>43348</v>
      </c>
      <c r="AZ18" s="19">
        <v>897</v>
      </c>
      <c r="BA18" s="124" t="s">
        <v>301</v>
      </c>
      <c r="BB18" s="416">
        <v>35</v>
      </c>
      <c r="BC18" s="16"/>
      <c r="BD18" s="59"/>
      <c r="BE18" s="121"/>
      <c r="BF18" s="20">
        <v>11</v>
      </c>
      <c r="BG18" s="19">
        <v>933.94</v>
      </c>
      <c r="BH18" s="402">
        <v>43349</v>
      </c>
      <c r="BI18" s="19">
        <v>933.94</v>
      </c>
      <c r="BJ18" s="404" t="s">
        <v>311</v>
      </c>
      <c r="BK18" s="405">
        <v>35</v>
      </c>
      <c r="BL18" s="16"/>
      <c r="BM18" s="59"/>
      <c r="BN18" s="121"/>
      <c r="BO18" s="20">
        <v>11</v>
      </c>
      <c r="BP18" s="30">
        <v>939.38</v>
      </c>
      <c r="BQ18" s="402">
        <v>43348</v>
      </c>
      <c r="BR18" s="30">
        <v>939.38</v>
      </c>
      <c r="BS18" s="404" t="s">
        <v>309</v>
      </c>
      <c r="BT18" s="405">
        <v>35</v>
      </c>
      <c r="BU18" s="16"/>
      <c r="BV18" s="59"/>
      <c r="BW18" s="121"/>
      <c r="BX18" s="20">
        <v>11</v>
      </c>
      <c r="BY18" s="19">
        <v>957.82</v>
      </c>
      <c r="BZ18" s="402">
        <v>43348</v>
      </c>
      <c r="CA18" s="19">
        <v>957.82</v>
      </c>
      <c r="CB18" s="404" t="s">
        <v>307</v>
      </c>
      <c r="CC18" s="405">
        <v>35</v>
      </c>
      <c r="CD18" s="16"/>
      <c r="CE18" s="59"/>
      <c r="CF18" s="121"/>
      <c r="CG18" s="20">
        <v>11</v>
      </c>
      <c r="CH18" s="19">
        <v>884.5</v>
      </c>
      <c r="CI18" s="17">
        <v>43350</v>
      </c>
      <c r="CJ18" s="19">
        <v>884.5</v>
      </c>
      <c r="CK18" s="70" t="s">
        <v>326</v>
      </c>
      <c r="CL18" s="24">
        <v>35</v>
      </c>
      <c r="CM18" s="16"/>
      <c r="CN18" s="59"/>
      <c r="CO18" s="121"/>
      <c r="CP18" s="20">
        <v>11</v>
      </c>
      <c r="CQ18" s="19">
        <v>992.74</v>
      </c>
      <c r="CR18" s="17">
        <v>43351</v>
      </c>
      <c r="CS18" s="19">
        <v>992.74</v>
      </c>
      <c r="CT18" s="70" t="s">
        <v>329</v>
      </c>
      <c r="CU18" s="24">
        <v>35</v>
      </c>
      <c r="CV18" s="16"/>
      <c r="CW18" s="59"/>
      <c r="CX18" s="121"/>
      <c r="CY18" s="20">
        <v>11</v>
      </c>
      <c r="CZ18" s="19">
        <v>907.6</v>
      </c>
      <c r="DA18" s="402">
        <v>43351</v>
      </c>
      <c r="DB18" s="19">
        <v>907.6</v>
      </c>
      <c r="DC18" s="404" t="s">
        <v>332</v>
      </c>
      <c r="DD18" s="405">
        <v>35</v>
      </c>
      <c r="DE18" s="16"/>
      <c r="DF18" s="59"/>
      <c r="DG18" s="121"/>
      <c r="DH18" s="20">
        <v>11</v>
      </c>
      <c r="DI18" s="19">
        <v>858.5</v>
      </c>
      <c r="DJ18" s="402">
        <v>43355</v>
      </c>
      <c r="DK18" s="19">
        <v>858.5</v>
      </c>
      <c r="DL18" s="404" t="s">
        <v>345</v>
      </c>
      <c r="DM18" s="405">
        <v>35</v>
      </c>
      <c r="DN18" s="16"/>
      <c r="DO18" s="59"/>
      <c r="DP18" s="121"/>
      <c r="DQ18" s="20">
        <v>11</v>
      </c>
      <c r="DR18" s="30">
        <v>907</v>
      </c>
      <c r="DS18" s="58">
        <v>43355</v>
      </c>
      <c r="DT18" s="30">
        <v>907</v>
      </c>
      <c r="DU18" s="76" t="s">
        <v>346</v>
      </c>
      <c r="DV18" s="24">
        <v>35</v>
      </c>
      <c r="DW18" s="16"/>
      <c r="DX18" s="59"/>
      <c r="DY18" s="121"/>
      <c r="DZ18" s="20">
        <v>11</v>
      </c>
      <c r="EA18" s="30">
        <v>914.44</v>
      </c>
      <c r="EB18" s="58">
        <v>43356</v>
      </c>
      <c r="EC18" s="778">
        <v>914.44</v>
      </c>
      <c r="ED18" s="774" t="s">
        <v>355</v>
      </c>
      <c r="EE18" s="24">
        <v>35</v>
      </c>
      <c r="EF18" s="16"/>
      <c r="EG18" s="59"/>
      <c r="EH18" s="121"/>
      <c r="EI18" s="20">
        <v>11</v>
      </c>
      <c r="EJ18" s="19">
        <v>934.4</v>
      </c>
      <c r="EK18" s="17">
        <v>43354</v>
      </c>
      <c r="EL18" s="19">
        <v>934.4</v>
      </c>
      <c r="EM18" s="43" t="s">
        <v>342</v>
      </c>
      <c r="EN18" s="24">
        <v>35</v>
      </c>
      <c r="EO18" s="16"/>
      <c r="EP18" s="59"/>
      <c r="EQ18" s="121"/>
      <c r="ER18" s="20">
        <v>11</v>
      </c>
      <c r="ES18" s="19">
        <v>937.6</v>
      </c>
      <c r="ET18" s="17">
        <v>43357</v>
      </c>
      <c r="EU18" s="19">
        <v>937.6</v>
      </c>
      <c r="EV18" s="43" t="s">
        <v>360</v>
      </c>
      <c r="EW18" s="24">
        <v>35</v>
      </c>
      <c r="EX18" s="16"/>
      <c r="EY18" s="59"/>
      <c r="EZ18" s="121"/>
      <c r="FA18" s="20">
        <v>11</v>
      </c>
      <c r="FB18" s="779">
        <v>950.3</v>
      </c>
      <c r="FC18" s="150">
        <v>43360</v>
      </c>
      <c r="FD18" s="167">
        <v>950.3</v>
      </c>
      <c r="FE18" s="110" t="s">
        <v>363</v>
      </c>
      <c r="FF18" s="111">
        <v>35</v>
      </c>
      <c r="FG18" s="16"/>
      <c r="FH18" s="59"/>
      <c r="FI18" s="121"/>
      <c r="FJ18" s="20">
        <v>11</v>
      </c>
      <c r="FK18" s="30">
        <v>926.98</v>
      </c>
      <c r="FL18" s="58">
        <v>43205</v>
      </c>
      <c r="FM18" s="30">
        <v>926.98</v>
      </c>
      <c r="FN18" s="76" t="s">
        <v>362</v>
      </c>
      <c r="FO18" s="24">
        <v>35</v>
      </c>
      <c r="FP18" s="24"/>
      <c r="FQ18" s="59"/>
      <c r="FR18" s="121"/>
      <c r="FS18" s="20">
        <v>11</v>
      </c>
      <c r="FT18" s="19">
        <v>894.5</v>
      </c>
      <c r="FU18" s="150">
        <v>43361</v>
      </c>
      <c r="FV18" s="19">
        <v>894.5</v>
      </c>
      <c r="FW18" s="270" t="s">
        <v>369</v>
      </c>
      <c r="FX18" s="111">
        <v>36</v>
      </c>
      <c r="FY18" s="16"/>
      <c r="FZ18" s="59"/>
      <c r="GA18" s="121"/>
      <c r="GB18" s="20">
        <v>11</v>
      </c>
      <c r="GC18" s="30">
        <v>988.66</v>
      </c>
      <c r="GD18" s="17">
        <v>43364</v>
      </c>
      <c r="GE18" s="30">
        <v>988.66</v>
      </c>
      <c r="GF18" s="70" t="s">
        <v>437</v>
      </c>
      <c r="GG18" s="24">
        <v>36</v>
      </c>
      <c r="GH18" s="16"/>
      <c r="GI18" s="59"/>
      <c r="GJ18" s="121"/>
      <c r="GK18" s="20">
        <v>11</v>
      </c>
      <c r="GL18" s="19">
        <v>916.71</v>
      </c>
      <c r="GM18" s="17">
        <v>43365</v>
      </c>
      <c r="GN18" s="30">
        <v>916.71</v>
      </c>
      <c r="GO18" s="70" t="s">
        <v>439</v>
      </c>
      <c r="GP18" s="24">
        <v>36</v>
      </c>
      <c r="GQ18" s="16"/>
      <c r="GR18" s="59"/>
      <c r="GS18" s="121"/>
      <c r="GT18" s="20">
        <v>11</v>
      </c>
      <c r="GU18" s="19">
        <v>919.43</v>
      </c>
      <c r="GV18" s="17">
        <v>43362</v>
      </c>
      <c r="GW18" s="19">
        <v>919.43</v>
      </c>
      <c r="GX18" s="312" t="s">
        <v>359</v>
      </c>
      <c r="GY18" s="24">
        <v>36</v>
      </c>
      <c r="GZ18" s="16"/>
      <c r="HA18" s="59"/>
      <c r="HB18" s="121"/>
      <c r="HC18" s="20">
        <v>11</v>
      </c>
      <c r="HD18" s="30">
        <v>918.97</v>
      </c>
      <c r="HE18" s="58">
        <v>43363</v>
      </c>
      <c r="HF18" s="30">
        <v>918.97</v>
      </c>
      <c r="HG18" s="76" t="s">
        <v>436</v>
      </c>
      <c r="HH18" s="24">
        <v>36</v>
      </c>
      <c r="HI18" s="16"/>
      <c r="HJ18" s="59"/>
      <c r="HK18" s="121"/>
      <c r="HL18" s="20">
        <v>11</v>
      </c>
      <c r="HM18" s="19">
        <v>969.3</v>
      </c>
      <c r="HN18" s="17">
        <v>43365</v>
      </c>
      <c r="HO18" s="19">
        <v>969.3</v>
      </c>
      <c r="HP18" s="600" t="s">
        <v>443</v>
      </c>
      <c r="HQ18" s="24">
        <v>36</v>
      </c>
      <c r="HR18" s="19"/>
      <c r="HS18" s="30"/>
      <c r="HT18" s="121"/>
      <c r="HU18" s="20">
        <v>11</v>
      </c>
      <c r="HV18" s="30">
        <v>912.6</v>
      </c>
      <c r="HW18" s="58">
        <v>43368</v>
      </c>
      <c r="HX18" s="30">
        <v>912.6</v>
      </c>
      <c r="HY18" s="76" t="s">
        <v>455</v>
      </c>
      <c r="HZ18" s="24">
        <v>36</v>
      </c>
      <c r="IA18" s="18"/>
      <c r="IB18" s="59"/>
      <c r="IC18" s="121"/>
      <c r="ID18" s="20">
        <v>11</v>
      </c>
      <c r="IE18" s="19">
        <v>899</v>
      </c>
      <c r="IF18" s="17">
        <v>43369</v>
      </c>
      <c r="IG18" s="19">
        <v>899</v>
      </c>
      <c r="IH18" s="43" t="s">
        <v>460</v>
      </c>
      <c r="II18" s="24">
        <v>39</v>
      </c>
      <c r="IJ18" s="16"/>
      <c r="IK18" s="59"/>
      <c r="IL18" s="121"/>
      <c r="IM18" s="20">
        <v>11</v>
      </c>
      <c r="IN18" s="30">
        <v>960.09</v>
      </c>
      <c r="IO18" s="639">
        <v>43368</v>
      </c>
      <c r="IP18" s="30">
        <v>960.09</v>
      </c>
      <c r="IQ18" s="76" t="s">
        <v>458</v>
      </c>
      <c r="IR18" s="24">
        <v>36</v>
      </c>
      <c r="IS18" s="16"/>
      <c r="IT18" s="59"/>
      <c r="IU18" s="121"/>
      <c r="IV18" s="20">
        <v>11</v>
      </c>
      <c r="IW18" s="30">
        <v>906.35</v>
      </c>
      <c r="IX18" s="17">
        <v>43370</v>
      </c>
      <c r="IY18" s="30">
        <v>906.35</v>
      </c>
      <c r="IZ18" s="70" t="s">
        <v>464</v>
      </c>
      <c r="JA18" s="24">
        <v>39</v>
      </c>
      <c r="JB18" s="16"/>
      <c r="JC18" s="59"/>
      <c r="JD18" s="121"/>
      <c r="JE18" s="20">
        <v>11</v>
      </c>
      <c r="JF18" s="19">
        <v>923.06</v>
      </c>
      <c r="JG18" s="17">
        <v>43371</v>
      </c>
      <c r="JH18" s="30">
        <v>923.06</v>
      </c>
      <c r="JI18" s="70" t="s">
        <v>441</v>
      </c>
      <c r="JJ18" s="24">
        <v>39</v>
      </c>
      <c r="JK18" s="16"/>
      <c r="JL18" s="59"/>
      <c r="JM18" s="121"/>
      <c r="JN18" s="20">
        <v>11</v>
      </c>
      <c r="JO18" s="19">
        <v>885.4</v>
      </c>
      <c r="JP18" s="17">
        <v>43372</v>
      </c>
      <c r="JQ18" s="19">
        <v>885.4</v>
      </c>
      <c r="JR18" s="70" t="s">
        <v>471</v>
      </c>
      <c r="JS18" s="24">
        <v>39</v>
      </c>
      <c r="JT18" s="16"/>
      <c r="JU18" s="59"/>
      <c r="JV18" s="121"/>
      <c r="JW18" s="20">
        <v>11</v>
      </c>
      <c r="JX18" s="19">
        <v>965.53</v>
      </c>
      <c r="JY18" s="17"/>
      <c r="JZ18" s="19"/>
      <c r="KA18" s="70"/>
      <c r="KB18" s="24"/>
      <c r="KC18" s="16"/>
      <c r="KD18" s="59"/>
      <c r="KE18" s="121"/>
      <c r="KF18" s="20">
        <v>11</v>
      </c>
      <c r="KG18" s="19">
        <v>927.1</v>
      </c>
      <c r="KH18" s="17"/>
      <c r="KI18" s="19"/>
      <c r="KJ18" s="70"/>
      <c r="KK18" s="24"/>
      <c r="KL18" s="16"/>
      <c r="KM18" s="59"/>
      <c r="KN18" s="121"/>
      <c r="KO18" s="20">
        <v>11</v>
      </c>
      <c r="KP18" s="190"/>
      <c r="KQ18" s="105"/>
      <c r="KR18" s="190"/>
      <c r="KS18" s="124"/>
      <c r="KT18" s="103"/>
      <c r="KU18" s="310"/>
      <c r="KV18" s="59"/>
      <c r="KW18" s="121"/>
      <c r="KX18" s="20">
        <v>11</v>
      </c>
      <c r="KY18" s="190"/>
      <c r="KZ18" s="17"/>
      <c r="LA18" s="190"/>
      <c r="LB18" s="70"/>
      <c r="LC18" s="24"/>
      <c r="LD18" s="16"/>
      <c r="LE18" s="59"/>
      <c r="LF18" s="121"/>
      <c r="LG18" s="20"/>
      <c r="LH18" s="19"/>
      <c r="LI18" s="17"/>
      <c r="LJ18" s="19"/>
      <c r="LK18" s="70"/>
      <c r="LL18" s="24"/>
      <c r="LM18" s="16"/>
      <c r="LN18" s="59"/>
      <c r="LO18" s="121"/>
      <c r="LP18" s="20"/>
      <c r="LQ18" s="190"/>
      <c r="LR18" s="17"/>
      <c r="LS18" s="190"/>
      <c r="LT18" s="70"/>
      <c r="LU18" s="24"/>
      <c r="LV18" s="16"/>
      <c r="LW18" s="59"/>
      <c r="LX18" s="121"/>
      <c r="LY18" s="20"/>
      <c r="LZ18" s="19"/>
      <c r="MA18" s="17"/>
      <c r="MB18" s="19"/>
      <c r="MC18" s="70"/>
      <c r="MD18" s="24"/>
      <c r="ME18" s="16"/>
      <c r="MF18" s="59"/>
      <c r="MG18" s="121"/>
      <c r="MH18" s="20"/>
      <c r="MI18" s="167"/>
      <c r="MJ18" s="17"/>
      <c r="MK18" s="167"/>
      <c r="ML18" s="70"/>
      <c r="MM18" s="24"/>
      <c r="MN18" s="16"/>
      <c r="MO18" s="59"/>
      <c r="MP18" s="121"/>
      <c r="MQ18" s="20"/>
      <c r="MR18" s="19"/>
      <c r="MS18" s="17"/>
      <c r="MT18" s="19"/>
      <c r="MU18" s="70"/>
      <c r="MV18" s="24"/>
      <c r="MW18" s="16"/>
      <c r="MX18" s="59"/>
      <c r="MY18" s="121"/>
      <c r="MZ18" s="20"/>
      <c r="NA18" s="19"/>
      <c r="NB18" s="17"/>
      <c r="NC18" s="19"/>
      <c r="ND18" s="70"/>
      <c r="NE18" s="24"/>
      <c r="NF18" s="16"/>
      <c r="NG18" s="59"/>
      <c r="NH18" s="121"/>
      <c r="NI18" s="20"/>
      <c r="NJ18" s="19"/>
      <c r="NK18" s="17"/>
      <c r="NL18" s="19"/>
      <c r="NM18" s="70"/>
      <c r="NN18" s="24"/>
      <c r="NO18" s="16"/>
      <c r="NP18" s="59"/>
      <c r="NQ18" s="171"/>
      <c r="NR18" s="20"/>
      <c r="NS18" s="19"/>
      <c r="NT18" s="17"/>
      <c r="NU18" s="19"/>
      <c r="NV18" s="70"/>
      <c r="NW18" s="24"/>
      <c r="NX18" s="16"/>
      <c r="NY18" s="59"/>
      <c r="NZ18" s="121"/>
      <c r="OA18" s="20"/>
      <c r="OB18" s="19"/>
      <c r="OC18" s="105"/>
      <c r="OD18" s="19"/>
      <c r="OE18" s="124"/>
      <c r="OF18" s="103"/>
      <c r="OG18" s="16"/>
      <c r="OH18" s="59"/>
      <c r="OI18" s="121"/>
      <c r="OJ18" s="20"/>
      <c r="OK18" s="19"/>
      <c r="OL18" s="17"/>
      <c r="OM18" s="19"/>
      <c r="ON18" s="70"/>
      <c r="OO18" s="485"/>
      <c r="OP18" s="16"/>
      <c r="OQ18" s="59"/>
      <c r="OR18" s="121"/>
      <c r="OS18" s="20"/>
      <c r="OT18" s="19"/>
      <c r="OU18" s="17"/>
      <c r="OV18" s="19"/>
      <c r="OW18" s="70"/>
      <c r="OX18" s="24"/>
      <c r="OY18" s="16"/>
      <c r="OZ18" s="59"/>
      <c r="PA18" s="121"/>
      <c r="PB18" s="20"/>
      <c r="PC18" s="19"/>
      <c r="PD18" s="17"/>
      <c r="PE18" s="19"/>
      <c r="PF18" s="70"/>
      <c r="PG18" s="24"/>
      <c r="PH18" s="16"/>
      <c r="PI18" s="59"/>
      <c r="PJ18" s="121"/>
      <c r="PK18" s="20"/>
      <c r="PL18" s="19"/>
      <c r="PM18" s="17"/>
      <c r="PN18" s="19"/>
      <c r="PO18" s="270"/>
      <c r="PP18" s="24"/>
      <c r="PQ18" s="16"/>
      <c r="PR18" s="59"/>
      <c r="PS18" s="121"/>
      <c r="PT18" s="20"/>
      <c r="PU18" s="19"/>
      <c r="PV18" s="105"/>
      <c r="PW18" s="19"/>
      <c r="PX18" s="124"/>
      <c r="PY18" s="416"/>
      <c r="PZ18" s="16"/>
      <c r="QA18" s="59"/>
      <c r="QB18" s="121"/>
      <c r="QC18" s="20"/>
      <c r="QD18" s="19"/>
      <c r="QE18" s="17"/>
      <c r="QF18" s="19"/>
      <c r="QG18" s="70"/>
      <c r="QH18" s="24"/>
      <c r="QI18" s="16"/>
      <c r="QJ18" s="59"/>
      <c r="QK18" s="121"/>
      <c r="QL18" s="20"/>
      <c r="QM18" s="19"/>
      <c r="QN18" s="17"/>
      <c r="QO18" s="19"/>
      <c r="QP18" s="70"/>
      <c r="QQ18" s="24"/>
      <c r="QR18" s="16"/>
      <c r="QS18" s="59"/>
      <c r="QT18" s="121"/>
      <c r="QU18" s="20"/>
      <c r="QV18" s="19"/>
      <c r="QW18" s="17"/>
      <c r="QX18" s="19"/>
      <c r="QY18" s="70"/>
      <c r="QZ18" s="24"/>
      <c r="RA18" s="16"/>
      <c r="RB18" s="59"/>
      <c r="RC18" s="121"/>
      <c r="RD18" s="20"/>
      <c r="RE18" s="19"/>
      <c r="RF18" s="17"/>
      <c r="RG18" s="19"/>
      <c r="RH18" s="70"/>
      <c r="RI18" s="24"/>
      <c r="RJ18" s="16"/>
      <c r="RK18" s="59"/>
      <c r="RL18" s="121"/>
      <c r="RM18" s="20"/>
      <c r="RN18" s="19"/>
      <c r="RO18" s="402"/>
      <c r="RP18" s="403"/>
      <c r="RQ18" s="404"/>
      <c r="RR18" s="405"/>
      <c r="RS18" s="16"/>
      <c r="RT18" s="59"/>
      <c r="RU18" s="121"/>
      <c r="RV18" s="20"/>
      <c r="RW18" s="19"/>
      <c r="RX18" s="17"/>
      <c r="RY18" s="19"/>
      <c r="RZ18" s="70"/>
      <c r="SA18" s="24"/>
      <c r="SB18" s="16"/>
      <c r="SC18" s="59"/>
      <c r="SD18" s="121"/>
      <c r="SE18" s="20">
        <v>11</v>
      </c>
      <c r="SF18" s="19"/>
      <c r="SG18" s="17"/>
      <c r="SH18" s="19"/>
      <c r="SI18" s="70"/>
      <c r="SJ18" s="24"/>
      <c r="SK18" s="16"/>
      <c r="SL18" s="59"/>
      <c r="SM18" s="121"/>
      <c r="SN18" s="20">
        <v>11</v>
      </c>
      <c r="SO18" s="19"/>
      <c r="SP18" s="17"/>
      <c r="SQ18" s="19"/>
      <c r="SR18" s="70"/>
      <c r="SS18" s="24"/>
      <c r="SU18" s="7"/>
      <c r="SV18" s="2"/>
      <c r="SW18" s="20">
        <v>11</v>
      </c>
      <c r="SX18" s="19"/>
      <c r="SY18" s="17"/>
      <c r="SZ18" s="19"/>
      <c r="TA18" s="70"/>
      <c r="TB18" s="24"/>
      <c r="TD18" s="7"/>
      <c r="TE18" s="2"/>
      <c r="TF18" s="20">
        <v>11</v>
      </c>
      <c r="TG18" s="19"/>
      <c r="TH18" s="17"/>
      <c r="TI18" s="19"/>
      <c r="TJ18" s="70"/>
      <c r="TK18" s="24"/>
      <c r="TM18" s="7"/>
      <c r="TN18" s="2"/>
      <c r="TO18" s="20">
        <v>11</v>
      </c>
      <c r="TP18" s="19"/>
      <c r="TQ18" s="17"/>
      <c r="TR18" s="19"/>
      <c r="TS18" s="70"/>
      <c r="TT18" s="24"/>
      <c r="TV18" s="7"/>
      <c r="TW18" s="2"/>
      <c r="TX18" s="20">
        <v>11</v>
      </c>
      <c r="TY18" s="19"/>
      <c r="TZ18" s="17"/>
      <c r="UA18" s="19"/>
      <c r="UB18" s="70"/>
      <c r="UC18" s="24"/>
      <c r="UE18" s="7"/>
      <c r="UF18" s="2"/>
      <c r="UG18" s="20">
        <v>11</v>
      </c>
      <c r="UH18" s="19"/>
      <c r="UI18" s="17"/>
      <c r="UJ18" s="19"/>
      <c r="UK18" s="70"/>
      <c r="UL18" s="24"/>
      <c r="UN18" s="7"/>
      <c r="UO18" s="2"/>
      <c r="UP18" s="20">
        <v>11</v>
      </c>
      <c r="UQ18" s="19"/>
      <c r="UR18" s="17"/>
      <c r="US18" s="19"/>
      <c r="UT18" s="70"/>
      <c r="UU18" s="24"/>
      <c r="UW18" s="7"/>
      <c r="UX18" s="2"/>
      <c r="UY18" s="20">
        <v>11</v>
      </c>
      <c r="UZ18" s="19"/>
      <c r="VA18" s="17"/>
      <c r="VB18" s="19"/>
      <c r="VC18" s="70"/>
      <c r="VD18" s="24"/>
      <c r="VF18" s="7"/>
      <c r="VG18" s="2"/>
      <c r="VH18" s="20">
        <v>11</v>
      </c>
      <c r="VI18" s="19"/>
      <c r="VJ18" s="17"/>
      <c r="VK18" s="19"/>
      <c r="VL18" s="70"/>
      <c r="VM18" s="24"/>
      <c r="VO18" s="7"/>
      <c r="VP18" s="2"/>
      <c r="VQ18" s="20">
        <v>11</v>
      </c>
      <c r="VR18" s="19"/>
      <c r="VS18" s="17"/>
      <c r="VT18" s="19"/>
      <c r="VU18" s="70"/>
      <c r="VV18" s="24"/>
      <c r="VX18" s="7"/>
      <c r="VY18" s="2"/>
      <c r="VZ18" s="20">
        <v>11</v>
      </c>
      <c r="WA18" s="19"/>
      <c r="WB18" s="17"/>
      <c r="WC18" s="19"/>
      <c r="WD18" s="70"/>
      <c r="WE18" s="24"/>
      <c r="WG18" s="7"/>
      <c r="WH18" s="2"/>
      <c r="WI18" s="20">
        <v>11</v>
      </c>
      <c r="WJ18" s="19"/>
      <c r="WK18" s="17"/>
      <c r="WL18" s="19"/>
      <c r="WM18" s="70"/>
      <c r="WN18" s="24"/>
      <c r="WP18" s="7"/>
      <c r="WQ18" s="2"/>
      <c r="WR18" s="20">
        <v>11</v>
      </c>
      <c r="WS18" s="19"/>
      <c r="WT18" s="17"/>
      <c r="WU18" s="19"/>
      <c r="WV18" s="70"/>
      <c r="WW18" s="24"/>
      <c r="WY18" s="7"/>
      <c r="WZ18" s="2"/>
      <c r="XA18" s="20">
        <v>11</v>
      </c>
      <c r="XB18" s="19"/>
      <c r="XC18" s="17"/>
      <c r="XD18" s="19"/>
      <c r="XE18" s="70"/>
      <c r="XF18" s="24"/>
      <c r="XH18" s="7"/>
      <c r="XI18" s="2"/>
      <c r="XJ18" s="20">
        <v>11</v>
      </c>
      <c r="XK18" s="19"/>
      <c r="XL18" s="17"/>
      <c r="XM18" s="19"/>
      <c r="XN18" s="70"/>
      <c r="XO18" s="24"/>
      <c r="XQ18" s="7"/>
      <c r="XR18" s="2"/>
      <c r="XS18" s="20">
        <v>11</v>
      </c>
      <c r="XT18" s="19"/>
      <c r="XU18" s="17"/>
      <c r="XV18" s="19"/>
      <c r="XW18" s="70"/>
      <c r="XX18" s="24"/>
      <c r="XZ18" s="7"/>
      <c r="YA18" s="2"/>
      <c r="YB18" s="20">
        <v>11</v>
      </c>
      <c r="YC18" s="19"/>
      <c r="YD18" s="17"/>
      <c r="YE18" s="19"/>
      <c r="YF18" s="70"/>
      <c r="YG18" s="24"/>
      <c r="YI18" s="7"/>
      <c r="YJ18" s="2"/>
      <c r="YK18" s="20">
        <v>11</v>
      </c>
      <c r="YL18" s="19"/>
      <c r="YM18" s="17"/>
      <c r="YN18" s="19"/>
      <c r="YO18" s="70"/>
      <c r="YP18" s="24"/>
      <c r="YR18" s="7"/>
      <c r="YS18" s="2"/>
      <c r="YT18" s="20">
        <v>11</v>
      </c>
      <c r="YU18" s="19"/>
      <c r="YV18" s="17"/>
      <c r="YW18" s="19"/>
      <c r="YX18" s="70"/>
      <c r="YY18" s="24"/>
      <c r="ZA18" s="7"/>
      <c r="ZB18" s="2"/>
      <c r="ZC18" s="20">
        <v>11</v>
      </c>
      <c r="ZD18" s="19"/>
      <c r="ZE18" s="17"/>
      <c r="ZF18" s="19"/>
      <c r="ZG18" s="70"/>
      <c r="ZH18" s="24"/>
      <c r="ZJ18" s="7"/>
      <c r="ZK18" s="2"/>
      <c r="ZL18" s="20">
        <v>11</v>
      </c>
      <c r="ZM18" s="19"/>
      <c r="ZN18" s="17"/>
      <c r="ZO18" s="19"/>
      <c r="ZP18" s="70"/>
      <c r="ZQ18" s="24"/>
      <c r="ZS18" s="7"/>
      <c r="ZT18" s="2"/>
      <c r="ZU18" s="20">
        <v>11</v>
      </c>
      <c r="ZV18" s="19"/>
      <c r="ZW18" s="17"/>
      <c r="ZX18" s="19"/>
      <c r="ZY18" s="70"/>
      <c r="ZZ18" s="24"/>
      <c r="AAB18" s="7"/>
      <c r="AAC18" s="2"/>
      <c r="AAD18" s="20">
        <v>11</v>
      </c>
      <c r="AAE18" s="19"/>
      <c r="AAF18" s="17"/>
      <c r="AAG18" s="19"/>
      <c r="AAH18" s="70"/>
      <c r="AAI18" s="24"/>
      <c r="AAK18" s="7"/>
      <c r="AAL18" s="2"/>
      <c r="AAM18" s="20">
        <v>11</v>
      </c>
      <c r="AAN18" s="19"/>
      <c r="AAO18" s="17"/>
      <c r="AAP18" s="19"/>
      <c r="AAQ18" s="70"/>
      <c r="AAR18" s="24"/>
      <c r="AAT18" s="7"/>
      <c r="AAU18" s="2"/>
      <c r="AAV18" s="20">
        <v>11</v>
      </c>
      <c r="AAW18" s="19"/>
      <c r="AAX18" s="17"/>
      <c r="AAY18" s="19"/>
      <c r="AAZ18" s="70"/>
      <c r="ABA18" s="24"/>
      <c r="ABC18" s="7"/>
      <c r="ABD18" s="2"/>
      <c r="ABE18" s="20">
        <v>11</v>
      </c>
      <c r="ABF18" s="19"/>
      <c r="ABG18" s="17"/>
      <c r="ABH18" s="19"/>
      <c r="ABI18" s="70"/>
      <c r="ABJ18" s="24"/>
      <c r="ABL18" s="7"/>
      <c r="ABM18" s="2"/>
      <c r="ABN18" s="20">
        <v>11</v>
      </c>
      <c r="ABO18" s="19"/>
      <c r="ABP18" s="17"/>
      <c r="ABQ18" s="19"/>
      <c r="ABR18" s="70"/>
      <c r="ABS18" s="24"/>
      <c r="ABU18" s="7"/>
      <c r="ABV18" s="2"/>
      <c r="ABW18" s="20">
        <v>11</v>
      </c>
      <c r="ABX18" s="19"/>
      <c r="ABY18" s="17"/>
      <c r="ABZ18" s="19"/>
      <c r="ACA18" s="70"/>
      <c r="ACB18" s="24"/>
      <c r="ACD18" s="7"/>
      <c r="ACE18" s="2"/>
      <c r="ACF18" s="20">
        <v>11</v>
      </c>
      <c r="ACG18" s="19"/>
      <c r="ACH18" s="17"/>
      <c r="ACI18" s="19"/>
      <c r="ACJ18" s="70"/>
      <c r="ACK18" s="24"/>
      <c r="ACM18" s="7"/>
      <c r="ACN18" s="2"/>
      <c r="ACO18" s="20">
        <v>11</v>
      </c>
      <c r="ACP18" s="19"/>
      <c r="ACQ18" s="17"/>
      <c r="ACR18" s="19"/>
      <c r="ACS18" s="70"/>
      <c r="ACT18" s="24"/>
      <c r="ACV18" s="7"/>
      <c r="ACW18" s="2"/>
      <c r="ACX18" s="20">
        <v>11</v>
      </c>
      <c r="ACY18" s="19"/>
      <c r="ACZ18" s="17"/>
      <c r="ADA18" s="19"/>
      <c r="ADB18" s="70"/>
      <c r="ADC18" s="24"/>
    </row>
    <row r="19" spans="1:783" x14ac:dyDescent="0.25">
      <c r="A19" s="25">
        <v>16</v>
      </c>
      <c r="B19" s="16" t="str">
        <f t="shared" ref="B19:I19" si="15">EP5</f>
        <v>SEABOARD FOODS</v>
      </c>
      <c r="C19" s="16" t="str">
        <f t="shared" si="15"/>
        <v>Seaboard</v>
      </c>
      <c r="D19" s="72" t="str">
        <f t="shared" si="15"/>
        <v>PED.28638051</v>
      </c>
      <c r="E19" s="155">
        <f t="shared" si="15"/>
        <v>43357</v>
      </c>
      <c r="F19" s="74">
        <f t="shared" si="15"/>
        <v>19148.009999999998</v>
      </c>
      <c r="G19" s="15">
        <f t="shared" si="15"/>
        <v>21</v>
      </c>
      <c r="H19" s="64">
        <f t="shared" si="15"/>
        <v>19210.3</v>
      </c>
      <c r="I19" s="18">
        <f t="shared" si="15"/>
        <v>-62.290000000000873</v>
      </c>
      <c r="K19" s="59"/>
      <c r="L19" s="121"/>
      <c r="M19" s="20">
        <v>12</v>
      </c>
      <c r="N19" s="19">
        <v>951.02</v>
      </c>
      <c r="O19" s="17">
        <v>43344</v>
      </c>
      <c r="P19" s="19">
        <v>951.02</v>
      </c>
      <c r="Q19" s="70" t="s">
        <v>290</v>
      </c>
      <c r="R19" s="24">
        <v>35</v>
      </c>
      <c r="S19" s="16"/>
      <c r="T19" s="59"/>
      <c r="U19" s="121"/>
      <c r="V19" s="20">
        <v>12</v>
      </c>
      <c r="W19" s="190">
        <v>901.3</v>
      </c>
      <c r="X19" s="105">
        <v>43344</v>
      </c>
      <c r="Y19" s="190">
        <v>901.3</v>
      </c>
      <c r="Z19" s="124" t="s">
        <v>291</v>
      </c>
      <c r="AA19" s="103">
        <v>35</v>
      </c>
      <c r="AB19" s="16"/>
      <c r="AC19" s="59"/>
      <c r="AD19" s="121"/>
      <c r="AE19" s="20">
        <v>12</v>
      </c>
      <c r="AF19" s="190">
        <v>957.82</v>
      </c>
      <c r="AG19" s="17">
        <v>43344</v>
      </c>
      <c r="AH19" s="190">
        <v>957.82</v>
      </c>
      <c r="AI19" s="70" t="s">
        <v>295</v>
      </c>
      <c r="AJ19" s="24">
        <v>35</v>
      </c>
      <c r="AK19" s="16"/>
      <c r="AL19" s="59"/>
      <c r="AM19" s="121"/>
      <c r="AN19" s="20">
        <v>12</v>
      </c>
      <c r="AO19" s="19">
        <v>946.6</v>
      </c>
      <c r="AP19" s="17">
        <v>43346</v>
      </c>
      <c r="AQ19" s="19">
        <v>946.6</v>
      </c>
      <c r="AR19" s="70" t="s">
        <v>298</v>
      </c>
      <c r="AS19" s="24">
        <v>35</v>
      </c>
      <c r="AT19" s="16"/>
      <c r="AU19" s="59"/>
      <c r="AV19" s="121"/>
      <c r="AW19" s="20">
        <v>12</v>
      </c>
      <c r="AX19" s="30">
        <v>896</v>
      </c>
      <c r="AY19" s="105">
        <v>43348</v>
      </c>
      <c r="AZ19" s="30">
        <v>896</v>
      </c>
      <c r="BA19" s="124" t="s">
        <v>300</v>
      </c>
      <c r="BB19" s="416">
        <v>35</v>
      </c>
      <c r="BC19" s="16"/>
      <c r="BD19" s="59"/>
      <c r="BE19" s="121"/>
      <c r="BF19" s="20">
        <v>12</v>
      </c>
      <c r="BG19" s="19">
        <v>910.81</v>
      </c>
      <c r="BH19" s="402">
        <v>43349</v>
      </c>
      <c r="BI19" s="19">
        <v>910.81</v>
      </c>
      <c r="BJ19" s="404" t="s">
        <v>311</v>
      </c>
      <c r="BK19" s="405">
        <v>35</v>
      </c>
      <c r="BL19" s="16"/>
      <c r="BM19" s="59"/>
      <c r="BN19" s="121"/>
      <c r="BO19" s="20">
        <v>12</v>
      </c>
      <c r="BP19" s="19">
        <v>939.38</v>
      </c>
      <c r="BQ19" s="402">
        <v>43348</v>
      </c>
      <c r="BR19" s="19">
        <v>939.38</v>
      </c>
      <c r="BS19" s="404" t="s">
        <v>306</v>
      </c>
      <c r="BT19" s="405">
        <v>35</v>
      </c>
      <c r="BU19" s="16"/>
      <c r="BV19" s="59"/>
      <c r="BW19" s="121"/>
      <c r="BX19" s="20">
        <v>12</v>
      </c>
      <c r="BY19" s="19">
        <v>930.61</v>
      </c>
      <c r="BZ19" s="402">
        <v>43348</v>
      </c>
      <c r="CA19" s="19">
        <v>930.61</v>
      </c>
      <c r="CB19" s="404" t="s">
        <v>307</v>
      </c>
      <c r="CC19" s="405">
        <v>35</v>
      </c>
      <c r="CD19" s="16"/>
      <c r="CE19" s="59"/>
      <c r="CF19" s="121"/>
      <c r="CG19" s="20">
        <v>12</v>
      </c>
      <c r="CH19" s="19">
        <v>914.4</v>
      </c>
      <c r="CI19" s="17">
        <v>43350</v>
      </c>
      <c r="CJ19" s="19">
        <v>914.4</v>
      </c>
      <c r="CK19" s="70" t="s">
        <v>327</v>
      </c>
      <c r="CL19" s="24">
        <v>35</v>
      </c>
      <c r="CM19" s="16"/>
      <c r="CN19" s="128"/>
      <c r="CO19" s="121"/>
      <c r="CP19" s="20">
        <v>12</v>
      </c>
      <c r="CQ19" s="19">
        <v>971.43</v>
      </c>
      <c r="CR19" s="17">
        <v>43353</v>
      </c>
      <c r="CS19" s="19">
        <v>971.43</v>
      </c>
      <c r="CT19" s="70" t="s">
        <v>334</v>
      </c>
      <c r="CU19" s="24">
        <v>35</v>
      </c>
      <c r="CV19" s="16"/>
      <c r="CW19" s="59"/>
      <c r="CX19" s="121"/>
      <c r="CY19" s="20">
        <v>12</v>
      </c>
      <c r="CZ19" s="19">
        <v>945.3</v>
      </c>
      <c r="DA19" s="402">
        <v>43351</v>
      </c>
      <c r="DB19" s="19">
        <v>945.3</v>
      </c>
      <c r="DC19" s="404" t="s">
        <v>333</v>
      </c>
      <c r="DD19" s="405">
        <v>35</v>
      </c>
      <c r="DE19" s="16"/>
      <c r="DF19" s="59"/>
      <c r="DG19" s="121"/>
      <c r="DH19" s="20">
        <v>12</v>
      </c>
      <c r="DI19" s="19">
        <v>885.71</v>
      </c>
      <c r="DJ19" s="402">
        <v>43355</v>
      </c>
      <c r="DK19" s="19">
        <v>885.71</v>
      </c>
      <c r="DL19" s="404" t="s">
        <v>345</v>
      </c>
      <c r="DM19" s="405">
        <v>35</v>
      </c>
      <c r="DN19" s="16"/>
      <c r="DO19" s="59"/>
      <c r="DP19" s="121"/>
      <c r="DQ19" s="20">
        <v>12</v>
      </c>
      <c r="DR19" s="30">
        <v>903</v>
      </c>
      <c r="DS19" s="58">
        <v>43355</v>
      </c>
      <c r="DT19" s="30">
        <v>903</v>
      </c>
      <c r="DU19" s="76" t="s">
        <v>347</v>
      </c>
      <c r="DV19" s="24">
        <v>35</v>
      </c>
      <c r="DW19" s="16"/>
      <c r="DX19" s="59"/>
      <c r="DY19" s="121"/>
      <c r="DZ19" s="20">
        <v>12</v>
      </c>
      <c r="EA19" s="30">
        <v>929.41</v>
      </c>
      <c r="EB19" s="58">
        <v>43356</v>
      </c>
      <c r="EC19" s="776">
        <v>929.41</v>
      </c>
      <c r="ED19" s="76" t="s">
        <v>352</v>
      </c>
      <c r="EE19" s="24">
        <v>35</v>
      </c>
      <c r="EF19" s="16"/>
      <c r="EG19" s="59"/>
      <c r="EH19" s="121"/>
      <c r="EI19" s="20">
        <v>12</v>
      </c>
      <c r="EJ19" s="19">
        <v>938.48</v>
      </c>
      <c r="EK19" s="17">
        <v>43354</v>
      </c>
      <c r="EL19" s="19">
        <v>938.48</v>
      </c>
      <c r="EM19" s="43" t="s">
        <v>342</v>
      </c>
      <c r="EN19" s="24">
        <v>35</v>
      </c>
      <c r="EO19" s="16"/>
      <c r="EP19" s="59"/>
      <c r="EQ19" s="121"/>
      <c r="ER19" s="20">
        <v>12</v>
      </c>
      <c r="ES19" s="19">
        <v>941.7</v>
      </c>
      <c r="ET19" s="17">
        <v>43357</v>
      </c>
      <c r="EU19" s="19">
        <v>941.7</v>
      </c>
      <c r="EV19" s="43" t="s">
        <v>360</v>
      </c>
      <c r="EW19" s="24">
        <v>35</v>
      </c>
      <c r="EX19" s="16"/>
      <c r="EY19" s="59"/>
      <c r="EZ19" s="121"/>
      <c r="FA19" s="20">
        <v>12</v>
      </c>
      <c r="FB19" s="779">
        <v>932.6</v>
      </c>
      <c r="FC19" s="150">
        <v>43360</v>
      </c>
      <c r="FD19" s="167">
        <v>932.6</v>
      </c>
      <c r="FE19" s="110" t="s">
        <v>363</v>
      </c>
      <c r="FF19" s="111">
        <v>35</v>
      </c>
      <c r="FG19" s="16"/>
      <c r="FH19" s="59"/>
      <c r="FI19" s="121"/>
      <c r="FJ19" s="20">
        <v>12</v>
      </c>
      <c r="FK19" s="30">
        <v>938.55</v>
      </c>
      <c r="FL19" s="58">
        <v>43205</v>
      </c>
      <c r="FM19" s="30">
        <v>938.55</v>
      </c>
      <c r="FN19" s="76" t="s">
        <v>362</v>
      </c>
      <c r="FO19" s="24">
        <v>35</v>
      </c>
      <c r="FP19" s="16"/>
      <c r="FQ19" s="59"/>
      <c r="FR19" s="121"/>
      <c r="FS19" s="20">
        <v>12</v>
      </c>
      <c r="FT19" s="19">
        <v>897.5</v>
      </c>
      <c r="FU19" s="150">
        <v>43361</v>
      </c>
      <c r="FV19" s="19">
        <v>897.5</v>
      </c>
      <c r="FW19" s="270" t="s">
        <v>369</v>
      </c>
      <c r="FX19" s="111">
        <v>36</v>
      </c>
      <c r="FY19" s="16"/>
      <c r="FZ19" s="59"/>
      <c r="GA19" s="121"/>
      <c r="GB19" s="20">
        <v>12</v>
      </c>
      <c r="GC19" s="19">
        <v>948.75</v>
      </c>
      <c r="GD19" s="17">
        <v>43363</v>
      </c>
      <c r="GE19" s="19">
        <v>948.75</v>
      </c>
      <c r="GF19" s="70" t="s">
        <v>396</v>
      </c>
      <c r="GG19" s="24">
        <v>36</v>
      </c>
      <c r="GH19" s="16"/>
      <c r="GI19" s="59"/>
      <c r="GJ19" s="121"/>
      <c r="GK19" s="20">
        <v>12</v>
      </c>
      <c r="GL19" s="19">
        <v>952.09</v>
      </c>
      <c r="GM19" s="17">
        <v>43365</v>
      </c>
      <c r="GN19" s="19">
        <v>952.09</v>
      </c>
      <c r="GO19" s="70" t="s">
        <v>442</v>
      </c>
      <c r="GP19" s="24">
        <v>36</v>
      </c>
      <c r="GQ19" s="16"/>
      <c r="GR19" s="59"/>
      <c r="GS19" s="121"/>
      <c r="GT19" s="20">
        <v>12</v>
      </c>
      <c r="GU19" s="19">
        <v>918.97</v>
      </c>
      <c r="GV19" s="17">
        <v>43362</v>
      </c>
      <c r="GW19" s="19">
        <v>918.97</v>
      </c>
      <c r="GX19" s="312" t="s">
        <v>359</v>
      </c>
      <c r="GY19" s="24">
        <v>36</v>
      </c>
      <c r="GZ19" s="16"/>
      <c r="HA19" s="59"/>
      <c r="HB19" s="121"/>
      <c r="HC19" s="20">
        <v>12</v>
      </c>
      <c r="HD19" s="30">
        <v>964.33</v>
      </c>
      <c r="HE19" s="58">
        <v>43363</v>
      </c>
      <c r="HF19" s="30">
        <v>964.33</v>
      </c>
      <c r="HG19" s="76" t="s">
        <v>436</v>
      </c>
      <c r="HH19" s="24">
        <v>36</v>
      </c>
      <c r="HI19" s="16"/>
      <c r="HJ19" s="59"/>
      <c r="HK19" s="121"/>
      <c r="HL19" s="20">
        <v>12</v>
      </c>
      <c r="HM19" s="19">
        <v>960.3</v>
      </c>
      <c r="HN19" s="17">
        <v>43365</v>
      </c>
      <c r="HO19" s="19">
        <v>960.3</v>
      </c>
      <c r="HP19" s="600" t="s">
        <v>443</v>
      </c>
      <c r="HQ19" s="24">
        <v>36</v>
      </c>
      <c r="HR19" s="19"/>
      <c r="HS19" s="208"/>
      <c r="HT19" s="121"/>
      <c r="HU19" s="20">
        <v>12</v>
      </c>
      <c r="HV19" s="30">
        <v>942.1</v>
      </c>
      <c r="HW19" s="58">
        <v>43368</v>
      </c>
      <c r="HX19" s="30">
        <v>942.1</v>
      </c>
      <c r="HY19" s="76" t="s">
        <v>455</v>
      </c>
      <c r="HZ19" s="24">
        <v>36</v>
      </c>
      <c r="IA19" s="16"/>
      <c r="IB19" s="59"/>
      <c r="IC19" s="121"/>
      <c r="ID19" s="20">
        <v>12</v>
      </c>
      <c r="IE19" s="19">
        <v>901.5</v>
      </c>
      <c r="IF19" s="17">
        <v>43369</v>
      </c>
      <c r="IG19" s="19">
        <v>901.5</v>
      </c>
      <c r="IH19" s="43" t="s">
        <v>460</v>
      </c>
      <c r="II19" s="24">
        <v>39</v>
      </c>
      <c r="IJ19" s="16"/>
      <c r="IK19" s="59"/>
      <c r="IL19" s="121"/>
      <c r="IM19" s="20">
        <v>12</v>
      </c>
      <c r="IN19" s="30">
        <v>958.28</v>
      </c>
      <c r="IO19" s="639">
        <v>43368</v>
      </c>
      <c r="IP19" s="30">
        <v>958.28</v>
      </c>
      <c r="IQ19" s="76" t="s">
        <v>458</v>
      </c>
      <c r="IR19" s="24">
        <v>36</v>
      </c>
      <c r="IS19" s="16"/>
      <c r="IT19" s="59"/>
      <c r="IU19" s="121"/>
      <c r="IV19" s="20">
        <v>12</v>
      </c>
      <c r="IW19" s="19">
        <v>901.59</v>
      </c>
      <c r="IX19" s="17">
        <v>43370</v>
      </c>
      <c r="IY19" s="19">
        <v>901.59</v>
      </c>
      <c r="IZ19" s="70" t="s">
        <v>464</v>
      </c>
      <c r="JA19" s="24">
        <v>39</v>
      </c>
      <c r="JB19" s="16"/>
      <c r="JC19" s="59"/>
      <c r="JD19" s="121"/>
      <c r="JE19" s="20">
        <v>12</v>
      </c>
      <c r="JF19" s="19">
        <v>946.64</v>
      </c>
      <c r="JG19" s="17">
        <v>43371</v>
      </c>
      <c r="JH19" s="19">
        <v>946.64</v>
      </c>
      <c r="JI19" s="70" t="s">
        <v>441</v>
      </c>
      <c r="JJ19" s="24">
        <v>39</v>
      </c>
      <c r="JK19" s="16"/>
      <c r="JL19" s="59"/>
      <c r="JM19" s="121"/>
      <c r="JN19" s="20">
        <v>12</v>
      </c>
      <c r="JO19" s="30">
        <v>925.3</v>
      </c>
      <c r="JP19" s="17">
        <v>43372</v>
      </c>
      <c r="JQ19" s="30">
        <v>925.3</v>
      </c>
      <c r="JR19" s="70" t="s">
        <v>471</v>
      </c>
      <c r="JS19" s="24">
        <v>39</v>
      </c>
      <c r="JT19" s="16"/>
      <c r="JU19" s="59"/>
      <c r="JV19" s="121"/>
      <c r="JW19" s="20">
        <v>12</v>
      </c>
      <c r="JX19" s="19">
        <v>995.01</v>
      </c>
      <c r="JY19" s="17"/>
      <c r="JZ19" s="19"/>
      <c r="KA19" s="70"/>
      <c r="KB19" s="24"/>
      <c r="KC19" s="16"/>
      <c r="KD19" s="59"/>
      <c r="KE19" s="121"/>
      <c r="KF19" s="20">
        <v>12</v>
      </c>
      <c r="KG19" s="19">
        <v>968</v>
      </c>
      <c r="KH19" s="17"/>
      <c r="KI19" s="19"/>
      <c r="KJ19" s="70"/>
      <c r="KK19" s="24"/>
      <c r="KL19" s="16"/>
      <c r="KM19" s="59"/>
      <c r="KN19" s="121"/>
      <c r="KO19" s="20">
        <v>12</v>
      </c>
      <c r="KP19" s="190"/>
      <c r="KQ19" s="105"/>
      <c r="KR19" s="190"/>
      <c r="KS19" s="124"/>
      <c r="KT19" s="103"/>
      <c r="KU19" s="16"/>
      <c r="KV19" s="59"/>
      <c r="KW19" s="121"/>
      <c r="KX19" s="20">
        <v>12</v>
      </c>
      <c r="KY19" s="190"/>
      <c r="KZ19" s="17"/>
      <c r="LA19" s="190"/>
      <c r="LB19" s="70"/>
      <c r="LC19" s="24"/>
      <c r="LD19" s="16"/>
      <c r="LE19" s="59"/>
      <c r="LF19" s="121"/>
      <c r="LG19" s="20"/>
      <c r="LH19" s="19"/>
      <c r="LI19" s="17"/>
      <c r="LJ19" s="19"/>
      <c r="LK19" s="70"/>
      <c r="LL19" s="24"/>
      <c r="LM19" s="16"/>
      <c r="LN19" s="59"/>
      <c r="LO19" s="121"/>
      <c r="LP19" s="20"/>
      <c r="LQ19" s="190"/>
      <c r="LR19" s="17"/>
      <c r="LS19" s="190"/>
      <c r="LT19" s="70"/>
      <c r="LU19" s="24"/>
      <c r="LV19" s="16"/>
      <c r="LW19" s="59"/>
      <c r="LX19" s="121"/>
      <c r="LY19" s="20"/>
      <c r="LZ19" s="19"/>
      <c r="MA19" s="17"/>
      <c r="MB19" s="19"/>
      <c r="MC19" s="70"/>
      <c r="MD19" s="24"/>
      <c r="ME19" s="16"/>
      <c r="MF19" s="59"/>
      <c r="MG19" s="121"/>
      <c r="MH19" s="20"/>
      <c r="MI19" s="167"/>
      <c r="MJ19" s="17"/>
      <c r="MK19" s="167"/>
      <c r="ML19" s="70"/>
      <c r="MM19" s="24"/>
      <c r="MN19" s="16"/>
      <c r="MO19" s="59"/>
      <c r="MP19" s="121"/>
      <c r="MQ19" s="20"/>
      <c r="MR19" s="19"/>
      <c r="MS19" s="17"/>
      <c r="MT19" s="19"/>
      <c r="MU19" s="70"/>
      <c r="MV19" s="24"/>
      <c r="MW19" s="16"/>
      <c r="MX19" s="59"/>
      <c r="MY19" s="121"/>
      <c r="MZ19" s="20"/>
      <c r="NA19" s="19"/>
      <c r="NB19" s="17"/>
      <c r="NC19" s="19"/>
      <c r="ND19" s="70"/>
      <c r="NE19" s="24"/>
      <c r="NF19" s="16"/>
      <c r="NG19" s="59"/>
      <c r="NH19" s="121"/>
      <c r="NI19" s="20"/>
      <c r="NJ19" s="19"/>
      <c r="NK19" s="17"/>
      <c r="NL19" s="19"/>
      <c r="NM19" s="70"/>
      <c r="NN19" s="24"/>
      <c r="NO19" s="16"/>
      <c r="NP19" s="59"/>
      <c r="NQ19" s="171"/>
      <c r="NR19" s="20"/>
      <c r="NS19" s="19"/>
      <c r="NT19" s="17"/>
      <c r="NU19" s="19"/>
      <c r="NV19" s="70"/>
      <c r="NW19" s="24"/>
      <c r="NX19" s="16"/>
      <c r="NY19" s="59"/>
      <c r="NZ19" s="121"/>
      <c r="OA19" s="20"/>
      <c r="OB19" s="19"/>
      <c r="OC19" s="105"/>
      <c r="OD19" s="19"/>
      <c r="OE19" s="124"/>
      <c r="OF19" s="103"/>
      <c r="OG19" s="16"/>
      <c r="OH19" s="59"/>
      <c r="OI19" s="121"/>
      <c r="OJ19" s="20"/>
      <c r="OK19" s="19"/>
      <c r="OL19" s="17"/>
      <c r="OM19" s="19"/>
      <c r="ON19" s="70"/>
      <c r="OO19" s="485"/>
      <c r="OP19" s="16"/>
      <c r="OQ19" s="59"/>
      <c r="OR19" s="121"/>
      <c r="OS19" s="20"/>
      <c r="OT19" s="19"/>
      <c r="OU19" s="17"/>
      <c r="OV19" s="19"/>
      <c r="OW19" s="70"/>
      <c r="OX19" s="24"/>
      <c r="OY19" s="16"/>
      <c r="OZ19" s="59"/>
      <c r="PA19" s="121"/>
      <c r="PB19" s="20"/>
      <c r="PC19" s="19"/>
      <c r="PD19" s="17"/>
      <c r="PE19" s="19"/>
      <c r="PF19" s="70"/>
      <c r="PG19" s="24"/>
      <c r="PH19" s="16"/>
      <c r="PI19" s="59"/>
      <c r="PJ19" s="121"/>
      <c r="PK19" s="20"/>
      <c r="PL19" s="19"/>
      <c r="PM19" s="17"/>
      <c r="PN19" s="19"/>
      <c r="PO19" s="270"/>
      <c r="PP19" s="24"/>
      <c r="PQ19" s="16"/>
      <c r="PR19" s="59"/>
      <c r="PS19" s="121"/>
      <c r="PT19" s="20"/>
      <c r="PU19" s="19"/>
      <c r="PV19" s="105"/>
      <c r="PW19" s="19"/>
      <c r="PX19" s="124"/>
      <c r="PY19" s="416"/>
      <c r="PZ19" s="16"/>
      <c r="QA19" s="59"/>
      <c r="QB19" s="121"/>
      <c r="QC19" s="20"/>
      <c r="QD19" s="19"/>
      <c r="QE19" s="17"/>
      <c r="QF19" s="19"/>
      <c r="QG19" s="70"/>
      <c r="QH19" s="24"/>
      <c r="QI19" s="16"/>
      <c r="QJ19" s="59"/>
      <c r="QK19" s="121"/>
      <c r="QL19" s="20"/>
      <c r="QM19" s="19"/>
      <c r="QN19" s="17"/>
      <c r="QO19" s="19"/>
      <c r="QP19" s="70"/>
      <c r="QQ19" s="24"/>
      <c r="QR19" s="16"/>
      <c r="QS19" s="59"/>
      <c r="QT19" s="121"/>
      <c r="QU19" s="20"/>
      <c r="QV19" s="19"/>
      <c r="QW19" s="17"/>
      <c r="QX19" s="19"/>
      <c r="QY19" s="70"/>
      <c r="QZ19" s="24"/>
      <c r="RA19" s="16"/>
      <c r="RB19" s="59"/>
      <c r="RC19" s="121"/>
      <c r="RD19" s="20"/>
      <c r="RE19" s="19"/>
      <c r="RF19" s="17"/>
      <c r="RG19" s="19"/>
      <c r="RH19" s="70"/>
      <c r="RI19" s="24"/>
      <c r="RJ19" s="16"/>
      <c r="RK19" s="59"/>
      <c r="RL19" s="121"/>
      <c r="RM19" s="20"/>
      <c r="RN19" s="19"/>
      <c r="RO19" s="402"/>
      <c r="RP19" s="403"/>
      <c r="RQ19" s="404"/>
      <c r="RR19" s="405"/>
      <c r="RS19" s="16"/>
      <c r="RT19" s="59"/>
      <c r="RU19" s="121"/>
      <c r="RV19" s="20"/>
      <c r="RW19" s="19"/>
      <c r="RX19" s="17"/>
      <c r="RY19" s="19"/>
      <c r="RZ19" s="70"/>
      <c r="SA19" s="24"/>
      <c r="SB19" s="16"/>
      <c r="SC19" s="59"/>
      <c r="SD19" s="121"/>
      <c r="SE19" s="20">
        <v>12</v>
      </c>
      <c r="SF19" s="19"/>
      <c r="SG19" s="17"/>
      <c r="SH19" s="19"/>
      <c r="SI19" s="70"/>
      <c r="SJ19" s="24"/>
      <c r="SK19" s="16"/>
      <c r="SL19" s="59"/>
      <c r="SM19" s="121"/>
      <c r="SN19" s="20">
        <v>12</v>
      </c>
      <c r="SO19" s="19"/>
      <c r="SP19" s="17"/>
      <c r="SQ19" s="19"/>
      <c r="SR19" s="70"/>
      <c r="SS19" s="24"/>
      <c r="SU19" s="7"/>
      <c r="SV19" s="2"/>
      <c r="SW19" s="20">
        <v>12</v>
      </c>
      <c r="SX19" s="19"/>
      <c r="SY19" s="17"/>
      <c r="SZ19" s="19"/>
      <c r="TA19" s="70"/>
      <c r="TB19" s="24"/>
      <c r="TD19" s="7"/>
      <c r="TE19" s="2"/>
      <c r="TF19" s="20">
        <v>12</v>
      </c>
      <c r="TG19" s="19"/>
      <c r="TH19" s="17"/>
      <c r="TI19" s="19"/>
      <c r="TJ19" s="70"/>
      <c r="TK19" s="24"/>
      <c r="TM19" s="7"/>
      <c r="TN19" s="2"/>
      <c r="TO19" s="20">
        <v>12</v>
      </c>
      <c r="TP19" s="19"/>
      <c r="TQ19" s="17"/>
      <c r="TR19" s="19"/>
      <c r="TS19" s="70"/>
      <c r="TT19" s="24"/>
      <c r="TV19" s="7"/>
      <c r="TW19" s="2"/>
      <c r="TX19" s="20">
        <v>12</v>
      </c>
      <c r="TY19" s="19"/>
      <c r="TZ19" s="17"/>
      <c r="UA19" s="19"/>
      <c r="UB19" s="70"/>
      <c r="UC19" s="24"/>
      <c r="UE19" s="7"/>
      <c r="UF19" s="2"/>
      <c r="UG19" s="20">
        <v>12</v>
      </c>
      <c r="UH19" s="19"/>
      <c r="UI19" s="17"/>
      <c r="UJ19" s="19"/>
      <c r="UK19" s="70"/>
      <c r="UL19" s="24"/>
      <c r="UN19" s="7"/>
      <c r="UO19" s="2"/>
      <c r="UP19" s="20">
        <v>12</v>
      </c>
      <c r="UQ19" s="19"/>
      <c r="UR19" s="17"/>
      <c r="US19" s="19"/>
      <c r="UT19" s="70"/>
      <c r="UU19" s="24"/>
      <c r="UW19" s="7"/>
      <c r="UX19" s="2"/>
      <c r="UY19" s="20">
        <v>12</v>
      </c>
      <c r="UZ19" s="19"/>
      <c r="VA19" s="17"/>
      <c r="VB19" s="19"/>
      <c r="VC19" s="70"/>
      <c r="VD19" s="24"/>
      <c r="VF19" s="7"/>
      <c r="VG19" s="2"/>
      <c r="VH19" s="20">
        <v>12</v>
      </c>
      <c r="VI19" s="19"/>
      <c r="VJ19" s="17"/>
      <c r="VK19" s="19"/>
      <c r="VL19" s="70"/>
      <c r="VM19" s="24"/>
      <c r="VO19" s="7"/>
      <c r="VP19" s="2"/>
      <c r="VQ19" s="20">
        <v>12</v>
      </c>
      <c r="VR19" s="19"/>
      <c r="VS19" s="17"/>
      <c r="VT19" s="19"/>
      <c r="VU19" s="70"/>
      <c r="VV19" s="24"/>
      <c r="VX19" s="7"/>
      <c r="VY19" s="2"/>
      <c r="VZ19" s="20">
        <v>12</v>
      </c>
      <c r="WA19" s="19"/>
      <c r="WB19" s="17"/>
      <c r="WC19" s="19"/>
      <c r="WD19" s="70"/>
      <c r="WE19" s="24"/>
      <c r="WG19" s="7"/>
      <c r="WH19" s="2"/>
      <c r="WI19" s="20">
        <v>12</v>
      </c>
      <c r="WJ19" s="19"/>
      <c r="WK19" s="17"/>
      <c r="WL19" s="19"/>
      <c r="WM19" s="70"/>
      <c r="WN19" s="24"/>
      <c r="WP19" s="7"/>
      <c r="WQ19" s="2"/>
      <c r="WR19" s="20">
        <v>12</v>
      </c>
      <c r="WS19" s="19"/>
      <c r="WT19" s="17"/>
      <c r="WU19" s="19"/>
      <c r="WV19" s="70"/>
      <c r="WW19" s="24"/>
      <c r="WY19" s="7"/>
      <c r="WZ19" s="2"/>
      <c r="XA19" s="20">
        <v>12</v>
      </c>
      <c r="XB19" s="19"/>
      <c r="XC19" s="17"/>
      <c r="XD19" s="19"/>
      <c r="XE19" s="70"/>
      <c r="XF19" s="24"/>
      <c r="XH19" s="7"/>
      <c r="XI19" s="2"/>
      <c r="XJ19" s="20">
        <v>12</v>
      </c>
      <c r="XK19" s="19"/>
      <c r="XL19" s="17"/>
      <c r="XM19" s="19"/>
      <c r="XN19" s="70"/>
      <c r="XO19" s="24"/>
      <c r="XQ19" s="7"/>
      <c r="XR19" s="2"/>
      <c r="XS19" s="20">
        <v>12</v>
      </c>
      <c r="XT19" s="19"/>
      <c r="XU19" s="17"/>
      <c r="XV19" s="19"/>
      <c r="XW19" s="70"/>
      <c r="XX19" s="24"/>
      <c r="XZ19" s="7"/>
      <c r="YA19" s="2"/>
      <c r="YB19" s="20">
        <v>12</v>
      </c>
      <c r="YC19" s="19"/>
      <c r="YD19" s="17"/>
      <c r="YE19" s="19"/>
      <c r="YF19" s="70"/>
      <c r="YG19" s="24"/>
      <c r="YI19" s="7"/>
      <c r="YJ19" s="2"/>
      <c r="YK19" s="20">
        <v>12</v>
      </c>
      <c r="YL19" s="19"/>
      <c r="YM19" s="17"/>
      <c r="YN19" s="19"/>
      <c r="YO19" s="70"/>
      <c r="YP19" s="24"/>
      <c r="YR19" s="7"/>
      <c r="YS19" s="2"/>
      <c r="YT19" s="20">
        <v>12</v>
      </c>
      <c r="YU19" s="19"/>
      <c r="YV19" s="17"/>
      <c r="YW19" s="19"/>
      <c r="YX19" s="70"/>
      <c r="YY19" s="24"/>
      <c r="ZA19" s="7"/>
      <c r="ZB19" s="2"/>
      <c r="ZC19" s="20">
        <v>12</v>
      </c>
      <c r="ZD19" s="19"/>
      <c r="ZE19" s="17"/>
      <c r="ZF19" s="19"/>
      <c r="ZG19" s="70"/>
      <c r="ZH19" s="24"/>
      <c r="ZJ19" s="7"/>
      <c r="ZK19" s="2"/>
      <c r="ZL19" s="20">
        <v>12</v>
      </c>
      <c r="ZM19" s="19"/>
      <c r="ZN19" s="17"/>
      <c r="ZO19" s="19"/>
      <c r="ZP19" s="70"/>
      <c r="ZQ19" s="24"/>
      <c r="ZS19" s="7"/>
      <c r="ZT19" s="2"/>
      <c r="ZU19" s="20">
        <v>12</v>
      </c>
      <c r="ZV19" s="19"/>
      <c r="ZW19" s="17"/>
      <c r="ZX19" s="19"/>
      <c r="ZY19" s="70"/>
      <c r="ZZ19" s="24"/>
      <c r="AAB19" s="7"/>
      <c r="AAC19" s="2"/>
      <c r="AAD19" s="20">
        <v>12</v>
      </c>
      <c r="AAE19" s="19"/>
      <c r="AAF19" s="17"/>
      <c r="AAG19" s="19"/>
      <c r="AAH19" s="70"/>
      <c r="AAI19" s="24"/>
      <c r="AAK19" s="7"/>
      <c r="AAL19" s="2"/>
      <c r="AAM19" s="20">
        <v>12</v>
      </c>
      <c r="AAN19" s="19"/>
      <c r="AAO19" s="17"/>
      <c r="AAP19" s="19"/>
      <c r="AAQ19" s="70"/>
      <c r="AAR19" s="24"/>
      <c r="AAT19" s="7"/>
      <c r="AAU19" s="2"/>
      <c r="AAV19" s="20">
        <v>12</v>
      </c>
      <c r="AAW19" s="19"/>
      <c r="AAX19" s="17"/>
      <c r="AAY19" s="19"/>
      <c r="AAZ19" s="70"/>
      <c r="ABA19" s="24"/>
      <c r="ABC19" s="7"/>
      <c r="ABD19" s="2"/>
      <c r="ABE19" s="20">
        <v>12</v>
      </c>
      <c r="ABF19" s="19"/>
      <c r="ABG19" s="17"/>
      <c r="ABH19" s="19"/>
      <c r="ABI19" s="70"/>
      <c r="ABJ19" s="24"/>
      <c r="ABL19" s="7"/>
      <c r="ABM19" s="2"/>
      <c r="ABN19" s="20">
        <v>12</v>
      </c>
      <c r="ABO19" s="19"/>
      <c r="ABP19" s="17"/>
      <c r="ABQ19" s="19"/>
      <c r="ABR19" s="70"/>
      <c r="ABS19" s="24"/>
      <c r="ABU19" s="7"/>
      <c r="ABV19" s="2"/>
      <c r="ABW19" s="20">
        <v>12</v>
      </c>
      <c r="ABX19" s="19"/>
      <c r="ABY19" s="17"/>
      <c r="ABZ19" s="19"/>
      <c r="ACA19" s="70"/>
      <c r="ACB19" s="24"/>
      <c r="ACD19" s="7"/>
      <c r="ACE19" s="2"/>
      <c r="ACF19" s="20">
        <v>12</v>
      </c>
      <c r="ACG19" s="19"/>
      <c r="ACH19" s="17"/>
      <c r="ACI19" s="19"/>
      <c r="ACJ19" s="70"/>
      <c r="ACK19" s="24"/>
      <c r="ACM19" s="7"/>
      <c r="ACN19" s="2"/>
      <c r="ACO19" s="20">
        <v>12</v>
      </c>
      <c r="ACP19" s="19"/>
      <c r="ACQ19" s="17"/>
      <c r="ACR19" s="19"/>
      <c r="ACS19" s="70"/>
      <c r="ACT19" s="24"/>
      <c r="ACV19" s="7"/>
      <c r="ACW19" s="2"/>
      <c r="ACX19" s="20">
        <v>12</v>
      </c>
      <c r="ACY19" s="19"/>
      <c r="ACZ19" s="17"/>
      <c r="ADA19" s="19"/>
      <c r="ADB19" s="70"/>
      <c r="ADC19" s="24"/>
    </row>
    <row r="20" spans="1:783" x14ac:dyDescent="0.25">
      <c r="A20" s="25">
        <v>17</v>
      </c>
      <c r="B20" s="396" t="str">
        <f t="shared" ref="B20:I20" si="16">EY5</f>
        <v>SEABOARD FOODS</v>
      </c>
      <c r="C20" s="16" t="str">
        <f t="shared" si="16"/>
        <v>Seaboard</v>
      </c>
      <c r="D20" s="72" t="str">
        <f t="shared" si="16"/>
        <v>PED.8001539</v>
      </c>
      <c r="E20" s="155">
        <f t="shared" si="16"/>
        <v>43358</v>
      </c>
      <c r="F20" s="74">
        <f t="shared" si="16"/>
        <v>19107.16</v>
      </c>
      <c r="G20" s="15">
        <f t="shared" si="16"/>
        <v>21</v>
      </c>
      <c r="H20" s="64">
        <f t="shared" si="16"/>
        <v>19162.8</v>
      </c>
      <c r="I20" s="18">
        <f t="shared" si="16"/>
        <v>-55.639999999999418</v>
      </c>
      <c r="K20" s="59"/>
      <c r="L20" s="121"/>
      <c r="M20" s="20">
        <v>13</v>
      </c>
      <c r="N20" s="19">
        <v>940.59</v>
      </c>
      <c r="O20" s="17">
        <v>43344</v>
      </c>
      <c r="P20" s="19">
        <v>940.59</v>
      </c>
      <c r="Q20" s="70" t="s">
        <v>290</v>
      </c>
      <c r="R20" s="24">
        <v>35</v>
      </c>
      <c r="S20" s="16"/>
      <c r="T20" s="59"/>
      <c r="U20" s="121"/>
      <c r="V20" s="20">
        <v>13</v>
      </c>
      <c r="W20" s="190">
        <v>890.9</v>
      </c>
      <c r="X20" s="105">
        <v>43344</v>
      </c>
      <c r="Y20" s="190">
        <v>890.9</v>
      </c>
      <c r="Z20" s="124" t="s">
        <v>291</v>
      </c>
      <c r="AA20" s="103">
        <v>35</v>
      </c>
      <c r="AB20" s="16"/>
      <c r="AC20" s="59"/>
      <c r="AD20" s="121"/>
      <c r="AE20" s="20">
        <v>13</v>
      </c>
      <c r="AF20" s="190">
        <v>995.92</v>
      </c>
      <c r="AG20" s="17">
        <v>43344</v>
      </c>
      <c r="AH20" s="190">
        <v>995.92</v>
      </c>
      <c r="AI20" s="70" t="s">
        <v>296</v>
      </c>
      <c r="AJ20" s="24">
        <v>35</v>
      </c>
      <c r="AK20" s="16"/>
      <c r="AL20" s="59"/>
      <c r="AM20" s="121"/>
      <c r="AN20" s="20">
        <v>13</v>
      </c>
      <c r="AO20" s="19">
        <v>926.7</v>
      </c>
      <c r="AP20" s="17">
        <v>43346</v>
      </c>
      <c r="AQ20" s="19">
        <v>926.7</v>
      </c>
      <c r="AR20" s="70" t="s">
        <v>298</v>
      </c>
      <c r="AS20" s="24">
        <v>35</v>
      </c>
      <c r="AT20" s="16"/>
      <c r="AU20" s="59"/>
      <c r="AV20" s="121"/>
      <c r="AW20" s="20">
        <v>13</v>
      </c>
      <c r="AX20" s="19">
        <v>899</v>
      </c>
      <c r="AY20" s="105">
        <v>43348</v>
      </c>
      <c r="AZ20" s="19">
        <v>899</v>
      </c>
      <c r="BA20" s="124" t="s">
        <v>304</v>
      </c>
      <c r="BB20" s="416">
        <v>35</v>
      </c>
      <c r="BC20" s="16"/>
      <c r="BD20" s="59"/>
      <c r="BE20" s="121"/>
      <c r="BF20" s="20">
        <v>13</v>
      </c>
      <c r="BG20" s="19">
        <v>899.92</v>
      </c>
      <c r="BH20" s="402">
        <v>43349</v>
      </c>
      <c r="BI20" s="19">
        <v>899.92</v>
      </c>
      <c r="BJ20" s="404" t="s">
        <v>310</v>
      </c>
      <c r="BK20" s="405">
        <v>35</v>
      </c>
      <c r="BL20" s="16"/>
      <c r="BM20" s="59"/>
      <c r="BN20" s="121"/>
      <c r="BO20" s="20">
        <v>13</v>
      </c>
      <c r="BP20" s="19">
        <v>945.74</v>
      </c>
      <c r="BQ20" s="402">
        <v>43348</v>
      </c>
      <c r="BR20" s="19">
        <v>945.74</v>
      </c>
      <c r="BS20" s="404" t="s">
        <v>306</v>
      </c>
      <c r="BT20" s="405">
        <v>35</v>
      </c>
      <c r="BU20" s="16"/>
      <c r="BV20" s="59"/>
      <c r="BW20" s="121"/>
      <c r="BX20" s="20">
        <v>13</v>
      </c>
      <c r="BY20" s="19">
        <v>961</v>
      </c>
      <c r="BZ20" s="402">
        <v>43348</v>
      </c>
      <c r="CA20" s="19">
        <v>961</v>
      </c>
      <c r="CB20" s="404" t="s">
        <v>307</v>
      </c>
      <c r="CC20" s="405">
        <v>35</v>
      </c>
      <c r="CD20" s="16"/>
      <c r="CE20" s="59"/>
      <c r="CF20" s="121"/>
      <c r="CG20" s="20">
        <v>13</v>
      </c>
      <c r="CH20" s="19">
        <v>889</v>
      </c>
      <c r="CI20" s="17">
        <v>43350</v>
      </c>
      <c r="CJ20" s="19">
        <v>889</v>
      </c>
      <c r="CK20" s="70" t="s">
        <v>327</v>
      </c>
      <c r="CL20" s="24">
        <v>35</v>
      </c>
      <c r="CM20" s="16"/>
      <c r="CN20" s="128"/>
      <c r="CO20" s="121"/>
      <c r="CP20" s="20">
        <v>13</v>
      </c>
      <c r="CQ20" s="19">
        <v>934.69</v>
      </c>
      <c r="CR20" s="17">
        <v>43353</v>
      </c>
      <c r="CS20" s="19">
        <v>934.69</v>
      </c>
      <c r="CT20" s="70" t="s">
        <v>334</v>
      </c>
      <c r="CU20" s="24">
        <v>35</v>
      </c>
      <c r="CV20" s="16"/>
      <c r="CW20" s="59"/>
      <c r="CX20" s="121"/>
      <c r="CY20" s="20">
        <v>13</v>
      </c>
      <c r="CZ20" s="19">
        <v>925.3</v>
      </c>
      <c r="DA20" s="402">
        <v>43351</v>
      </c>
      <c r="DB20" s="19">
        <v>925.3</v>
      </c>
      <c r="DC20" s="404" t="s">
        <v>333</v>
      </c>
      <c r="DD20" s="405">
        <v>35</v>
      </c>
      <c r="DE20" s="16"/>
      <c r="DF20" s="59"/>
      <c r="DG20" s="121"/>
      <c r="DH20" s="20">
        <v>13</v>
      </c>
      <c r="DI20" s="19">
        <v>875.28</v>
      </c>
      <c r="DJ20" s="402">
        <v>43355</v>
      </c>
      <c r="DK20" s="19">
        <v>875.28</v>
      </c>
      <c r="DL20" s="404" t="s">
        <v>345</v>
      </c>
      <c r="DM20" s="405">
        <v>35</v>
      </c>
      <c r="DN20" s="16"/>
      <c r="DO20" s="59"/>
      <c r="DP20" s="121"/>
      <c r="DQ20" s="20">
        <v>13</v>
      </c>
      <c r="DR20" s="30">
        <v>906</v>
      </c>
      <c r="DS20" s="58">
        <v>43355</v>
      </c>
      <c r="DT20" s="30">
        <v>906</v>
      </c>
      <c r="DU20" s="76" t="s">
        <v>347</v>
      </c>
      <c r="DV20" s="24">
        <v>35</v>
      </c>
      <c r="DW20" s="16"/>
      <c r="DX20" s="59"/>
      <c r="DY20" s="121"/>
      <c r="DZ20" s="20">
        <v>13</v>
      </c>
      <c r="EA20" s="30">
        <v>953.9</v>
      </c>
      <c r="EB20" s="58">
        <v>43356</v>
      </c>
      <c r="EC20" s="776">
        <v>953.9</v>
      </c>
      <c r="ED20" s="76" t="s">
        <v>352</v>
      </c>
      <c r="EE20" s="24">
        <v>35</v>
      </c>
      <c r="EF20" s="16"/>
      <c r="EG20" s="59"/>
      <c r="EH20" s="121"/>
      <c r="EI20" s="20">
        <v>13</v>
      </c>
      <c r="EJ20" s="19">
        <v>947.1</v>
      </c>
      <c r="EK20" s="17">
        <v>43354</v>
      </c>
      <c r="EL20" s="19">
        <v>947.1</v>
      </c>
      <c r="EM20" s="43" t="s">
        <v>342</v>
      </c>
      <c r="EN20" s="24">
        <v>35</v>
      </c>
      <c r="EO20" s="16"/>
      <c r="EP20" s="59"/>
      <c r="EQ20" s="121"/>
      <c r="ER20" s="20">
        <v>13</v>
      </c>
      <c r="ES20" s="19">
        <v>969.8</v>
      </c>
      <c r="ET20" s="17">
        <v>43357</v>
      </c>
      <c r="EU20" s="19">
        <v>969.8</v>
      </c>
      <c r="EV20" s="43" t="s">
        <v>360</v>
      </c>
      <c r="EW20" s="24">
        <v>35</v>
      </c>
      <c r="EX20" s="16"/>
      <c r="EY20" s="59"/>
      <c r="EZ20" s="121"/>
      <c r="FA20" s="20">
        <v>13</v>
      </c>
      <c r="FB20" s="167">
        <v>972</v>
      </c>
      <c r="FC20" s="150">
        <v>43360</v>
      </c>
      <c r="FD20" s="167">
        <v>972</v>
      </c>
      <c r="FE20" s="110" t="s">
        <v>370</v>
      </c>
      <c r="FF20" s="111">
        <v>35</v>
      </c>
      <c r="FG20" s="16"/>
      <c r="FH20" s="59"/>
      <c r="FI20" s="121"/>
      <c r="FJ20" s="20">
        <v>13</v>
      </c>
      <c r="FK20" s="30">
        <v>987.76</v>
      </c>
      <c r="FL20" s="58">
        <v>43205</v>
      </c>
      <c r="FM20" s="30">
        <v>987.76</v>
      </c>
      <c r="FN20" s="76" t="s">
        <v>362</v>
      </c>
      <c r="FO20" s="24">
        <v>35</v>
      </c>
      <c r="FP20" s="16"/>
      <c r="FQ20" s="59"/>
      <c r="FR20" s="121"/>
      <c r="FS20" s="20">
        <v>13</v>
      </c>
      <c r="FT20" s="19">
        <v>897.5</v>
      </c>
      <c r="FU20" s="150">
        <v>43361</v>
      </c>
      <c r="FV20" s="19">
        <v>897.5</v>
      </c>
      <c r="FW20" s="270" t="s">
        <v>369</v>
      </c>
      <c r="FX20" s="111">
        <v>36</v>
      </c>
      <c r="FY20" s="16"/>
      <c r="FZ20" s="59"/>
      <c r="GA20" s="121"/>
      <c r="GB20" s="20">
        <v>13</v>
      </c>
      <c r="GC20" s="19">
        <v>982.77</v>
      </c>
      <c r="GD20" s="17">
        <v>43363</v>
      </c>
      <c r="GE20" s="19">
        <v>982.77</v>
      </c>
      <c r="GF20" s="70" t="s">
        <v>396</v>
      </c>
      <c r="GG20" s="24">
        <v>36</v>
      </c>
      <c r="GH20" s="16"/>
      <c r="GI20" s="59"/>
      <c r="GJ20" s="121"/>
      <c r="GK20" s="20">
        <v>13</v>
      </c>
      <c r="GL20" s="19">
        <v>899.92</v>
      </c>
      <c r="GM20" s="17">
        <v>43365</v>
      </c>
      <c r="GN20" s="19">
        <v>899.92</v>
      </c>
      <c r="GO20" s="70" t="s">
        <v>439</v>
      </c>
      <c r="GP20" s="24">
        <v>36</v>
      </c>
      <c r="GQ20" s="16"/>
      <c r="GR20" s="59"/>
      <c r="GS20" s="121"/>
      <c r="GT20" s="20">
        <v>13</v>
      </c>
      <c r="GU20" s="19">
        <v>947.55</v>
      </c>
      <c r="GV20" s="17">
        <v>43362</v>
      </c>
      <c r="GW20" s="19">
        <v>947.55</v>
      </c>
      <c r="GX20" s="312" t="s">
        <v>359</v>
      </c>
      <c r="GY20" s="24">
        <v>36</v>
      </c>
      <c r="GZ20" s="16"/>
      <c r="HA20" s="59"/>
      <c r="HB20" s="121"/>
      <c r="HC20" s="20">
        <v>13</v>
      </c>
      <c r="HD20" s="30">
        <v>939.84</v>
      </c>
      <c r="HE20" s="58">
        <v>43363</v>
      </c>
      <c r="HF20" s="30">
        <v>939.84</v>
      </c>
      <c r="HG20" s="76" t="s">
        <v>436</v>
      </c>
      <c r="HH20" s="24">
        <v>36</v>
      </c>
      <c r="HI20" s="16"/>
      <c r="HJ20" s="59"/>
      <c r="HK20" s="121"/>
      <c r="HL20" s="20">
        <v>13</v>
      </c>
      <c r="HM20" s="19">
        <v>965.2</v>
      </c>
      <c r="HN20" s="17">
        <v>43365</v>
      </c>
      <c r="HO20" s="19">
        <v>965.2</v>
      </c>
      <c r="HP20" s="600" t="s">
        <v>447</v>
      </c>
      <c r="HQ20" s="24">
        <v>36</v>
      </c>
      <c r="HR20" s="19"/>
      <c r="HS20" s="59"/>
      <c r="HT20" s="121"/>
      <c r="HU20" s="20">
        <v>13</v>
      </c>
      <c r="HV20" s="30">
        <v>913.5</v>
      </c>
      <c r="HW20" s="58">
        <v>43367</v>
      </c>
      <c r="HX20" s="30">
        <v>913.5</v>
      </c>
      <c r="HY20" s="76" t="s">
        <v>450</v>
      </c>
      <c r="HZ20" s="24">
        <v>36</v>
      </c>
      <c r="IA20" s="16"/>
      <c r="IB20" s="59"/>
      <c r="IC20" s="121"/>
      <c r="ID20" s="20">
        <v>13</v>
      </c>
      <c r="IE20" s="19">
        <v>896</v>
      </c>
      <c r="IF20" s="17">
        <v>43369</v>
      </c>
      <c r="IG20" s="19">
        <v>896</v>
      </c>
      <c r="IH20" s="43" t="s">
        <v>459</v>
      </c>
      <c r="II20" s="24">
        <v>39</v>
      </c>
      <c r="IJ20" s="16"/>
      <c r="IK20" s="59"/>
      <c r="IL20" s="121"/>
      <c r="IM20" s="20">
        <v>13</v>
      </c>
      <c r="IN20" s="30">
        <v>973.24</v>
      </c>
      <c r="IO20" s="639">
        <v>43368</v>
      </c>
      <c r="IP20" s="30">
        <v>973.24</v>
      </c>
      <c r="IQ20" s="76" t="s">
        <v>458</v>
      </c>
      <c r="IR20" s="24">
        <v>36</v>
      </c>
      <c r="IS20" s="16"/>
      <c r="IT20" s="59"/>
      <c r="IU20" s="121"/>
      <c r="IV20" s="20">
        <v>13</v>
      </c>
      <c r="IW20" s="19">
        <v>963.72</v>
      </c>
      <c r="IX20" s="17">
        <v>43370</v>
      </c>
      <c r="IY20" s="19">
        <v>963.72</v>
      </c>
      <c r="IZ20" s="70" t="s">
        <v>464</v>
      </c>
      <c r="JA20" s="24">
        <v>39</v>
      </c>
      <c r="JB20" s="16"/>
      <c r="JC20" s="59"/>
      <c r="JD20" s="121"/>
      <c r="JE20" s="20">
        <v>13</v>
      </c>
      <c r="JF20" s="19">
        <v>957.98</v>
      </c>
      <c r="JG20" s="17">
        <v>43371</v>
      </c>
      <c r="JH20" s="19">
        <v>957.98</v>
      </c>
      <c r="JI20" s="70" t="s">
        <v>441</v>
      </c>
      <c r="JJ20" s="24">
        <v>39</v>
      </c>
      <c r="JK20" s="16"/>
      <c r="JL20" s="59"/>
      <c r="JM20" s="121"/>
      <c r="JN20" s="20">
        <v>13</v>
      </c>
      <c r="JO20" s="19">
        <v>906.3</v>
      </c>
      <c r="JP20" s="17">
        <v>43372</v>
      </c>
      <c r="JQ20" s="19">
        <v>906.3</v>
      </c>
      <c r="JR20" s="70" t="s">
        <v>471</v>
      </c>
      <c r="JS20" s="24">
        <v>39</v>
      </c>
      <c r="JT20" s="16"/>
      <c r="JU20" s="59"/>
      <c r="JV20" s="121"/>
      <c r="JW20" s="20">
        <v>13</v>
      </c>
      <c r="JX20" s="19">
        <v>981.41</v>
      </c>
      <c r="JY20" s="17"/>
      <c r="JZ20" s="19"/>
      <c r="KA20" s="70"/>
      <c r="KB20" s="24"/>
      <c r="KC20" s="16"/>
      <c r="KD20" s="59"/>
      <c r="KE20" s="121"/>
      <c r="KF20" s="20">
        <v>13</v>
      </c>
      <c r="KG20" s="19">
        <v>940.3</v>
      </c>
      <c r="KH20" s="17"/>
      <c r="KI20" s="19"/>
      <c r="KJ20" s="70"/>
      <c r="KK20" s="24"/>
      <c r="KL20" s="16"/>
      <c r="KM20" s="59"/>
      <c r="KN20" s="121"/>
      <c r="KO20" s="20">
        <v>13</v>
      </c>
      <c r="KP20" s="190"/>
      <c r="KQ20" s="105"/>
      <c r="KR20" s="190"/>
      <c r="KS20" s="124"/>
      <c r="KT20" s="103"/>
      <c r="KU20" s="16"/>
      <c r="KV20" s="59"/>
      <c r="KW20" s="121"/>
      <c r="KX20" s="20">
        <v>13</v>
      </c>
      <c r="KY20" s="190"/>
      <c r="KZ20" s="17"/>
      <c r="LA20" s="190"/>
      <c r="LB20" s="70"/>
      <c r="LC20" s="24"/>
      <c r="LD20" s="16"/>
      <c r="LE20" s="59"/>
      <c r="LF20" s="121"/>
      <c r="LG20" s="20"/>
      <c r="LH20" s="19"/>
      <c r="LI20" s="17"/>
      <c r="LJ20" s="19"/>
      <c r="LK20" s="70"/>
      <c r="LL20" s="24"/>
      <c r="LM20" s="16"/>
      <c r="LN20" s="59"/>
      <c r="LO20" s="121"/>
      <c r="LP20" s="20"/>
      <c r="LQ20" s="190"/>
      <c r="LR20" s="17"/>
      <c r="LS20" s="190"/>
      <c r="LT20" s="70"/>
      <c r="LU20" s="24"/>
      <c r="LV20" s="16"/>
      <c r="LW20" s="59"/>
      <c r="LX20" s="121"/>
      <c r="LY20" s="20"/>
      <c r="LZ20" s="19"/>
      <c r="MA20" s="17"/>
      <c r="MB20" s="19"/>
      <c r="MC20" s="70"/>
      <c r="MD20" s="24"/>
      <c r="ME20" s="16"/>
      <c r="MF20" s="59"/>
      <c r="MG20" s="121"/>
      <c r="MH20" s="20"/>
      <c r="MI20" s="167"/>
      <c r="MJ20" s="17"/>
      <c r="MK20" s="167"/>
      <c r="ML20" s="70"/>
      <c r="MM20" s="24"/>
      <c r="MN20" s="16"/>
      <c r="MO20" s="59"/>
      <c r="MP20" s="121"/>
      <c r="MQ20" s="20"/>
      <c r="MR20" s="19"/>
      <c r="MS20" s="17"/>
      <c r="MT20" s="19"/>
      <c r="MU20" s="70"/>
      <c r="MV20" s="24"/>
      <c r="MW20" s="16"/>
      <c r="MX20" s="59"/>
      <c r="MY20" s="121"/>
      <c r="MZ20" s="20"/>
      <c r="NA20" s="19"/>
      <c r="NB20" s="17"/>
      <c r="NC20" s="19"/>
      <c r="ND20" s="70"/>
      <c r="NE20" s="24"/>
      <c r="NF20" s="16"/>
      <c r="NG20" s="59"/>
      <c r="NH20" s="121"/>
      <c r="NI20" s="20"/>
      <c r="NJ20" s="19"/>
      <c r="NK20" s="17"/>
      <c r="NL20" s="19"/>
      <c r="NM20" s="70"/>
      <c r="NN20" s="24"/>
      <c r="NO20" s="16"/>
      <c r="NP20" s="59"/>
      <c r="NQ20" s="171"/>
      <c r="NR20" s="20"/>
      <c r="NS20" s="19"/>
      <c r="NT20" s="17"/>
      <c r="NU20" s="19"/>
      <c r="NV20" s="70"/>
      <c r="NW20" s="24"/>
      <c r="NX20" s="16"/>
      <c r="NY20" s="59"/>
      <c r="NZ20" s="121"/>
      <c r="OA20" s="20"/>
      <c r="OB20" s="19"/>
      <c r="OC20" s="105"/>
      <c r="OD20" s="19"/>
      <c r="OE20" s="124"/>
      <c r="OF20" s="103"/>
      <c r="OG20" s="16"/>
      <c r="OH20" s="59"/>
      <c r="OI20" s="121"/>
      <c r="OJ20" s="20"/>
      <c r="OK20" s="19"/>
      <c r="OL20" s="17"/>
      <c r="OM20" s="19"/>
      <c r="ON20" s="70"/>
      <c r="OO20" s="485"/>
      <c r="OP20" s="16"/>
      <c r="OQ20" s="59"/>
      <c r="OR20" s="121"/>
      <c r="OS20" s="20"/>
      <c r="OT20" s="19"/>
      <c r="OU20" s="17"/>
      <c r="OV20" s="19"/>
      <c r="OW20" s="70"/>
      <c r="OX20" s="24"/>
      <c r="OY20" s="16"/>
      <c r="OZ20" s="59"/>
      <c r="PA20" s="121"/>
      <c r="PB20" s="20"/>
      <c r="PC20" s="19"/>
      <c r="PD20" s="17"/>
      <c r="PE20" s="19"/>
      <c r="PF20" s="70"/>
      <c r="PG20" s="24"/>
      <c r="PH20" s="16"/>
      <c r="PI20" s="59"/>
      <c r="PJ20" s="121"/>
      <c r="PK20" s="20"/>
      <c r="PL20" s="19"/>
      <c r="PM20" s="17"/>
      <c r="PN20" s="19"/>
      <c r="PO20" s="270"/>
      <c r="PP20" s="24"/>
      <c r="PQ20" s="16"/>
      <c r="PR20" s="59"/>
      <c r="PS20" s="121"/>
      <c r="PT20" s="20"/>
      <c r="PU20" s="19"/>
      <c r="PV20" s="105"/>
      <c r="PW20" s="19"/>
      <c r="PX20" s="124"/>
      <c r="PY20" s="416"/>
      <c r="PZ20" s="16"/>
      <c r="QA20" s="59"/>
      <c r="QB20" s="121"/>
      <c r="QC20" s="20"/>
      <c r="QD20" s="19"/>
      <c r="QE20" s="17"/>
      <c r="QF20" s="19"/>
      <c r="QG20" s="70"/>
      <c r="QH20" s="24"/>
      <c r="QI20" s="16"/>
      <c r="QJ20" s="59"/>
      <c r="QK20" s="121"/>
      <c r="QL20" s="20"/>
      <c r="QM20" s="19"/>
      <c r="QN20" s="17"/>
      <c r="QO20" s="19"/>
      <c r="QP20" s="70"/>
      <c r="QQ20" s="24"/>
      <c r="QR20" s="16"/>
      <c r="QS20" s="59"/>
      <c r="QT20" s="121"/>
      <c r="QU20" s="20"/>
      <c r="QV20" s="19"/>
      <c r="QW20" s="17"/>
      <c r="QX20" s="19"/>
      <c r="QY20" s="70"/>
      <c r="QZ20" s="24"/>
      <c r="RA20" s="16"/>
      <c r="RB20" s="59"/>
      <c r="RC20" s="121"/>
      <c r="RD20" s="20"/>
      <c r="RE20" s="19"/>
      <c r="RF20" s="17"/>
      <c r="RG20" s="19"/>
      <c r="RH20" s="70"/>
      <c r="RI20" s="24"/>
      <c r="RJ20" s="16"/>
      <c r="RK20" s="59"/>
      <c r="RL20" s="121"/>
      <c r="RM20" s="20"/>
      <c r="RN20" s="19"/>
      <c r="RO20" s="402"/>
      <c r="RP20" s="403"/>
      <c r="RQ20" s="404"/>
      <c r="RR20" s="405"/>
      <c r="RS20" s="16"/>
      <c r="RT20" s="59"/>
      <c r="RU20" s="121"/>
      <c r="RV20" s="20"/>
      <c r="RW20" s="19"/>
      <c r="RX20" s="17"/>
      <c r="RY20" s="19"/>
      <c r="RZ20" s="70"/>
      <c r="SA20" s="24"/>
      <c r="SB20" s="16"/>
      <c r="SC20" s="59"/>
      <c r="SD20" s="121"/>
      <c r="SE20" s="20">
        <v>13</v>
      </c>
      <c r="SF20" s="19"/>
      <c r="SG20" s="17"/>
      <c r="SH20" s="19"/>
      <c r="SI20" s="70"/>
      <c r="SJ20" s="24"/>
      <c r="SK20" s="16"/>
      <c r="SL20" s="59"/>
      <c r="SM20" s="121"/>
      <c r="SN20" s="20">
        <v>13</v>
      </c>
      <c r="SO20" s="19"/>
      <c r="SP20" s="17"/>
      <c r="SQ20" s="19"/>
      <c r="SR20" s="70"/>
      <c r="SS20" s="24"/>
      <c r="SU20" s="7"/>
      <c r="SV20" s="2"/>
      <c r="SW20" s="20">
        <v>13</v>
      </c>
      <c r="SX20" s="19"/>
      <c r="SY20" s="17"/>
      <c r="SZ20" s="19"/>
      <c r="TA20" s="70"/>
      <c r="TB20" s="24"/>
      <c r="TD20" s="7"/>
      <c r="TE20" s="2"/>
      <c r="TF20" s="20">
        <v>13</v>
      </c>
      <c r="TG20" s="19"/>
      <c r="TH20" s="17"/>
      <c r="TI20" s="19"/>
      <c r="TJ20" s="70"/>
      <c r="TK20" s="24"/>
      <c r="TM20" s="7"/>
      <c r="TN20" s="2"/>
      <c r="TO20" s="20">
        <v>13</v>
      </c>
      <c r="TP20" s="19"/>
      <c r="TQ20" s="17"/>
      <c r="TR20" s="19"/>
      <c r="TS20" s="70"/>
      <c r="TT20" s="24"/>
      <c r="TV20" s="7"/>
      <c r="TW20" s="2"/>
      <c r="TX20" s="20">
        <v>13</v>
      </c>
      <c r="TY20" s="19"/>
      <c r="TZ20" s="17"/>
      <c r="UA20" s="19"/>
      <c r="UB20" s="70"/>
      <c r="UC20" s="24"/>
      <c r="UE20" s="7"/>
      <c r="UF20" s="2"/>
      <c r="UG20" s="20">
        <v>13</v>
      </c>
      <c r="UH20" s="19"/>
      <c r="UI20" s="17"/>
      <c r="UJ20" s="19"/>
      <c r="UK20" s="70"/>
      <c r="UL20" s="24"/>
      <c r="UN20" s="7"/>
      <c r="UO20" s="2"/>
      <c r="UP20" s="20">
        <v>13</v>
      </c>
      <c r="UQ20" s="19"/>
      <c r="UR20" s="17"/>
      <c r="US20" s="19"/>
      <c r="UT20" s="70"/>
      <c r="UU20" s="24"/>
      <c r="UW20" s="7"/>
      <c r="UX20" s="2"/>
      <c r="UY20" s="20">
        <v>13</v>
      </c>
      <c r="UZ20" s="19"/>
      <c r="VA20" s="17"/>
      <c r="VB20" s="19"/>
      <c r="VC20" s="70"/>
      <c r="VD20" s="24"/>
      <c r="VF20" s="7"/>
      <c r="VG20" s="2"/>
      <c r="VH20" s="20">
        <v>13</v>
      </c>
      <c r="VI20" s="19"/>
      <c r="VJ20" s="17"/>
      <c r="VK20" s="19"/>
      <c r="VL20" s="70"/>
      <c r="VM20" s="24"/>
      <c r="VO20" s="7"/>
      <c r="VP20" s="2"/>
      <c r="VQ20" s="20">
        <v>13</v>
      </c>
      <c r="VR20" s="19"/>
      <c r="VS20" s="17"/>
      <c r="VT20" s="19"/>
      <c r="VU20" s="70"/>
      <c r="VV20" s="24"/>
      <c r="VX20" s="7"/>
      <c r="VY20" s="2"/>
      <c r="VZ20" s="20">
        <v>13</v>
      </c>
      <c r="WA20" s="19"/>
      <c r="WB20" s="17"/>
      <c r="WC20" s="19"/>
      <c r="WD20" s="70"/>
      <c r="WE20" s="24"/>
      <c r="WG20" s="7"/>
      <c r="WH20" s="2"/>
      <c r="WI20" s="20">
        <v>13</v>
      </c>
      <c r="WJ20" s="19"/>
      <c r="WK20" s="17"/>
      <c r="WL20" s="19"/>
      <c r="WM20" s="70"/>
      <c r="WN20" s="24"/>
      <c r="WP20" s="7"/>
      <c r="WQ20" s="2"/>
      <c r="WR20" s="20">
        <v>13</v>
      </c>
      <c r="WS20" s="19"/>
      <c r="WT20" s="17"/>
      <c r="WU20" s="19"/>
      <c r="WV20" s="70"/>
      <c r="WW20" s="24"/>
      <c r="WY20" s="7"/>
      <c r="WZ20" s="2"/>
      <c r="XA20" s="20">
        <v>13</v>
      </c>
      <c r="XB20" s="19"/>
      <c r="XC20" s="17"/>
      <c r="XD20" s="19"/>
      <c r="XE20" s="70"/>
      <c r="XF20" s="24"/>
      <c r="XH20" s="7"/>
      <c r="XI20" s="2"/>
      <c r="XJ20" s="20">
        <v>13</v>
      </c>
      <c r="XK20" s="19"/>
      <c r="XL20" s="17"/>
      <c r="XM20" s="19"/>
      <c r="XN20" s="70"/>
      <c r="XO20" s="24"/>
      <c r="XQ20" s="7"/>
      <c r="XR20" s="2"/>
      <c r="XS20" s="20">
        <v>13</v>
      </c>
      <c r="XT20" s="19"/>
      <c r="XU20" s="17"/>
      <c r="XV20" s="19"/>
      <c r="XW20" s="70"/>
      <c r="XX20" s="24"/>
      <c r="XZ20" s="7"/>
      <c r="YA20" s="2"/>
      <c r="YB20" s="20">
        <v>13</v>
      </c>
      <c r="YC20" s="19"/>
      <c r="YD20" s="17"/>
      <c r="YE20" s="19"/>
      <c r="YF20" s="70"/>
      <c r="YG20" s="24"/>
      <c r="YI20" s="7"/>
      <c r="YJ20" s="2"/>
      <c r="YK20" s="20">
        <v>13</v>
      </c>
      <c r="YL20" s="19"/>
      <c r="YM20" s="17"/>
      <c r="YN20" s="19"/>
      <c r="YO20" s="70"/>
      <c r="YP20" s="24"/>
      <c r="YR20" s="7"/>
      <c r="YS20" s="2"/>
      <c r="YT20" s="20">
        <v>13</v>
      </c>
      <c r="YU20" s="19"/>
      <c r="YV20" s="17"/>
      <c r="YW20" s="19"/>
      <c r="YX20" s="70"/>
      <c r="YY20" s="24"/>
      <c r="ZA20" s="7"/>
      <c r="ZB20" s="2"/>
      <c r="ZC20" s="20">
        <v>13</v>
      </c>
      <c r="ZD20" s="19"/>
      <c r="ZE20" s="17"/>
      <c r="ZF20" s="19"/>
      <c r="ZG20" s="70"/>
      <c r="ZH20" s="24"/>
      <c r="ZJ20" s="7"/>
      <c r="ZK20" s="2"/>
      <c r="ZL20" s="20">
        <v>13</v>
      </c>
      <c r="ZM20" s="19"/>
      <c r="ZN20" s="17"/>
      <c r="ZO20" s="19"/>
      <c r="ZP20" s="70"/>
      <c r="ZQ20" s="24"/>
      <c r="ZS20" s="7"/>
      <c r="ZT20" s="2"/>
      <c r="ZU20" s="20">
        <v>13</v>
      </c>
      <c r="ZV20" s="19"/>
      <c r="ZW20" s="17"/>
      <c r="ZX20" s="19"/>
      <c r="ZY20" s="70"/>
      <c r="ZZ20" s="24"/>
      <c r="AAB20" s="7"/>
      <c r="AAC20" s="2"/>
      <c r="AAD20" s="20">
        <v>13</v>
      </c>
      <c r="AAE20" s="19"/>
      <c r="AAF20" s="17"/>
      <c r="AAG20" s="19"/>
      <c r="AAH20" s="70"/>
      <c r="AAI20" s="24"/>
      <c r="AAK20" s="7"/>
      <c r="AAL20" s="2"/>
      <c r="AAM20" s="20">
        <v>13</v>
      </c>
      <c r="AAN20" s="19"/>
      <c r="AAO20" s="17"/>
      <c r="AAP20" s="19"/>
      <c r="AAQ20" s="70"/>
      <c r="AAR20" s="24"/>
      <c r="AAT20" s="7"/>
      <c r="AAU20" s="2"/>
      <c r="AAV20" s="20">
        <v>13</v>
      </c>
      <c r="AAW20" s="19"/>
      <c r="AAX20" s="17"/>
      <c r="AAY20" s="19"/>
      <c r="AAZ20" s="70"/>
      <c r="ABA20" s="24"/>
      <c r="ABC20" s="7"/>
      <c r="ABD20" s="2"/>
      <c r="ABE20" s="20">
        <v>13</v>
      </c>
      <c r="ABF20" s="19"/>
      <c r="ABG20" s="17"/>
      <c r="ABH20" s="19"/>
      <c r="ABI20" s="70"/>
      <c r="ABJ20" s="24"/>
      <c r="ABL20" s="7"/>
      <c r="ABM20" s="2"/>
      <c r="ABN20" s="20">
        <v>13</v>
      </c>
      <c r="ABO20" s="19"/>
      <c r="ABP20" s="17"/>
      <c r="ABQ20" s="19"/>
      <c r="ABR20" s="70"/>
      <c r="ABS20" s="24"/>
      <c r="ABU20" s="7"/>
      <c r="ABV20" s="2"/>
      <c r="ABW20" s="20">
        <v>13</v>
      </c>
      <c r="ABX20" s="19"/>
      <c r="ABY20" s="17"/>
      <c r="ABZ20" s="19"/>
      <c r="ACA20" s="70"/>
      <c r="ACB20" s="24"/>
      <c r="ACD20" s="7"/>
      <c r="ACE20" s="2"/>
      <c r="ACF20" s="20">
        <v>13</v>
      </c>
      <c r="ACG20" s="19"/>
      <c r="ACH20" s="17"/>
      <c r="ACI20" s="19"/>
      <c r="ACJ20" s="70"/>
      <c r="ACK20" s="24"/>
      <c r="ACM20" s="7"/>
      <c r="ACN20" s="2"/>
      <c r="ACO20" s="20">
        <v>13</v>
      </c>
      <c r="ACP20" s="19"/>
      <c r="ACQ20" s="17"/>
      <c r="ACR20" s="19"/>
      <c r="ACS20" s="70"/>
      <c r="ACT20" s="24"/>
      <c r="ACV20" s="7"/>
      <c r="ACW20" s="2"/>
      <c r="ACX20" s="20">
        <v>13</v>
      </c>
      <c r="ACY20" s="19"/>
      <c r="ACZ20" s="17"/>
      <c r="ADA20" s="19"/>
      <c r="ADB20" s="70"/>
      <c r="ADC20" s="24"/>
    </row>
    <row r="21" spans="1:783" x14ac:dyDescent="0.25">
      <c r="A21" s="25">
        <v>18</v>
      </c>
      <c r="B21" s="16" t="str">
        <f t="shared" ref="B21:I21" si="17">FH5</f>
        <v>SMITHFIELD FARMLAND</v>
      </c>
      <c r="C21" s="16" t="str">
        <f t="shared" si="17"/>
        <v>Smithfield</v>
      </c>
      <c r="D21" s="120" t="str">
        <f>FJ5</f>
        <v>PED. 8001532</v>
      </c>
      <c r="E21" s="155">
        <f t="shared" si="17"/>
        <v>43358</v>
      </c>
      <c r="F21" s="74">
        <f t="shared" si="17"/>
        <v>19066.52</v>
      </c>
      <c r="G21" s="15">
        <f t="shared" si="17"/>
        <v>20</v>
      </c>
      <c r="H21" s="64">
        <f t="shared" si="17"/>
        <v>19199.310000000001</v>
      </c>
      <c r="I21" s="18">
        <f t="shared" si="17"/>
        <v>-132.79000000000087</v>
      </c>
      <c r="K21" s="59"/>
      <c r="L21" s="121"/>
      <c r="M21" s="20">
        <v>14</v>
      </c>
      <c r="N21" s="19">
        <v>966.44</v>
      </c>
      <c r="O21" s="17">
        <v>43344</v>
      </c>
      <c r="P21" s="19">
        <v>966.44</v>
      </c>
      <c r="Q21" s="70" t="s">
        <v>287</v>
      </c>
      <c r="R21" s="24">
        <v>35</v>
      </c>
      <c r="S21" s="16"/>
      <c r="T21" s="59"/>
      <c r="U21" s="121"/>
      <c r="V21" s="20">
        <v>14</v>
      </c>
      <c r="W21" s="190">
        <v>879.1</v>
      </c>
      <c r="X21" s="105">
        <v>43344</v>
      </c>
      <c r="Y21" s="190">
        <v>879.1</v>
      </c>
      <c r="Z21" s="124" t="s">
        <v>293</v>
      </c>
      <c r="AA21" s="103">
        <v>35</v>
      </c>
      <c r="AB21" s="16"/>
      <c r="AC21" s="59"/>
      <c r="AD21" s="121"/>
      <c r="AE21" s="20">
        <v>14</v>
      </c>
      <c r="AF21" s="190">
        <v>944.67</v>
      </c>
      <c r="AG21" s="17">
        <v>43344</v>
      </c>
      <c r="AH21" s="190">
        <v>944.67</v>
      </c>
      <c r="AI21" s="70" t="s">
        <v>295</v>
      </c>
      <c r="AJ21" s="24">
        <v>35</v>
      </c>
      <c r="AK21" s="16"/>
      <c r="AL21" s="59"/>
      <c r="AM21" s="121"/>
      <c r="AN21" s="20">
        <v>14</v>
      </c>
      <c r="AO21" s="19">
        <v>919.4</v>
      </c>
      <c r="AP21" s="17">
        <v>43346</v>
      </c>
      <c r="AQ21" s="19">
        <v>919.4</v>
      </c>
      <c r="AR21" s="70" t="s">
        <v>298</v>
      </c>
      <c r="AS21" s="24">
        <v>35</v>
      </c>
      <c r="AT21" s="16"/>
      <c r="AU21" s="59"/>
      <c r="AV21" s="121"/>
      <c r="AW21" s="20">
        <v>14</v>
      </c>
      <c r="AX21" s="19">
        <v>901.5</v>
      </c>
      <c r="AY21" s="105">
        <v>43348</v>
      </c>
      <c r="AZ21" s="19">
        <v>901.5</v>
      </c>
      <c r="BA21" s="124" t="s">
        <v>304</v>
      </c>
      <c r="BB21" s="416">
        <v>35</v>
      </c>
      <c r="BC21" s="16"/>
      <c r="BD21" s="59"/>
      <c r="BE21" s="121"/>
      <c r="BF21" s="20">
        <v>14</v>
      </c>
      <c r="BG21" s="19">
        <v>915.34</v>
      </c>
      <c r="BH21" s="402">
        <v>43349</v>
      </c>
      <c r="BI21" s="19">
        <v>915.34</v>
      </c>
      <c r="BJ21" s="404" t="s">
        <v>310</v>
      </c>
      <c r="BK21" s="405">
        <v>35</v>
      </c>
      <c r="BL21" s="16"/>
      <c r="BM21" s="59"/>
      <c r="BN21" s="121"/>
      <c r="BO21" s="20">
        <v>14</v>
      </c>
      <c r="BP21" s="19">
        <v>970.23</v>
      </c>
      <c r="BQ21" s="402">
        <v>43348</v>
      </c>
      <c r="BR21" s="19">
        <v>970.23</v>
      </c>
      <c r="BS21" s="404" t="s">
        <v>306</v>
      </c>
      <c r="BT21" s="405">
        <v>35</v>
      </c>
      <c r="BU21" s="16"/>
      <c r="BV21" s="59"/>
      <c r="BW21" s="121"/>
      <c r="BX21" s="20">
        <v>14</v>
      </c>
      <c r="BY21" s="19">
        <v>959.18</v>
      </c>
      <c r="BZ21" s="402">
        <v>43348</v>
      </c>
      <c r="CA21" s="19">
        <v>959.18</v>
      </c>
      <c r="CB21" s="404" t="s">
        <v>307</v>
      </c>
      <c r="CC21" s="405">
        <v>35</v>
      </c>
      <c r="CD21" s="16"/>
      <c r="CE21" s="59"/>
      <c r="CF21" s="121"/>
      <c r="CG21" s="20">
        <v>14</v>
      </c>
      <c r="CH21" s="19">
        <v>964.3</v>
      </c>
      <c r="CI21" s="17">
        <v>43350</v>
      </c>
      <c r="CJ21" s="19">
        <v>964.3</v>
      </c>
      <c r="CK21" s="70" t="s">
        <v>327</v>
      </c>
      <c r="CL21" s="24">
        <v>35</v>
      </c>
      <c r="CM21" s="16"/>
      <c r="CN21" s="128"/>
      <c r="CO21" s="121"/>
      <c r="CP21" s="20">
        <v>14</v>
      </c>
      <c r="CQ21" s="19">
        <v>971.88</v>
      </c>
      <c r="CR21" s="17">
        <v>43351</v>
      </c>
      <c r="CS21" s="19">
        <v>971.88</v>
      </c>
      <c r="CT21" s="70" t="s">
        <v>329</v>
      </c>
      <c r="CU21" s="24">
        <v>35</v>
      </c>
      <c r="CV21" s="16"/>
      <c r="CW21" s="59"/>
      <c r="CX21" s="121"/>
      <c r="CY21" s="20">
        <v>14</v>
      </c>
      <c r="CZ21" s="19">
        <v>928</v>
      </c>
      <c r="DA21" s="402">
        <v>43351</v>
      </c>
      <c r="DB21" s="19">
        <v>928</v>
      </c>
      <c r="DC21" s="404" t="s">
        <v>333</v>
      </c>
      <c r="DD21" s="405">
        <v>35</v>
      </c>
      <c r="DE21" s="16"/>
      <c r="DF21" s="59"/>
      <c r="DG21" s="121"/>
      <c r="DH21" s="20">
        <v>14</v>
      </c>
      <c r="DI21" s="19">
        <v>847.17</v>
      </c>
      <c r="DJ21" s="402">
        <v>43355</v>
      </c>
      <c r="DK21" s="19">
        <v>847.17</v>
      </c>
      <c r="DL21" s="404" t="s">
        <v>345</v>
      </c>
      <c r="DM21" s="405">
        <v>35</v>
      </c>
      <c r="DN21" s="16"/>
      <c r="DO21" s="59"/>
      <c r="DP21" s="121"/>
      <c r="DQ21" s="20">
        <v>14</v>
      </c>
      <c r="DR21" s="30">
        <v>907</v>
      </c>
      <c r="DS21" s="58">
        <v>43355</v>
      </c>
      <c r="DT21" s="30">
        <v>907</v>
      </c>
      <c r="DU21" s="76" t="s">
        <v>347</v>
      </c>
      <c r="DV21" s="24">
        <v>35</v>
      </c>
      <c r="DW21" s="16"/>
      <c r="DX21" s="59"/>
      <c r="DY21" s="121"/>
      <c r="DZ21" s="20">
        <v>14</v>
      </c>
      <c r="EA21" s="30">
        <v>887.68</v>
      </c>
      <c r="EB21" s="58">
        <v>43356</v>
      </c>
      <c r="EC21" s="776">
        <v>887.68</v>
      </c>
      <c r="ED21" s="76" t="s">
        <v>352</v>
      </c>
      <c r="EE21" s="24">
        <v>35</v>
      </c>
      <c r="EF21" s="16"/>
      <c r="EG21" s="59"/>
      <c r="EH21" s="121"/>
      <c r="EI21" s="20">
        <v>14</v>
      </c>
      <c r="EJ21" s="19">
        <v>919.88</v>
      </c>
      <c r="EK21" s="17">
        <v>43354</v>
      </c>
      <c r="EL21" s="19">
        <v>919.88</v>
      </c>
      <c r="EM21" s="43" t="s">
        <v>342</v>
      </c>
      <c r="EN21" s="24">
        <v>35</v>
      </c>
      <c r="EO21" s="16"/>
      <c r="EP21" s="59"/>
      <c r="EQ21" s="121"/>
      <c r="ER21" s="20">
        <v>14</v>
      </c>
      <c r="ES21" s="19">
        <v>934.4</v>
      </c>
      <c r="ET21" s="17">
        <v>43357</v>
      </c>
      <c r="EU21" s="19">
        <v>934.4</v>
      </c>
      <c r="EV21" s="43" t="s">
        <v>360</v>
      </c>
      <c r="EW21" s="24">
        <v>35</v>
      </c>
      <c r="EX21" s="16"/>
      <c r="EY21" s="59"/>
      <c r="EZ21" s="121"/>
      <c r="FA21" s="20">
        <v>14</v>
      </c>
      <c r="FB21" s="167">
        <v>916.3</v>
      </c>
      <c r="FC21" s="150">
        <v>43360</v>
      </c>
      <c r="FD21" s="167">
        <v>916.3</v>
      </c>
      <c r="FE21" s="110" t="s">
        <v>365</v>
      </c>
      <c r="FF21" s="111">
        <v>35</v>
      </c>
      <c r="FG21" s="16"/>
      <c r="FH21" s="59"/>
      <c r="FI21" s="121"/>
      <c r="FJ21" s="20">
        <v>14</v>
      </c>
      <c r="FK21" s="30">
        <v>997.73</v>
      </c>
      <c r="FL21" s="58">
        <v>43205</v>
      </c>
      <c r="FM21" s="30">
        <v>997.73</v>
      </c>
      <c r="FN21" s="76" t="s">
        <v>362</v>
      </c>
      <c r="FO21" s="24">
        <v>35</v>
      </c>
      <c r="FP21" s="16"/>
      <c r="FQ21" s="59"/>
      <c r="FR21" s="121"/>
      <c r="FS21" s="20">
        <v>14</v>
      </c>
      <c r="FT21" s="19">
        <v>904.5</v>
      </c>
      <c r="FU21" s="150">
        <v>43361</v>
      </c>
      <c r="FV21" s="19">
        <v>904.5</v>
      </c>
      <c r="FW21" s="270" t="s">
        <v>369</v>
      </c>
      <c r="FX21" s="111">
        <v>36</v>
      </c>
      <c r="FY21" s="16"/>
      <c r="FZ21" s="59"/>
      <c r="GA21" s="121"/>
      <c r="GB21" s="20">
        <v>14</v>
      </c>
      <c r="GC21" s="19">
        <v>997.73</v>
      </c>
      <c r="GD21" s="17">
        <v>43363</v>
      </c>
      <c r="GE21" s="19">
        <v>997.73</v>
      </c>
      <c r="GF21" s="70" t="s">
        <v>396</v>
      </c>
      <c r="GG21" s="24">
        <v>36</v>
      </c>
      <c r="GH21" s="16"/>
      <c r="GI21" s="59"/>
      <c r="GJ21" s="121"/>
      <c r="GK21" s="20">
        <v>14</v>
      </c>
      <c r="GL21" s="19">
        <v>933.49</v>
      </c>
      <c r="GM21" s="17">
        <v>43365</v>
      </c>
      <c r="GN21" s="19">
        <v>933.49</v>
      </c>
      <c r="GO21" s="70" t="s">
        <v>439</v>
      </c>
      <c r="GP21" s="24">
        <v>36</v>
      </c>
      <c r="GQ21" s="16"/>
      <c r="GR21" s="59"/>
      <c r="GS21" s="121"/>
      <c r="GT21" s="20">
        <v>14</v>
      </c>
      <c r="GU21" s="19">
        <v>922.15</v>
      </c>
      <c r="GV21" s="17">
        <v>43362</v>
      </c>
      <c r="GW21" s="19">
        <v>922.15</v>
      </c>
      <c r="GX21" s="312" t="s">
        <v>359</v>
      </c>
      <c r="GY21" s="24">
        <v>36</v>
      </c>
      <c r="GZ21" s="16"/>
      <c r="HA21" s="59"/>
      <c r="HB21" s="121"/>
      <c r="HC21" s="20">
        <v>14</v>
      </c>
      <c r="HD21" s="30">
        <v>949.36</v>
      </c>
      <c r="HE21" s="58">
        <v>43363</v>
      </c>
      <c r="HF21" s="30">
        <v>949.36</v>
      </c>
      <c r="HG21" s="76" t="s">
        <v>436</v>
      </c>
      <c r="HH21" s="24">
        <v>36</v>
      </c>
      <c r="HI21" s="16"/>
      <c r="HJ21" s="59"/>
      <c r="HK21" s="121"/>
      <c r="HL21" s="20">
        <v>14</v>
      </c>
      <c r="HM21" s="19">
        <v>911.7</v>
      </c>
      <c r="HN21" s="17">
        <v>43365</v>
      </c>
      <c r="HO21" s="19">
        <v>911.7</v>
      </c>
      <c r="HP21" s="600" t="s">
        <v>448</v>
      </c>
      <c r="HQ21" s="24">
        <v>36</v>
      </c>
      <c r="HR21" s="19"/>
      <c r="HS21" s="59"/>
      <c r="HT21" s="121"/>
      <c r="HU21" s="20">
        <v>14</v>
      </c>
      <c r="HV21" s="30">
        <v>920.3</v>
      </c>
      <c r="HW21" s="58">
        <v>43367</v>
      </c>
      <c r="HX21" s="30">
        <v>920.3</v>
      </c>
      <c r="HY21" s="76" t="s">
        <v>450</v>
      </c>
      <c r="HZ21" s="24">
        <v>36</v>
      </c>
      <c r="IA21" s="16"/>
      <c r="IB21" s="59"/>
      <c r="IC21" s="121"/>
      <c r="ID21" s="20">
        <v>14</v>
      </c>
      <c r="IE21" s="19">
        <v>900.5</v>
      </c>
      <c r="IF21" s="17">
        <v>43369</v>
      </c>
      <c r="IG21" s="19">
        <v>900.5</v>
      </c>
      <c r="IH21" s="43" t="s">
        <v>459</v>
      </c>
      <c r="II21" s="24">
        <v>39</v>
      </c>
      <c r="IJ21" s="16"/>
      <c r="IK21" s="59"/>
      <c r="IL21" s="121"/>
      <c r="IM21" s="20">
        <v>14</v>
      </c>
      <c r="IN21" s="30">
        <v>955.56</v>
      </c>
      <c r="IO21" s="639">
        <v>43368</v>
      </c>
      <c r="IP21" s="30">
        <v>955.56</v>
      </c>
      <c r="IQ21" s="76" t="s">
        <v>458</v>
      </c>
      <c r="IR21" s="24">
        <v>36</v>
      </c>
      <c r="IS21" s="16"/>
      <c r="IT21" s="59"/>
      <c r="IU21" s="121"/>
      <c r="IV21" s="20">
        <v>14</v>
      </c>
      <c r="IW21" s="19">
        <v>900.91</v>
      </c>
      <c r="IX21" s="17">
        <v>43370</v>
      </c>
      <c r="IY21" s="19">
        <v>900.91</v>
      </c>
      <c r="IZ21" s="70" t="s">
        <v>464</v>
      </c>
      <c r="JA21" s="24">
        <v>39</v>
      </c>
      <c r="JB21" s="16"/>
      <c r="JC21" s="59"/>
      <c r="JD21" s="121"/>
      <c r="JE21" s="20">
        <v>14</v>
      </c>
      <c r="JF21" s="19">
        <v>898.11</v>
      </c>
      <c r="JG21" s="17">
        <v>43371</v>
      </c>
      <c r="JH21" s="19">
        <v>898.11</v>
      </c>
      <c r="JI21" s="70" t="s">
        <v>441</v>
      </c>
      <c r="JJ21" s="24">
        <v>39</v>
      </c>
      <c r="JK21" s="16"/>
      <c r="JL21" s="59"/>
      <c r="JM21" s="121"/>
      <c r="JN21" s="20">
        <v>14</v>
      </c>
      <c r="JO21" s="19">
        <v>947.5</v>
      </c>
      <c r="JP21" s="17">
        <v>43372</v>
      </c>
      <c r="JQ21" s="19">
        <v>947.5</v>
      </c>
      <c r="JR21" s="70" t="s">
        <v>471</v>
      </c>
      <c r="JS21" s="24">
        <v>39</v>
      </c>
      <c r="JT21" s="16"/>
      <c r="JU21" s="59"/>
      <c r="JV21" s="121"/>
      <c r="JW21" s="20">
        <v>14</v>
      </c>
      <c r="JX21" s="19">
        <v>935.6</v>
      </c>
      <c r="JY21" s="17"/>
      <c r="JZ21" s="19"/>
      <c r="KA21" s="70"/>
      <c r="KB21" s="24"/>
      <c r="KC21" s="16"/>
      <c r="KD21" s="59"/>
      <c r="KE21" s="121"/>
      <c r="KF21" s="20">
        <v>14</v>
      </c>
      <c r="KG21" s="19">
        <v>898.6</v>
      </c>
      <c r="KH21" s="17"/>
      <c r="KI21" s="19"/>
      <c r="KJ21" s="70"/>
      <c r="KK21" s="24"/>
      <c r="KL21" s="16"/>
      <c r="KM21" s="59"/>
      <c r="KN21" s="121"/>
      <c r="KO21" s="20">
        <v>14</v>
      </c>
      <c r="KP21" s="190"/>
      <c r="KQ21" s="105"/>
      <c r="KR21" s="190"/>
      <c r="KS21" s="124"/>
      <c r="KT21" s="103"/>
      <c r="KU21" s="16"/>
      <c r="KV21" s="59"/>
      <c r="KW21" s="121"/>
      <c r="KX21" s="20">
        <v>14</v>
      </c>
      <c r="KY21" s="190"/>
      <c r="KZ21" s="17"/>
      <c r="LA21" s="190"/>
      <c r="LB21" s="70"/>
      <c r="LC21" s="24"/>
      <c r="LD21" s="16"/>
      <c r="LE21" s="59"/>
      <c r="LF21" s="121"/>
      <c r="LG21" s="20"/>
      <c r="LH21" s="19"/>
      <c r="LI21" s="17"/>
      <c r="LJ21" s="19"/>
      <c r="LK21" s="70"/>
      <c r="LL21" s="24"/>
      <c r="LM21" s="16"/>
      <c r="LN21" s="59"/>
      <c r="LO21" s="121"/>
      <c r="LP21" s="20"/>
      <c r="LQ21" s="190"/>
      <c r="LR21" s="17"/>
      <c r="LS21" s="190"/>
      <c r="LT21" s="70"/>
      <c r="LU21" s="24"/>
      <c r="LV21" s="16"/>
      <c r="LW21" s="59"/>
      <c r="LX21" s="121"/>
      <c r="LY21" s="20"/>
      <c r="LZ21" s="19"/>
      <c r="MA21" s="17"/>
      <c r="MB21" s="19"/>
      <c r="MC21" s="70"/>
      <c r="MD21" s="24"/>
      <c r="ME21" s="16"/>
      <c r="MF21" s="59"/>
      <c r="MG21" s="121"/>
      <c r="MH21" s="20"/>
      <c r="MI21" s="167"/>
      <c r="MJ21" s="17"/>
      <c r="MK21" s="167"/>
      <c r="ML21" s="70"/>
      <c r="MM21" s="24"/>
      <c r="MN21" s="16"/>
      <c r="MO21" s="59"/>
      <c r="MP21" s="121"/>
      <c r="MQ21" s="20"/>
      <c r="MR21" s="19"/>
      <c r="MS21" s="17"/>
      <c r="MT21" s="19"/>
      <c r="MU21" s="70"/>
      <c r="MV21" s="24"/>
      <c r="MW21" s="16"/>
      <c r="MX21" s="59"/>
      <c r="MY21" s="121"/>
      <c r="MZ21" s="20"/>
      <c r="NA21" s="19"/>
      <c r="NB21" s="17"/>
      <c r="NC21" s="19"/>
      <c r="ND21" s="70"/>
      <c r="NE21" s="24"/>
      <c r="NF21" s="16"/>
      <c r="NG21" s="59"/>
      <c r="NH21" s="121"/>
      <c r="NI21" s="20"/>
      <c r="NJ21" s="19"/>
      <c r="NK21" s="17"/>
      <c r="NL21" s="19"/>
      <c r="NM21" s="70"/>
      <c r="NN21" s="24"/>
      <c r="NO21" s="16"/>
      <c r="NP21" s="59"/>
      <c r="NQ21" s="171"/>
      <c r="NR21" s="20"/>
      <c r="NS21" s="19"/>
      <c r="NT21" s="17"/>
      <c r="NU21" s="19"/>
      <c r="NV21" s="70"/>
      <c r="NW21" s="24"/>
      <c r="NX21" s="16"/>
      <c r="NY21" s="59"/>
      <c r="NZ21" s="121"/>
      <c r="OA21" s="20"/>
      <c r="OB21" s="19"/>
      <c r="OC21" s="105"/>
      <c r="OD21" s="19"/>
      <c r="OE21" s="124"/>
      <c r="OF21" s="103"/>
      <c r="OG21" s="16"/>
      <c r="OH21" s="59"/>
      <c r="OI21" s="121"/>
      <c r="OJ21" s="20"/>
      <c r="OK21" s="19"/>
      <c r="OL21" s="17"/>
      <c r="OM21" s="19"/>
      <c r="ON21" s="70"/>
      <c r="OO21" s="485"/>
      <c r="OP21" s="16"/>
      <c r="OQ21" s="59"/>
      <c r="OR21" s="121"/>
      <c r="OS21" s="20"/>
      <c r="OT21" s="19"/>
      <c r="OU21" s="17"/>
      <c r="OV21" s="19"/>
      <c r="OW21" s="70"/>
      <c r="OX21" s="24"/>
      <c r="OY21" s="16"/>
      <c r="OZ21" s="59"/>
      <c r="PA21" s="121"/>
      <c r="PB21" s="20"/>
      <c r="PC21" s="19"/>
      <c r="PD21" s="17"/>
      <c r="PE21" s="19"/>
      <c r="PF21" s="70"/>
      <c r="PG21" s="24"/>
      <c r="PH21" s="16"/>
      <c r="PI21" s="59"/>
      <c r="PJ21" s="121"/>
      <c r="PK21" s="20"/>
      <c r="PL21" s="19"/>
      <c r="PM21" s="17"/>
      <c r="PN21" s="19"/>
      <c r="PO21" s="270"/>
      <c r="PP21" s="24"/>
      <c r="PQ21" s="16"/>
      <c r="PR21" s="59"/>
      <c r="PS21" s="121"/>
      <c r="PT21" s="20"/>
      <c r="PU21" s="19"/>
      <c r="PV21" s="105"/>
      <c r="PW21" s="19"/>
      <c r="PX21" s="124"/>
      <c r="PY21" s="416"/>
      <c r="PZ21" s="16"/>
      <c r="QA21" s="59"/>
      <c r="QB21" s="121"/>
      <c r="QC21" s="20"/>
      <c r="QD21" s="19"/>
      <c r="QE21" s="17"/>
      <c r="QF21" s="19"/>
      <c r="QG21" s="70"/>
      <c r="QH21" s="24"/>
      <c r="QI21" s="16"/>
      <c r="QJ21" s="59"/>
      <c r="QK21" s="121"/>
      <c r="QL21" s="20"/>
      <c r="QM21" s="19"/>
      <c r="QN21" s="17"/>
      <c r="QO21" s="19"/>
      <c r="QP21" s="70"/>
      <c r="QQ21" s="24"/>
      <c r="QR21" s="16"/>
      <c r="QS21" s="59"/>
      <c r="QT21" s="121"/>
      <c r="QU21" s="20"/>
      <c r="QV21" s="19"/>
      <c r="QW21" s="17"/>
      <c r="QX21" s="19"/>
      <c r="QY21" s="70"/>
      <c r="QZ21" s="24"/>
      <c r="RA21" s="16"/>
      <c r="RB21" s="59"/>
      <c r="RC21" s="121"/>
      <c r="RD21" s="20"/>
      <c r="RE21" s="19"/>
      <c r="RF21" s="17"/>
      <c r="RG21" s="19"/>
      <c r="RH21" s="70"/>
      <c r="RI21" s="24"/>
      <c r="RJ21" s="16"/>
      <c r="RK21" s="59"/>
      <c r="RL21" s="121"/>
      <c r="RM21" s="20"/>
      <c r="RN21" s="19"/>
      <c r="RO21" s="402"/>
      <c r="RP21" s="403"/>
      <c r="RQ21" s="404"/>
      <c r="RR21" s="405"/>
      <c r="RS21" s="16"/>
      <c r="RT21" s="59"/>
      <c r="RU21" s="121"/>
      <c r="RV21" s="20"/>
      <c r="RW21" s="19"/>
      <c r="RX21" s="17"/>
      <c r="RY21" s="19"/>
      <c r="RZ21" s="70"/>
      <c r="SA21" s="24"/>
      <c r="SB21" s="16"/>
      <c r="SC21" s="59"/>
      <c r="SD21" s="121"/>
      <c r="SE21" s="20">
        <v>14</v>
      </c>
      <c r="SF21" s="19"/>
      <c r="SG21" s="17"/>
      <c r="SH21" s="19"/>
      <c r="SI21" s="70"/>
      <c r="SJ21" s="24"/>
      <c r="SK21" s="16"/>
      <c r="SL21" s="59"/>
      <c r="SM21" s="121"/>
      <c r="SN21" s="20">
        <v>14</v>
      </c>
      <c r="SO21" s="19"/>
      <c r="SP21" s="17"/>
      <c r="SQ21" s="19"/>
      <c r="SR21" s="70"/>
      <c r="SS21" s="24"/>
      <c r="SU21" s="7"/>
      <c r="SV21" s="2"/>
      <c r="SW21" s="20">
        <v>14</v>
      </c>
      <c r="SX21" s="19"/>
      <c r="SY21" s="17"/>
      <c r="SZ21" s="19"/>
      <c r="TA21" s="70"/>
      <c r="TB21" s="24"/>
      <c r="TD21" s="7"/>
      <c r="TE21" s="2"/>
      <c r="TF21" s="20">
        <v>14</v>
      </c>
      <c r="TG21" s="19"/>
      <c r="TH21" s="17"/>
      <c r="TI21" s="19"/>
      <c r="TJ21" s="70"/>
      <c r="TK21" s="24"/>
      <c r="TM21" s="7"/>
      <c r="TN21" s="2"/>
      <c r="TO21" s="20">
        <v>14</v>
      </c>
      <c r="TP21" s="19"/>
      <c r="TQ21" s="17"/>
      <c r="TR21" s="19"/>
      <c r="TS21" s="70"/>
      <c r="TT21" s="24"/>
      <c r="TV21" s="7"/>
      <c r="TW21" s="2"/>
      <c r="TX21" s="20">
        <v>14</v>
      </c>
      <c r="TY21" s="19"/>
      <c r="TZ21" s="17"/>
      <c r="UA21" s="19"/>
      <c r="UB21" s="70"/>
      <c r="UC21" s="24"/>
      <c r="UE21" s="7"/>
      <c r="UF21" s="2"/>
      <c r="UG21" s="20">
        <v>14</v>
      </c>
      <c r="UH21" s="19"/>
      <c r="UI21" s="17"/>
      <c r="UJ21" s="19"/>
      <c r="UK21" s="70"/>
      <c r="UL21" s="24"/>
      <c r="UN21" s="7"/>
      <c r="UO21" s="2"/>
      <c r="UP21" s="20">
        <v>14</v>
      </c>
      <c r="UQ21" s="19"/>
      <c r="UR21" s="17"/>
      <c r="US21" s="19"/>
      <c r="UT21" s="70"/>
      <c r="UU21" s="24"/>
      <c r="UW21" s="7"/>
      <c r="UX21" s="2"/>
      <c r="UY21" s="20">
        <v>14</v>
      </c>
      <c r="UZ21" s="19"/>
      <c r="VA21" s="17"/>
      <c r="VB21" s="19"/>
      <c r="VC21" s="70"/>
      <c r="VD21" s="24"/>
      <c r="VF21" s="7"/>
      <c r="VG21" s="2"/>
      <c r="VH21" s="20">
        <v>14</v>
      </c>
      <c r="VI21" s="19"/>
      <c r="VJ21" s="17"/>
      <c r="VK21" s="19"/>
      <c r="VL21" s="70"/>
      <c r="VM21" s="24"/>
      <c r="VO21" s="7"/>
      <c r="VP21" s="2"/>
      <c r="VQ21" s="20">
        <v>14</v>
      </c>
      <c r="VR21" s="19"/>
      <c r="VS21" s="17"/>
      <c r="VT21" s="19"/>
      <c r="VU21" s="70"/>
      <c r="VV21" s="24"/>
      <c r="VX21" s="7"/>
      <c r="VY21" s="2"/>
      <c r="VZ21" s="20">
        <v>14</v>
      </c>
      <c r="WA21" s="19"/>
      <c r="WB21" s="17"/>
      <c r="WC21" s="19"/>
      <c r="WD21" s="70"/>
      <c r="WE21" s="24"/>
      <c r="WG21" s="7"/>
      <c r="WH21" s="2"/>
      <c r="WI21" s="20">
        <v>14</v>
      </c>
      <c r="WJ21" s="19"/>
      <c r="WK21" s="17"/>
      <c r="WL21" s="19"/>
      <c r="WM21" s="70"/>
      <c r="WN21" s="24"/>
      <c r="WP21" s="7"/>
      <c r="WQ21" s="2"/>
      <c r="WR21" s="20">
        <v>14</v>
      </c>
      <c r="WS21" s="19"/>
      <c r="WT21" s="17"/>
      <c r="WU21" s="19"/>
      <c r="WV21" s="70"/>
      <c r="WW21" s="24"/>
      <c r="WY21" s="7"/>
      <c r="WZ21" s="2"/>
      <c r="XA21" s="20">
        <v>14</v>
      </c>
      <c r="XB21" s="19"/>
      <c r="XC21" s="17"/>
      <c r="XD21" s="19"/>
      <c r="XE21" s="70"/>
      <c r="XF21" s="24"/>
      <c r="XH21" s="7"/>
      <c r="XI21" s="2"/>
      <c r="XJ21" s="20">
        <v>14</v>
      </c>
      <c r="XK21" s="19"/>
      <c r="XL21" s="17"/>
      <c r="XM21" s="19"/>
      <c r="XN21" s="70"/>
      <c r="XO21" s="24"/>
      <c r="XQ21" s="7"/>
      <c r="XR21" s="2"/>
      <c r="XS21" s="20">
        <v>14</v>
      </c>
      <c r="XT21" s="19"/>
      <c r="XU21" s="17"/>
      <c r="XV21" s="19"/>
      <c r="XW21" s="70"/>
      <c r="XX21" s="24"/>
      <c r="XZ21" s="7"/>
      <c r="YA21" s="2"/>
      <c r="YB21" s="20">
        <v>14</v>
      </c>
      <c r="YC21" s="19"/>
      <c r="YD21" s="17"/>
      <c r="YE21" s="19"/>
      <c r="YF21" s="70"/>
      <c r="YG21" s="24"/>
      <c r="YI21" s="7"/>
      <c r="YJ21" s="2"/>
      <c r="YK21" s="20">
        <v>14</v>
      </c>
      <c r="YL21" s="19"/>
      <c r="YM21" s="17"/>
      <c r="YN21" s="19"/>
      <c r="YO21" s="70"/>
      <c r="YP21" s="24"/>
      <c r="YR21" s="7"/>
      <c r="YS21" s="2"/>
      <c r="YT21" s="20">
        <v>14</v>
      </c>
      <c r="YU21" s="19"/>
      <c r="YV21" s="17"/>
      <c r="YW21" s="19"/>
      <c r="YX21" s="70"/>
      <c r="YY21" s="24"/>
      <c r="ZA21" s="7"/>
      <c r="ZB21" s="2"/>
      <c r="ZC21" s="20">
        <v>14</v>
      </c>
      <c r="ZD21" s="19"/>
      <c r="ZE21" s="17"/>
      <c r="ZF21" s="19"/>
      <c r="ZG21" s="70"/>
      <c r="ZH21" s="24"/>
      <c r="ZJ21" s="7"/>
      <c r="ZK21" s="2"/>
      <c r="ZL21" s="20">
        <v>14</v>
      </c>
      <c r="ZM21" s="19"/>
      <c r="ZN21" s="17"/>
      <c r="ZO21" s="19"/>
      <c r="ZP21" s="70"/>
      <c r="ZQ21" s="24"/>
      <c r="ZS21" s="7"/>
      <c r="ZT21" s="2"/>
      <c r="ZU21" s="20">
        <v>14</v>
      </c>
      <c r="ZV21" s="19"/>
      <c r="ZW21" s="17"/>
      <c r="ZX21" s="19"/>
      <c r="ZY21" s="70"/>
      <c r="ZZ21" s="24"/>
      <c r="AAB21" s="7"/>
      <c r="AAC21" s="2"/>
      <c r="AAD21" s="20">
        <v>14</v>
      </c>
      <c r="AAE21" s="19"/>
      <c r="AAF21" s="17"/>
      <c r="AAG21" s="19"/>
      <c r="AAH21" s="70"/>
      <c r="AAI21" s="24"/>
      <c r="AAK21" s="7"/>
      <c r="AAL21" s="2"/>
      <c r="AAM21" s="20">
        <v>14</v>
      </c>
      <c r="AAN21" s="19"/>
      <c r="AAO21" s="17"/>
      <c r="AAP21" s="19"/>
      <c r="AAQ21" s="70"/>
      <c r="AAR21" s="24"/>
      <c r="AAT21" s="7"/>
      <c r="AAU21" s="2"/>
      <c r="AAV21" s="20">
        <v>14</v>
      </c>
      <c r="AAW21" s="19"/>
      <c r="AAX21" s="17"/>
      <c r="AAY21" s="19"/>
      <c r="AAZ21" s="70"/>
      <c r="ABA21" s="24"/>
      <c r="ABC21" s="7"/>
      <c r="ABD21" s="2"/>
      <c r="ABE21" s="20">
        <v>14</v>
      </c>
      <c r="ABF21" s="19"/>
      <c r="ABG21" s="17"/>
      <c r="ABH21" s="19"/>
      <c r="ABI21" s="70"/>
      <c r="ABJ21" s="24"/>
      <c r="ABL21" s="7"/>
      <c r="ABM21" s="2"/>
      <c r="ABN21" s="20">
        <v>14</v>
      </c>
      <c r="ABO21" s="19"/>
      <c r="ABP21" s="17"/>
      <c r="ABQ21" s="19"/>
      <c r="ABR21" s="70"/>
      <c r="ABS21" s="24"/>
      <c r="ABU21" s="7"/>
      <c r="ABV21" s="2"/>
      <c r="ABW21" s="20">
        <v>14</v>
      </c>
      <c r="ABX21" s="19"/>
      <c r="ABY21" s="17"/>
      <c r="ABZ21" s="19"/>
      <c r="ACA21" s="70"/>
      <c r="ACB21" s="24"/>
      <c r="ACD21" s="7"/>
      <c r="ACE21" s="2"/>
      <c r="ACF21" s="20">
        <v>14</v>
      </c>
      <c r="ACG21" s="19"/>
      <c r="ACH21" s="17"/>
      <c r="ACI21" s="19"/>
      <c r="ACJ21" s="70"/>
      <c r="ACK21" s="24"/>
      <c r="ACM21" s="7"/>
      <c r="ACN21" s="2"/>
      <c r="ACO21" s="20">
        <v>14</v>
      </c>
      <c r="ACP21" s="19"/>
      <c r="ACQ21" s="17"/>
      <c r="ACR21" s="19"/>
      <c r="ACS21" s="70"/>
      <c r="ACT21" s="24"/>
      <c r="ACV21" s="7"/>
      <c r="ACW21" s="2"/>
      <c r="ACX21" s="20">
        <v>14</v>
      </c>
      <c r="ACY21" s="19"/>
      <c r="ACZ21" s="17"/>
      <c r="ADA21" s="19"/>
      <c r="ADB21" s="70"/>
      <c r="ADC21" s="24"/>
    </row>
    <row r="22" spans="1:783" x14ac:dyDescent="0.25">
      <c r="A22" s="25">
        <v>19</v>
      </c>
      <c r="B22" s="16" t="str">
        <f t="shared" ref="B22:I22" si="18">FQ5</f>
        <v>IDEAL TRADING FOODS</v>
      </c>
      <c r="C22" s="16" t="str">
        <f t="shared" si="18"/>
        <v>SIOUX PREME</v>
      </c>
      <c r="D22" s="72" t="str">
        <f t="shared" si="18"/>
        <v>PED. 28775761</v>
      </c>
      <c r="E22" s="155">
        <f t="shared" si="18"/>
        <v>43361</v>
      </c>
      <c r="F22" s="74">
        <f t="shared" si="18"/>
        <v>18152.009999999998</v>
      </c>
      <c r="G22" s="15">
        <f t="shared" si="18"/>
        <v>21</v>
      </c>
      <c r="H22" s="64">
        <f t="shared" si="18"/>
        <v>18904.5</v>
      </c>
      <c r="I22" s="18">
        <f t="shared" si="18"/>
        <v>-752.4900000000016</v>
      </c>
      <c r="K22" s="59"/>
      <c r="L22" s="121"/>
      <c r="M22" s="20">
        <v>15</v>
      </c>
      <c r="N22" s="19">
        <v>931.07</v>
      </c>
      <c r="O22" s="17">
        <v>43344</v>
      </c>
      <c r="P22" s="19">
        <v>931.07</v>
      </c>
      <c r="Q22" s="70" t="s">
        <v>289</v>
      </c>
      <c r="R22" s="24">
        <v>35</v>
      </c>
      <c r="S22" s="16"/>
      <c r="T22" s="59"/>
      <c r="U22" s="121"/>
      <c r="V22" s="20">
        <v>15</v>
      </c>
      <c r="W22" s="190">
        <v>972.5</v>
      </c>
      <c r="X22" s="105">
        <v>43344</v>
      </c>
      <c r="Y22" s="190">
        <v>972.5</v>
      </c>
      <c r="Z22" s="124" t="s">
        <v>293</v>
      </c>
      <c r="AA22" s="103">
        <v>35</v>
      </c>
      <c r="AB22" s="16"/>
      <c r="AC22" s="59"/>
      <c r="AD22" s="121"/>
      <c r="AE22" s="20">
        <v>15</v>
      </c>
      <c r="AF22" s="190">
        <v>963.72</v>
      </c>
      <c r="AG22" s="17">
        <v>43344</v>
      </c>
      <c r="AH22" s="190">
        <v>963.72</v>
      </c>
      <c r="AI22" s="70" t="s">
        <v>295</v>
      </c>
      <c r="AJ22" s="24">
        <v>35</v>
      </c>
      <c r="AK22" s="16"/>
      <c r="AL22" s="59"/>
      <c r="AM22" s="121"/>
      <c r="AN22" s="20">
        <v>15</v>
      </c>
      <c r="AO22" s="19">
        <v>939.8</v>
      </c>
      <c r="AP22" s="17">
        <v>43346</v>
      </c>
      <c r="AQ22" s="19">
        <v>939.8</v>
      </c>
      <c r="AR22" s="70" t="s">
        <v>298</v>
      </c>
      <c r="AS22" s="24">
        <v>35</v>
      </c>
      <c r="AT22" s="16"/>
      <c r="AU22" s="59"/>
      <c r="AV22" s="121"/>
      <c r="AW22" s="20">
        <v>15</v>
      </c>
      <c r="AX22" s="19">
        <v>902</v>
      </c>
      <c r="AY22" s="105">
        <v>43348</v>
      </c>
      <c r="AZ22" s="19">
        <v>902</v>
      </c>
      <c r="BA22" s="124" t="s">
        <v>300</v>
      </c>
      <c r="BB22" s="416">
        <v>35</v>
      </c>
      <c r="BC22" s="16"/>
      <c r="BD22" s="59"/>
      <c r="BE22" s="121"/>
      <c r="BF22" s="20">
        <v>15</v>
      </c>
      <c r="BG22" s="19">
        <v>935.76</v>
      </c>
      <c r="BH22" s="402">
        <v>43349</v>
      </c>
      <c r="BI22" s="19">
        <v>935.76</v>
      </c>
      <c r="BJ22" s="404" t="s">
        <v>310</v>
      </c>
      <c r="BK22" s="405">
        <v>35</v>
      </c>
      <c r="BL22" s="16"/>
      <c r="BM22" s="59"/>
      <c r="BN22" s="121"/>
      <c r="BO22" s="20">
        <v>15</v>
      </c>
      <c r="BP22" s="19">
        <v>975.22</v>
      </c>
      <c r="BQ22" s="402">
        <v>43348</v>
      </c>
      <c r="BR22" s="19">
        <v>975.22</v>
      </c>
      <c r="BS22" s="404" t="s">
        <v>306</v>
      </c>
      <c r="BT22" s="405">
        <v>35</v>
      </c>
      <c r="BU22" s="16"/>
      <c r="BV22" s="59"/>
      <c r="BW22" s="121"/>
      <c r="BX22" s="20">
        <v>15</v>
      </c>
      <c r="BY22" s="30">
        <v>984.13</v>
      </c>
      <c r="BZ22" s="402">
        <v>43348</v>
      </c>
      <c r="CA22" s="30">
        <v>984.13</v>
      </c>
      <c r="CB22" s="404" t="s">
        <v>307</v>
      </c>
      <c r="CC22" s="405">
        <v>35</v>
      </c>
      <c r="CD22" s="16"/>
      <c r="CE22" s="59"/>
      <c r="CF22" s="121"/>
      <c r="CG22" s="20">
        <v>15</v>
      </c>
      <c r="CH22" s="19">
        <v>936.7</v>
      </c>
      <c r="CI22" s="17">
        <v>43350</v>
      </c>
      <c r="CJ22" s="19">
        <v>936.7</v>
      </c>
      <c r="CK22" s="70" t="s">
        <v>327</v>
      </c>
      <c r="CL22" s="24">
        <v>35</v>
      </c>
      <c r="CM22" s="16"/>
      <c r="CN22" s="128"/>
      <c r="CO22" s="121"/>
      <c r="CP22" s="20">
        <v>15</v>
      </c>
      <c r="CQ22" s="19">
        <v>955.56</v>
      </c>
      <c r="CR22" s="17">
        <v>43351</v>
      </c>
      <c r="CS22" s="19">
        <v>955.56</v>
      </c>
      <c r="CT22" s="70" t="s">
        <v>329</v>
      </c>
      <c r="CU22" s="24">
        <v>35</v>
      </c>
      <c r="CV22" s="16"/>
      <c r="CW22" s="59"/>
      <c r="CX22" s="121"/>
      <c r="CY22" s="20">
        <v>15</v>
      </c>
      <c r="CZ22" s="19">
        <v>885.9</v>
      </c>
      <c r="DA22" s="402">
        <v>43351</v>
      </c>
      <c r="DB22" s="19">
        <v>885.9</v>
      </c>
      <c r="DC22" s="404" t="s">
        <v>333</v>
      </c>
      <c r="DD22" s="405">
        <v>35</v>
      </c>
      <c r="DE22" s="16"/>
      <c r="DF22" s="59"/>
      <c r="DG22" s="121"/>
      <c r="DH22" s="20">
        <v>15</v>
      </c>
      <c r="DI22" s="19">
        <v>870.75</v>
      </c>
      <c r="DJ22" s="402">
        <v>43355</v>
      </c>
      <c r="DK22" s="19">
        <v>870.75</v>
      </c>
      <c r="DL22" s="404" t="s">
        <v>345</v>
      </c>
      <c r="DM22" s="405">
        <v>35</v>
      </c>
      <c r="DN22" s="16"/>
      <c r="DO22" s="59"/>
      <c r="DP22" s="121"/>
      <c r="DQ22" s="20">
        <v>15</v>
      </c>
      <c r="DR22" s="30">
        <v>899</v>
      </c>
      <c r="DS22" s="58">
        <v>43355</v>
      </c>
      <c r="DT22" s="30">
        <v>899</v>
      </c>
      <c r="DU22" s="76" t="s">
        <v>347</v>
      </c>
      <c r="DV22" s="24">
        <v>35</v>
      </c>
      <c r="DW22" s="16"/>
      <c r="DX22" s="59"/>
      <c r="DY22" s="121"/>
      <c r="DZ22" s="20">
        <v>15</v>
      </c>
      <c r="EA22" s="30">
        <v>924.87</v>
      </c>
      <c r="EB22" s="58">
        <v>43356</v>
      </c>
      <c r="EC22" s="775">
        <v>924.87</v>
      </c>
      <c r="ED22" s="76" t="s">
        <v>351</v>
      </c>
      <c r="EE22" s="24">
        <v>35</v>
      </c>
      <c r="EF22" s="16"/>
      <c r="EG22" s="59"/>
      <c r="EH22" s="121"/>
      <c r="EI22" s="20">
        <v>15</v>
      </c>
      <c r="EJ22" s="19">
        <v>934.85</v>
      </c>
      <c r="EK22" s="17">
        <v>43354</v>
      </c>
      <c r="EL22" s="19">
        <v>934.85</v>
      </c>
      <c r="EM22" s="43" t="s">
        <v>342</v>
      </c>
      <c r="EN22" s="24">
        <v>35</v>
      </c>
      <c r="EO22" s="16"/>
      <c r="EP22" s="59"/>
      <c r="EQ22" s="121"/>
      <c r="ER22" s="20">
        <v>15</v>
      </c>
      <c r="ES22" s="19">
        <v>972.5</v>
      </c>
      <c r="ET22" s="17">
        <v>43357</v>
      </c>
      <c r="EU22" s="19">
        <v>972.5</v>
      </c>
      <c r="EV22" s="43" t="s">
        <v>360</v>
      </c>
      <c r="EW22" s="24">
        <v>35</v>
      </c>
      <c r="EX22" s="16"/>
      <c r="EY22" s="59"/>
      <c r="EZ22" s="121"/>
      <c r="FA22" s="20">
        <v>15</v>
      </c>
      <c r="FB22" s="167">
        <v>932.6</v>
      </c>
      <c r="FC22" s="150">
        <v>43360</v>
      </c>
      <c r="FD22" s="167">
        <v>932.6</v>
      </c>
      <c r="FE22" s="110" t="s">
        <v>365</v>
      </c>
      <c r="FF22" s="111">
        <v>35</v>
      </c>
      <c r="FG22" s="16"/>
      <c r="FH22" s="59"/>
      <c r="FI22" s="121"/>
      <c r="FJ22" s="20">
        <v>15</v>
      </c>
      <c r="FK22" s="30">
        <v>907.03</v>
      </c>
      <c r="FL22" s="58">
        <v>43205</v>
      </c>
      <c r="FM22" s="30">
        <v>907.03</v>
      </c>
      <c r="FN22" s="76" t="s">
        <v>362</v>
      </c>
      <c r="FO22" s="24">
        <v>35</v>
      </c>
      <c r="FP22" s="16"/>
      <c r="FQ22" s="59"/>
      <c r="FR22" s="121"/>
      <c r="FS22" s="20">
        <v>15</v>
      </c>
      <c r="FT22" s="19">
        <v>904.5</v>
      </c>
      <c r="FU22" s="150">
        <v>43361</v>
      </c>
      <c r="FV22" s="19">
        <v>904.5</v>
      </c>
      <c r="FW22" s="270" t="s">
        <v>369</v>
      </c>
      <c r="FX22" s="111">
        <v>36</v>
      </c>
      <c r="FY22" s="16"/>
      <c r="FZ22" s="59"/>
      <c r="GA22" s="121"/>
      <c r="GB22" s="20">
        <v>15</v>
      </c>
      <c r="GC22" s="19">
        <v>972.79</v>
      </c>
      <c r="GD22" s="17">
        <v>43363</v>
      </c>
      <c r="GE22" s="19">
        <v>972.79</v>
      </c>
      <c r="GF22" s="70" t="s">
        <v>397</v>
      </c>
      <c r="GG22" s="24">
        <v>36</v>
      </c>
      <c r="GH22" s="16"/>
      <c r="GI22" s="59"/>
      <c r="GJ22" s="121"/>
      <c r="GK22" s="20">
        <v>15</v>
      </c>
      <c r="GL22" s="19">
        <v>932.13</v>
      </c>
      <c r="GM22" s="17">
        <v>43365</v>
      </c>
      <c r="GN22" s="19">
        <v>932.13</v>
      </c>
      <c r="GO22" s="70" t="s">
        <v>447</v>
      </c>
      <c r="GP22" s="24">
        <v>36</v>
      </c>
      <c r="GQ22" s="16"/>
      <c r="GR22" s="59"/>
      <c r="GS22" s="121"/>
      <c r="GT22" s="20">
        <v>15</v>
      </c>
      <c r="GU22" s="19">
        <v>908.54</v>
      </c>
      <c r="GV22" s="17">
        <v>43362</v>
      </c>
      <c r="GW22" s="19">
        <v>908.54</v>
      </c>
      <c r="GX22" s="312" t="s">
        <v>359</v>
      </c>
      <c r="GY22" s="24">
        <v>36</v>
      </c>
      <c r="GZ22" s="16"/>
      <c r="HA22" s="59"/>
      <c r="HB22" s="121"/>
      <c r="HC22" s="20">
        <v>15</v>
      </c>
      <c r="HD22" s="30">
        <v>974.77</v>
      </c>
      <c r="HE22" s="58">
        <v>43363</v>
      </c>
      <c r="HF22" s="30">
        <v>974.77</v>
      </c>
      <c r="HG22" s="76" t="s">
        <v>436</v>
      </c>
      <c r="HH22" s="24">
        <v>36</v>
      </c>
      <c r="HI22" s="16"/>
      <c r="HJ22" s="59"/>
      <c r="HK22" s="121"/>
      <c r="HL22" s="20">
        <v>15</v>
      </c>
      <c r="HM22" s="19">
        <v>890.4</v>
      </c>
      <c r="HN22" s="17">
        <v>43365</v>
      </c>
      <c r="HO22" s="19">
        <v>890.4</v>
      </c>
      <c r="HP22" s="600" t="s">
        <v>448</v>
      </c>
      <c r="HQ22" s="24">
        <v>36</v>
      </c>
      <c r="HR22" s="19"/>
      <c r="HS22" s="59"/>
      <c r="HT22" s="121"/>
      <c r="HU22" s="20">
        <v>15</v>
      </c>
      <c r="HV22" s="30">
        <v>904.5</v>
      </c>
      <c r="HW22" s="58">
        <v>43367</v>
      </c>
      <c r="HX22" s="30">
        <v>904.5</v>
      </c>
      <c r="HY22" s="76" t="s">
        <v>450</v>
      </c>
      <c r="HZ22" s="24">
        <v>36</v>
      </c>
      <c r="IA22" s="16"/>
      <c r="IB22" s="59"/>
      <c r="IC22" s="121"/>
      <c r="ID22" s="20">
        <v>15</v>
      </c>
      <c r="IE22" s="19">
        <v>900</v>
      </c>
      <c r="IF22" s="17">
        <v>43369</v>
      </c>
      <c r="IG22" s="19">
        <v>900</v>
      </c>
      <c r="IH22" s="43" t="s">
        <v>460</v>
      </c>
      <c r="II22" s="24">
        <v>39</v>
      </c>
      <c r="IJ22" s="16"/>
      <c r="IK22" s="59"/>
      <c r="IL22" s="121"/>
      <c r="IM22" s="20">
        <v>15</v>
      </c>
      <c r="IN22" s="30">
        <v>983.67</v>
      </c>
      <c r="IO22" s="639">
        <v>43368</v>
      </c>
      <c r="IP22" s="30">
        <v>983.67</v>
      </c>
      <c r="IQ22" s="76" t="s">
        <v>458</v>
      </c>
      <c r="IR22" s="24">
        <v>36</v>
      </c>
      <c r="IS22" s="16"/>
      <c r="IT22" s="59"/>
      <c r="IU22" s="121"/>
      <c r="IV22" s="20">
        <v>15</v>
      </c>
      <c r="IW22" s="19">
        <v>906.58</v>
      </c>
      <c r="IX22" s="17">
        <v>43370</v>
      </c>
      <c r="IY22" s="19">
        <v>906.58</v>
      </c>
      <c r="IZ22" s="70" t="s">
        <v>464</v>
      </c>
      <c r="JA22" s="24">
        <v>39</v>
      </c>
      <c r="JB22" s="16"/>
      <c r="JC22" s="59"/>
      <c r="JD22" s="121"/>
      <c r="JE22" s="20">
        <v>15</v>
      </c>
      <c r="JF22" s="19">
        <v>940.75</v>
      </c>
      <c r="JG22" s="17">
        <v>43371</v>
      </c>
      <c r="JH22" s="19">
        <v>940.75</v>
      </c>
      <c r="JI22" s="70" t="s">
        <v>466</v>
      </c>
      <c r="JJ22" s="24">
        <v>39</v>
      </c>
      <c r="JK22" s="16"/>
      <c r="JL22" s="59"/>
      <c r="JM22" s="121"/>
      <c r="JN22" s="20">
        <v>15</v>
      </c>
      <c r="JO22" s="19">
        <v>889.9</v>
      </c>
      <c r="JP22" s="17">
        <v>43372</v>
      </c>
      <c r="JQ22" s="19">
        <v>889.9</v>
      </c>
      <c r="JR22" s="70" t="s">
        <v>471</v>
      </c>
      <c r="JS22" s="24">
        <v>39</v>
      </c>
      <c r="JT22" s="16"/>
      <c r="JU22" s="59"/>
      <c r="JV22" s="121"/>
      <c r="JW22" s="20">
        <v>15</v>
      </c>
      <c r="JX22" s="19">
        <v>951.93</v>
      </c>
      <c r="JY22" s="17"/>
      <c r="JZ22" s="19"/>
      <c r="KA22" s="70"/>
      <c r="KB22" s="24"/>
      <c r="KC22" s="16"/>
      <c r="KD22" s="59"/>
      <c r="KE22" s="121"/>
      <c r="KF22" s="20">
        <v>15</v>
      </c>
      <c r="KG22" s="19">
        <v>968</v>
      </c>
      <c r="KH22" s="17"/>
      <c r="KI22" s="19"/>
      <c r="KJ22" s="70"/>
      <c r="KK22" s="24"/>
      <c r="KL22" s="16"/>
      <c r="KM22" s="59"/>
      <c r="KN22" s="121"/>
      <c r="KO22" s="20">
        <v>15</v>
      </c>
      <c r="KP22" s="190"/>
      <c r="KQ22" s="105"/>
      <c r="KR22" s="190"/>
      <c r="KS22" s="124"/>
      <c r="KT22" s="103"/>
      <c r="KU22" s="16"/>
      <c r="KV22" s="59"/>
      <c r="KW22" s="121"/>
      <c r="KX22" s="20">
        <v>15</v>
      </c>
      <c r="KY22" s="190"/>
      <c r="KZ22" s="17"/>
      <c r="LA22" s="190"/>
      <c r="LB22" s="70"/>
      <c r="LC22" s="24"/>
      <c r="LD22" s="16"/>
      <c r="LE22" s="59"/>
      <c r="LF22" s="121"/>
      <c r="LG22" s="20"/>
      <c r="LH22" s="19"/>
      <c r="LI22" s="17"/>
      <c r="LJ22" s="19"/>
      <c r="LK22" s="70"/>
      <c r="LL22" s="24"/>
      <c r="LM22" s="16"/>
      <c r="LN22" s="59"/>
      <c r="LO22" s="121"/>
      <c r="LP22" s="20"/>
      <c r="LQ22" s="190"/>
      <c r="LR22" s="17"/>
      <c r="LS22" s="190"/>
      <c r="LT22" s="70"/>
      <c r="LU22" s="24"/>
      <c r="LV22" s="16"/>
      <c r="LW22" s="59"/>
      <c r="LX22" s="121"/>
      <c r="LY22" s="20"/>
      <c r="LZ22" s="19"/>
      <c r="MA22" s="17"/>
      <c r="MB22" s="19"/>
      <c r="MC22" s="70"/>
      <c r="MD22" s="24"/>
      <c r="ME22" s="16"/>
      <c r="MF22" s="59"/>
      <c r="MG22" s="121"/>
      <c r="MH22" s="20"/>
      <c r="MI22" s="167"/>
      <c r="MJ22" s="17"/>
      <c r="MK22" s="167"/>
      <c r="ML22" s="70"/>
      <c r="MM22" s="24"/>
      <c r="MN22" s="16"/>
      <c r="MO22" s="59"/>
      <c r="MP22" s="121"/>
      <c r="MQ22" s="20"/>
      <c r="MR22" s="19"/>
      <c r="MS22" s="17"/>
      <c r="MT22" s="19"/>
      <c r="MU22" s="70"/>
      <c r="MV22" s="24"/>
      <c r="MW22" s="16"/>
      <c r="MX22" s="59"/>
      <c r="MY22" s="121"/>
      <c r="MZ22" s="20"/>
      <c r="NA22" s="19"/>
      <c r="NB22" s="17"/>
      <c r="NC22" s="19"/>
      <c r="ND22" s="70"/>
      <c r="NE22" s="24"/>
      <c r="NF22" s="16"/>
      <c r="NG22" s="59"/>
      <c r="NH22" s="121"/>
      <c r="NI22" s="20"/>
      <c r="NJ22" s="19"/>
      <c r="NK22" s="17"/>
      <c r="NL22" s="19"/>
      <c r="NM22" s="70"/>
      <c r="NN22" s="24"/>
      <c r="NO22" s="16"/>
      <c r="NP22" s="59"/>
      <c r="NQ22" s="171"/>
      <c r="NR22" s="20"/>
      <c r="NS22" s="19"/>
      <c r="NT22" s="17"/>
      <c r="NU22" s="19"/>
      <c r="NV22" s="70"/>
      <c r="NW22" s="24"/>
      <c r="NX22" s="16"/>
      <c r="NY22" s="59"/>
      <c r="NZ22" s="121"/>
      <c r="OA22" s="20"/>
      <c r="OB22" s="19"/>
      <c r="OC22" s="105"/>
      <c r="OD22" s="19"/>
      <c r="OE22" s="124"/>
      <c r="OF22" s="103"/>
      <c r="OG22" s="16"/>
      <c r="OH22" s="59"/>
      <c r="OI22" s="121"/>
      <c r="OJ22" s="20"/>
      <c r="OK22" s="19"/>
      <c r="OL22" s="17"/>
      <c r="OM22" s="19"/>
      <c r="ON22" s="70"/>
      <c r="OO22" s="485"/>
      <c r="OP22" s="16"/>
      <c r="OQ22" s="59"/>
      <c r="OR22" s="121"/>
      <c r="OS22" s="20"/>
      <c r="OT22" s="19"/>
      <c r="OU22" s="17"/>
      <c r="OV22" s="19"/>
      <c r="OW22" s="70"/>
      <c r="OX22" s="24"/>
      <c r="OY22" s="16"/>
      <c r="OZ22" s="59"/>
      <c r="PA22" s="121"/>
      <c r="PB22" s="20"/>
      <c r="PC22" s="19"/>
      <c r="PD22" s="17"/>
      <c r="PE22" s="19"/>
      <c r="PF22" s="70"/>
      <c r="PG22" s="24"/>
      <c r="PH22" s="16"/>
      <c r="PI22" s="59"/>
      <c r="PJ22" s="121"/>
      <c r="PK22" s="20"/>
      <c r="PL22" s="19"/>
      <c r="PM22" s="17"/>
      <c r="PN22" s="19"/>
      <c r="PO22" s="270"/>
      <c r="PP22" s="24"/>
      <c r="PQ22" s="16"/>
      <c r="PR22" s="59"/>
      <c r="PS22" s="121"/>
      <c r="PT22" s="20"/>
      <c r="PU22" s="19"/>
      <c r="PV22" s="105"/>
      <c r="PW22" s="19"/>
      <c r="PX22" s="124"/>
      <c r="PY22" s="416"/>
      <c r="PZ22" s="16"/>
      <c r="QA22" s="59"/>
      <c r="QB22" s="121"/>
      <c r="QC22" s="20"/>
      <c r="QD22" s="19"/>
      <c r="QE22" s="17"/>
      <c r="QF22" s="19"/>
      <c r="QG22" s="70"/>
      <c r="QH22" s="24"/>
      <c r="QI22" s="16"/>
      <c r="QJ22" s="59"/>
      <c r="QK22" s="121"/>
      <c r="QL22" s="20"/>
      <c r="QM22" s="19"/>
      <c r="QN22" s="17"/>
      <c r="QO22" s="19"/>
      <c r="QP22" s="70"/>
      <c r="QQ22" s="24"/>
      <c r="QR22" s="16"/>
      <c r="QS22" s="59"/>
      <c r="QT22" s="121"/>
      <c r="QU22" s="20"/>
      <c r="QV22" s="19"/>
      <c r="QW22" s="17"/>
      <c r="QX22" s="19"/>
      <c r="QY22" s="70"/>
      <c r="QZ22" s="24"/>
      <c r="RA22" s="16"/>
      <c r="RB22" s="59"/>
      <c r="RC22" s="121"/>
      <c r="RD22" s="20"/>
      <c r="RE22" s="19"/>
      <c r="RF22" s="17"/>
      <c r="RG22" s="19"/>
      <c r="RH22" s="70"/>
      <c r="RI22" s="24"/>
      <c r="RJ22" s="16"/>
      <c r="RK22" s="59"/>
      <c r="RL22" s="121"/>
      <c r="RM22" s="20"/>
      <c r="RN22" s="19"/>
      <c r="RO22" s="402"/>
      <c r="RP22" s="403"/>
      <c r="RQ22" s="404"/>
      <c r="RR22" s="405"/>
      <c r="RS22" s="16"/>
      <c r="RT22" s="59"/>
      <c r="RU22" s="121"/>
      <c r="RV22" s="20"/>
      <c r="RW22" s="19"/>
      <c r="RX22" s="17"/>
      <c r="RY22" s="19"/>
      <c r="RZ22" s="70"/>
      <c r="SA22" s="24"/>
      <c r="SB22" s="16"/>
      <c r="SC22" s="59"/>
      <c r="SD22" s="121"/>
      <c r="SE22" s="20">
        <v>15</v>
      </c>
      <c r="SF22" s="19"/>
      <c r="SG22" s="17"/>
      <c r="SH22" s="19"/>
      <c r="SI22" s="70"/>
      <c r="SJ22" s="24"/>
      <c r="SK22" s="16"/>
      <c r="SL22" s="59"/>
      <c r="SM22" s="121"/>
      <c r="SN22" s="20">
        <v>15</v>
      </c>
      <c r="SO22" s="19"/>
      <c r="SP22" s="17"/>
      <c r="SQ22" s="19"/>
      <c r="SR22" s="70"/>
      <c r="SS22" s="24"/>
      <c r="SU22" s="7"/>
      <c r="SV22" s="2"/>
      <c r="SW22" s="20">
        <v>15</v>
      </c>
      <c r="SX22" s="19"/>
      <c r="SY22" s="17"/>
      <c r="SZ22" s="19"/>
      <c r="TA22" s="70"/>
      <c r="TB22" s="24"/>
      <c r="TD22" s="7"/>
      <c r="TE22" s="2"/>
      <c r="TF22" s="20">
        <v>15</v>
      </c>
      <c r="TG22" s="19"/>
      <c r="TH22" s="17"/>
      <c r="TI22" s="19"/>
      <c r="TJ22" s="70"/>
      <c r="TK22" s="24"/>
      <c r="TM22" s="7"/>
      <c r="TN22" s="2"/>
      <c r="TO22" s="20">
        <v>15</v>
      </c>
      <c r="TP22" s="19"/>
      <c r="TQ22" s="17"/>
      <c r="TR22" s="19"/>
      <c r="TS22" s="70"/>
      <c r="TT22" s="24"/>
      <c r="TV22" s="7"/>
      <c r="TW22" s="2"/>
      <c r="TX22" s="20">
        <v>15</v>
      </c>
      <c r="TY22" s="19"/>
      <c r="TZ22" s="17"/>
      <c r="UA22" s="19"/>
      <c r="UB22" s="70"/>
      <c r="UC22" s="24"/>
      <c r="UE22" s="7"/>
      <c r="UF22" s="2"/>
      <c r="UG22" s="20">
        <v>15</v>
      </c>
      <c r="UH22" s="19"/>
      <c r="UI22" s="17"/>
      <c r="UJ22" s="19"/>
      <c r="UK22" s="70"/>
      <c r="UL22" s="24"/>
      <c r="UN22" s="7"/>
      <c r="UO22" s="2"/>
      <c r="UP22" s="20">
        <v>15</v>
      </c>
      <c r="UQ22" s="19"/>
      <c r="UR22" s="17"/>
      <c r="US22" s="19"/>
      <c r="UT22" s="70"/>
      <c r="UU22" s="24"/>
      <c r="UW22" s="7"/>
      <c r="UX22" s="2"/>
      <c r="UY22" s="20">
        <v>15</v>
      </c>
      <c r="UZ22" s="19"/>
      <c r="VA22" s="17"/>
      <c r="VB22" s="19"/>
      <c r="VC22" s="70"/>
      <c r="VD22" s="24"/>
      <c r="VF22" s="7"/>
      <c r="VG22" s="2"/>
      <c r="VH22" s="20">
        <v>15</v>
      </c>
      <c r="VI22" s="19"/>
      <c r="VJ22" s="17"/>
      <c r="VK22" s="19"/>
      <c r="VL22" s="70"/>
      <c r="VM22" s="24"/>
      <c r="VO22" s="7"/>
      <c r="VP22" s="2"/>
      <c r="VQ22" s="20">
        <v>15</v>
      </c>
      <c r="VR22" s="19"/>
      <c r="VS22" s="17"/>
      <c r="VT22" s="19"/>
      <c r="VU22" s="70"/>
      <c r="VV22" s="24"/>
      <c r="VX22" s="7"/>
      <c r="VY22" s="2"/>
      <c r="VZ22" s="20">
        <v>15</v>
      </c>
      <c r="WA22" s="19"/>
      <c r="WB22" s="17"/>
      <c r="WC22" s="19"/>
      <c r="WD22" s="70"/>
      <c r="WE22" s="24"/>
      <c r="WG22" s="7"/>
      <c r="WH22" s="2"/>
      <c r="WI22" s="20">
        <v>15</v>
      </c>
      <c r="WJ22" s="19"/>
      <c r="WK22" s="17"/>
      <c r="WL22" s="19"/>
      <c r="WM22" s="70"/>
      <c r="WN22" s="24"/>
      <c r="WP22" s="7"/>
      <c r="WQ22" s="2"/>
      <c r="WR22" s="20">
        <v>15</v>
      </c>
      <c r="WS22" s="19"/>
      <c r="WT22" s="17"/>
      <c r="WU22" s="19"/>
      <c r="WV22" s="70"/>
      <c r="WW22" s="24"/>
      <c r="WY22" s="7"/>
      <c r="WZ22" s="2"/>
      <c r="XA22" s="20">
        <v>15</v>
      </c>
      <c r="XB22" s="19"/>
      <c r="XC22" s="17"/>
      <c r="XD22" s="19"/>
      <c r="XE22" s="70"/>
      <c r="XF22" s="24"/>
      <c r="XH22" s="7"/>
      <c r="XI22" s="2"/>
      <c r="XJ22" s="20">
        <v>15</v>
      </c>
      <c r="XK22" s="19"/>
      <c r="XL22" s="17"/>
      <c r="XM22" s="19"/>
      <c r="XN22" s="70"/>
      <c r="XO22" s="24"/>
      <c r="XQ22" s="7"/>
      <c r="XR22" s="2"/>
      <c r="XS22" s="20">
        <v>15</v>
      </c>
      <c r="XT22" s="19"/>
      <c r="XU22" s="17"/>
      <c r="XV22" s="19"/>
      <c r="XW22" s="70"/>
      <c r="XX22" s="24"/>
      <c r="XZ22" s="7"/>
      <c r="YA22" s="2"/>
      <c r="YB22" s="20">
        <v>15</v>
      </c>
      <c r="YC22" s="19"/>
      <c r="YD22" s="17"/>
      <c r="YE22" s="19"/>
      <c r="YF22" s="70"/>
      <c r="YG22" s="24"/>
      <c r="YI22" s="7"/>
      <c r="YJ22" s="2"/>
      <c r="YK22" s="20">
        <v>15</v>
      </c>
      <c r="YL22" s="19"/>
      <c r="YM22" s="17"/>
      <c r="YN22" s="19"/>
      <c r="YO22" s="70"/>
      <c r="YP22" s="24"/>
      <c r="YR22" s="7"/>
      <c r="YS22" s="2"/>
      <c r="YT22" s="20">
        <v>15</v>
      </c>
      <c r="YU22" s="19"/>
      <c r="YV22" s="17"/>
      <c r="YW22" s="19"/>
      <c r="YX22" s="70"/>
      <c r="YY22" s="24"/>
      <c r="ZA22" s="7"/>
      <c r="ZB22" s="2"/>
      <c r="ZC22" s="20">
        <v>15</v>
      </c>
      <c r="ZD22" s="19"/>
      <c r="ZE22" s="17"/>
      <c r="ZF22" s="19"/>
      <c r="ZG22" s="70"/>
      <c r="ZH22" s="24"/>
      <c r="ZJ22" s="7"/>
      <c r="ZK22" s="2"/>
      <c r="ZL22" s="20">
        <v>15</v>
      </c>
      <c r="ZM22" s="19"/>
      <c r="ZN22" s="17"/>
      <c r="ZO22" s="19"/>
      <c r="ZP22" s="70"/>
      <c r="ZQ22" s="24"/>
      <c r="ZS22" s="7"/>
      <c r="ZT22" s="2"/>
      <c r="ZU22" s="20">
        <v>15</v>
      </c>
      <c r="ZV22" s="19"/>
      <c r="ZW22" s="17"/>
      <c r="ZX22" s="19"/>
      <c r="ZY22" s="70"/>
      <c r="ZZ22" s="24"/>
      <c r="AAB22" s="7"/>
      <c r="AAC22" s="2"/>
      <c r="AAD22" s="20">
        <v>15</v>
      </c>
      <c r="AAE22" s="19"/>
      <c r="AAF22" s="17"/>
      <c r="AAG22" s="19"/>
      <c r="AAH22" s="70"/>
      <c r="AAI22" s="24"/>
      <c r="AAK22" s="7"/>
      <c r="AAL22" s="2"/>
      <c r="AAM22" s="20">
        <v>15</v>
      </c>
      <c r="AAN22" s="19"/>
      <c r="AAO22" s="17"/>
      <c r="AAP22" s="19"/>
      <c r="AAQ22" s="70"/>
      <c r="AAR22" s="24"/>
      <c r="AAT22" s="7"/>
      <c r="AAU22" s="2"/>
      <c r="AAV22" s="20">
        <v>15</v>
      </c>
      <c r="AAW22" s="19"/>
      <c r="AAX22" s="17"/>
      <c r="AAY22" s="19"/>
      <c r="AAZ22" s="70"/>
      <c r="ABA22" s="24"/>
      <c r="ABC22" s="7"/>
      <c r="ABD22" s="2"/>
      <c r="ABE22" s="20">
        <v>15</v>
      </c>
      <c r="ABF22" s="19"/>
      <c r="ABG22" s="17"/>
      <c r="ABH22" s="19"/>
      <c r="ABI22" s="70"/>
      <c r="ABJ22" s="24"/>
      <c r="ABL22" s="7"/>
      <c r="ABM22" s="2"/>
      <c r="ABN22" s="20">
        <v>15</v>
      </c>
      <c r="ABO22" s="19"/>
      <c r="ABP22" s="17"/>
      <c r="ABQ22" s="19"/>
      <c r="ABR22" s="70"/>
      <c r="ABS22" s="24"/>
      <c r="ABU22" s="7"/>
      <c r="ABV22" s="2"/>
      <c r="ABW22" s="20">
        <v>15</v>
      </c>
      <c r="ABX22" s="19"/>
      <c r="ABY22" s="17"/>
      <c r="ABZ22" s="19"/>
      <c r="ACA22" s="70"/>
      <c r="ACB22" s="24"/>
      <c r="ACD22" s="7"/>
      <c r="ACE22" s="2"/>
      <c r="ACF22" s="20">
        <v>15</v>
      </c>
      <c r="ACG22" s="19"/>
      <c r="ACH22" s="17"/>
      <c r="ACI22" s="19"/>
      <c r="ACJ22" s="70"/>
      <c r="ACK22" s="24"/>
      <c r="ACM22" s="7"/>
      <c r="ACN22" s="2"/>
      <c r="ACO22" s="20">
        <v>15</v>
      </c>
      <c r="ACP22" s="19"/>
      <c r="ACQ22" s="17"/>
      <c r="ACR22" s="19"/>
      <c r="ACS22" s="70"/>
      <c r="ACT22" s="24"/>
      <c r="ACV22" s="7"/>
      <c r="ACW22" s="2"/>
      <c r="ACX22" s="20">
        <v>15</v>
      </c>
      <c r="ACY22" s="19"/>
      <c r="ACZ22" s="17"/>
      <c r="ADA22" s="19"/>
      <c r="ADB22" s="70"/>
      <c r="ADC22" s="24"/>
    </row>
    <row r="23" spans="1:783" x14ac:dyDescent="0.25">
      <c r="A23" s="25">
        <v>20</v>
      </c>
      <c r="B23" s="16" t="str">
        <f t="shared" ref="B23:I23" si="19">FZ5</f>
        <v>SMITHFIELD FARMLAND</v>
      </c>
      <c r="C23" s="16" t="str">
        <f>GB5</f>
        <v>PED. 28829780</v>
      </c>
      <c r="D23" s="72" t="str">
        <f>GB5</f>
        <v>PED. 28829780</v>
      </c>
      <c r="E23" s="155">
        <f t="shared" si="19"/>
        <v>43362</v>
      </c>
      <c r="F23" s="74">
        <f t="shared" si="19"/>
        <v>19058.88</v>
      </c>
      <c r="G23" s="15">
        <f t="shared" si="19"/>
        <v>20</v>
      </c>
      <c r="H23" s="64">
        <f t="shared" si="19"/>
        <v>19123.810000000001</v>
      </c>
      <c r="I23" s="18">
        <f t="shared" si="19"/>
        <v>-64.930000000000291</v>
      </c>
      <c r="K23" s="59"/>
      <c r="L23" s="121"/>
      <c r="M23" s="20">
        <v>16</v>
      </c>
      <c r="N23" s="19">
        <v>977.78</v>
      </c>
      <c r="O23" s="17">
        <v>43344</v>
      </c>
      <c r="P23" s="19">
        <v>977.78</v>
      </c>
      <c r="Q23" s="70" t="s">
        <v>287</v>
      </c>
      <c r="R23" s="24">
        <v>35</v>
      </c>
      <c r="S23" s="16"/>
      <c r="T23" s="59"/>
      <c r="U23" s="121"/>
      <c r="V23" s="20">
        <v>16</v>
      </c>
      <c r="W23" s="190">
        <v>868.6</v>
      </c>
      <c r="X23" s="105">
        <v>43344</v>
      </c>
      <c r="Y23" s="190">
        <v>868.6</v>
      </c>
      <c r="Z23" s="124" t="s">
        <v>293</v>
      </c>
      <c r="AA23" s="103">
        <v>35</v>
      </c>
      <c r="AB23" s="16"/>
      <c r="AC23" s="59"/>
      <c r="AD23" s="121"/>
      <c r="AE23" s="20">
        <v>16</v>
      </c>
      <c r="AF23" s="190">
        <v>976.42</v>
      </c>
      <c r="AG23" s="17">
        <v>43344</v>
      </c>
      <c r="AH23" s="190">
        <v>976.42</v>
      </c>
      <c r="AI23" s="70" t="s">
        <v>296</v>
      </c>
      <c r="AJ23" s="24">
        <v>35</v>
      </c>
      <c r="AK23" s="16"/>
      <c r="AL23" s="59"/>
      <c r="AM23" s="121"/>
      <c r="AN23" s="20">
        <v>16</v>
      </c>
      <c r="AO23" s="19">
        <v>932.1</v>
      </c>
      <c r="AP23" s="17">
        <v>43346</v>
      </c>
      <c r="AQ23" s="19">
        <v>932.1</v>
      </c>
      <c r="AR23" s="70" t="s">
        <v>298</v>
      </c>
      <c r="AS23" s="24">
        <v>35</v>
      </c>
      <c r="AT23" s="16"/>
      <c r="AU23" s="59"/>
      <c r="AV23" s="121"/>
      <c r="AW23" s="20">
        <v>16</v>
      </c>
      <c r="AX23" s="19">
        <v>900.5</v>
      </c>
      <c r="AY23" s="105">
        <v>43348</v>
      </c>
      <c r="AZ23" s="19">
        <v>900.5</v>
      </c>
      <c r="BA23" s="124" t="s">
        <v>300</v>
      </c>
      <c r="BB23" s="416">
        <v>35</v>
      </c>
      <c r="BC23" s="16"/>
      <c r="BD23" s="59"/>
      <c r="BE23" s="121"/>
      <c r="BF23" s="20">
        <v>16</v>
      </c>
      <c r="BG23" s="19">
        <v>890.85</v>
      </c>
      <c r="BH23" s="402">
        <v>43349</v>
      </c>
      <c r="BI23" s="19">
        <v>890.85</v>
      </c>
      <c r="BJ23" s="404" t="s">
        <v>310</v>
      </c>
      <c r="BK23" s="405">
        <v>35</v>
      </c>
      <c r="BL23" s="16"/>
      <c r="BM23" s="59"/>
      <c r="BN23" s="121"/>
      <c r="BO23" s="20">
        <v>16</v>
      </c>
      <c r="BP23" s="19">
        <v>938.02</v>
      </c>
      <c r="BQ23" s="402">
        <v>43348</v>
      </c>
      <c r="BR23" s="19">
        <v>938.02</v>
      </c>
      <c r="BS23" s="404" t="s">
        <v>306</v>
      </c>
      <c r="BT23" s="405">
        <v>35</v>
      </c>
      <c r="BU23" s="16"/>
      <c r="BV23" s="59"/>
      <c r="BW23" s="121"/>
      <c r="BX23" s="20">
        <v>16</v>
      </c>
      <c r="BY23" s="19">
        <v>962.81</v>
      </c>
      <c r="BZ23" s="402">
        <v>43348</v>
      </c>
      <c r="CA23" s="19">
        <v>962.81</v>
      </c>
      <c r="CB23" s="404" t="s">
        <v>307</v>
      </c>
      <c r="CC23" s="405">
        <v>35</v>
      </c>
      <c r="CD23" s="16"/>
      <c r="CE23" s="59"/>
      <c r="CF23" s="121"/>
      <c r="CG23" s="20">
        <v>16</v>
      </c>
      <c r="CH23" s="19">
        <v>911.3</v>
      </c>
      <c r="CI23" s="17">
        <v>43350</v>
      </c>
      <c r="CJ23" s="19">
        <v>911.3</v>
      </c>
      <c r="CK23" s="70" t="s">
        <v>327</v>
      </c>
      <c r="CL23" s="24">
        <v>35</v>
      </c>
      <c r="CM23" s="16"/>
      <c r="CN23" s="128"/>
      <c r="CO23" s="121"/>
      <c r="CP23" s="20">
        <v>16</v>
      </c>
      <c r="CQ23" s="19">
        <v>995.01</v>
      </c>
      <c r="CR23" s="17">
        <v>43351</v>
      </c>
      <c r="CS23" s="19">
        <v>995.01</v>
      </c>
      <c r="CT23" s="70" t="s">
        <v>329</v>
      </c>
      <c r="CU23" s="24">
        <v>35</v>
      </c>
      <c r="CV23" s="16"/>
      <c r="CW23" s="59"/>
      <c r="CX23" s="121"/>
      <c r="CY23" s="20">
        <v>16</v>
      </c>
      <c r="CZ23" s="19">
        <v>893.1</v>
      </c>
      <c r="DA23" s="402">
        <v>43351</v>
      </c>
      <c r="DB23" s="19">
        <v>893.1</v>
      </c>
      <c r="DC23" s="404" t="s">
        <v>333</v>
      </c>
      <c r="DD23" s="405">
        <v>35</v>
      </c>
      <c r="DE23" s="16"/>
      <c r="DF23" s="59"/>
      <c r="DG23" s="121"/>
      <c r="DH23" s="20">
        <v>16</v>
      </c>
      <c r="DI23" s="19">
        <v>914.29</v>
      </c>
      <c r="DJ23" s="402">
        <v>43355</v>
      </c>
      <c r="DK23" s="19">
        <v>914.29</v>
      </c>
      <c r="DL23" s="404" t="s">
        <v>345</v>
      </c>
      <c r="DM23" s="405">
        <v>35</v>
      </c>
      <c r="DN23" s="16"/>
      <c r="DO23" s="59"/>
      <c r="DP23" s="121"/>
      <c r="DQ23" s="20">
        <v>16</v>
      </c>
      <c r="DR23" s="30">
        <v>900.5</v>
      </c>
      <c r="DS23" s="58">
        <v>43355</v>
      </c>
      <c r="DT23" s="30">
        <v>900.5</v>
      </c>
      <c r="DU23" s="76" t="s">
        <v>347</v>
      </c>
      <c r="DV23" s="24">
        <v>35</v>
      </c>
      <c r="DW23" s="16"/>
      <c r="DX23" s="59"/>
      <c r="DY23" s="121"/>
      <c r="DZ23" s="20">
        <v>16</v>
      </c>
      <c r="EA23" s="30">
        <v>912.62</v>
      </c>
      <c r="EB23" s="58">
        <v>43356</v>
      </c>
      <c r="EC23" s="775">
        <v>912.62</v>
      </c>
      <c r="ED23" s="76" t="s">
        <v>351</v>
      </c>
      <c r="EE23" s="24">
        <v>35</v>
      </c>
      <c r="EF23" s="16"/>
      <c r="EG23" s="59"/>
      <c r="EH23" s="121"/>
      <c r="EI23" s="20">
        <v>16</v>
      </c>
      <c r="EJ23" s="19">
        <v>924.87</v>
      </c>
      <c r="EK23" s="17">
        <v>43354</v>
      </c>
      <c r="EL23" s="19">
        <v>924.87</v>
      </c>
      <c r="EM23" s="43" t="s">
        <v>342</v>
      </c>
      <c r="EN23" s="24">
        <v>35</v>
      </c>
      <c r="EO23" s="16"/>
      <c r="EP23" s="59"/>
      <c r="EQ23" s="121"/>
      <c r="ER23" s="20">
        <v>16</v>
      </c>
      <c r="ES23" s="19">
        <v>889</v>
      </c>
      <c r="ET23" s="17">
        <v>43357</v>
      </c>
      <c r="EU23" s="19">
        <v>889</v>
      </c>
      <c r="EV23" s="43" t="s">
        <v>360</v>
      </c>
      <c r="EW23" s="24">
        <v>35</v>
      </c>
      <c r="EX23" s="16"/>
      <c r="EY23" s="59"/>
      <c r="EZ23" s="121"/>
      <c r="FA23" s="20">
        <v>16</v>
      </c>
      <c r="FB23" s="167">
        <v>873.6</v>
      </c>
      <c r="FC23" s="150">
        <v>43360</v>
      </c>
      <c r="FD23" s="167">
        <v>873.6</v>
      </c>
      <c r="FE23" s="110" t="s">
        <v>365</v>
      </c>
      <c r="FF23" s="111">
        <v>35</v>
      </c>
      <c r="FG23" s="16"/>
      <c r="FH23" s="59"/>
      <c r="FI23" s="121"/>
      <c r="FJ23" s="20">
        <v>16</v>
      </c>
      <c r="FK23" s="30">
        <v>964.17</v>
      </c>
      <c r="FL23" s="58">
        <v>43205</v>
      </c>
      <c r="FM23" s="30">
        <v>964.17</v>
      </c>
      <c r="FN23" s="76" t="s">
        <v>362</v>
      </c>
      <c r="FO23" s="24">
        <v>35</v>
      </c>
      <c r="FP23" s="16"/>
      <c r="FQ23" s="59"/>
      <c r="FR23" s="121"/>
      <c r="FS23" s="20">
        <v>16</v>
      </c>
      <c r="FT23" s="19">
        <v>899.5</v>
      </c>
      <c r="FU23" s="150">
        <v>43361</v>
      </c>
      <c r="FV23" s="19">
        <v>899.5</v>
      </c>
      <c r="FW23" s="270" t="s">
        <v>369</v>
      </c>
      <c r="FX23" s="111">
        <v>36</v>
      </c>
      <c r="FY23" s="16"/>
      <c r="FZ23" s="59"/>
      <c r="GA23" s="121"/>
      <c r="GB23" s="20">
        <v>16</v>
      </c>
      <c r="GC23" s="19">
        <v>950.11</v>
      </c>
      <c r="GD23" s="17">
        <v>43364</v>
      </c>
      <c r="GE23" s="19">
        <v>950.11</v>
      </c>
      <c r="GF23" s="70" t="s">
        <v>437</v>
      </c>
      <c r="GG23" s="24">
        <v>36</v>
      </c>
      <c r="GH23" s="16"/>
      <c r="GI23" s="59"/>
      <c r="GJ23" s="121"/>
      <c r="GK23" s="20">
        <v>16</v>
      </c>
      <c r="GL23" s="19">
        <v>950.72</v>
      </c>
      <c r="GM23" s="17">
        <v>43365</v>
      </c>
      <c r="GN23" s="19">
        <v>950.72</v>
      </c>
      <c r="GO23" s="70" t="s">
        <v>447</v>
      </c>
      <c r="GP23" s="24">
        <v>36</v>
      </c>
      <c r="GQ23" s="16"/>
      <c r="GR23" s="59"/>
      <c r="GS23" s="121"/>
      <c r="GT23" s="20">
        <v>16</v>
      </c>
      <c r="GU23" s="19">
        <v>939.38</v>
      </c>
      <c r="GV23" s="17">
        <v>43362</v>
      </c>
      <c r="GW23" s="19">
        <v>939.38</v>
      </c>
      <c r="GX23" s="312" t="s">
        <v>359</v>
      </c>
      <c r="GY23" s="24">
        <v>36</v>
      </c>
      <c r="GZ23" s="16"/>
      <c r="HA23" s="59"/>
      <c r="HB23" s="121"/>
      <c r="HC23" s="20">
        <v>16</v>
      </c>
      <c r="HD23" s="30">
        <v>972.95</v>
      </c>
      <c r="HE23" s="58">
        <v>43363</v>
      </c>
      <c r="HF23" s="30">
        <v>972.95</v>
      </c>
      <c r="HG23" s="76" t="s">
        <v>436</v>
      </c>
      <c r="HH23" s="24">
        <v>36</v>
      </c>
      <c r="HI23" s="16"/>
      <c r="HJ23" s="59"/>
      <c r="HK23" s="121"/>
      <c r="HL23" s="20">
        <v>16</v>
      </c>
      <c r="HM23" s="19">
        <v>930.8</v>
      </c>
      <c r="HN23" s="17">
        <v>43365</v>
      </c>
      <c r="HO23" s="19">
        <v>930.8</v>
      </c>
      <c r="HP23" s="600" t="s">
        <v>443</v>
      </c>
      <c r="HQ23" s="24">
        <v>36</v>
      </c>
      <c r="HR23" s="18"/>
      <c r="HS23" s="30"/>
      <c r="HT23" s="121"/>
      <c r="HU23" s="20">
        <v>16</v>
      </c>
      <c r="HV23" s="30">
        <v>918.1</v>
      </c>
      <c r="HW23" s="58">
        <v>43367</v>
      </c>
      <c r="HX23" s="30">
        <v>918.1</v>
      </c>
      <c r="HY23" s="76" t="s">
        <v>450</v>
      </c>
      <c r="HZ23" s="24">
        <v>36</v>
      </c>
      <c r="IA23" s="16"/>
      <c r="IB23" s="59"/>
      <c r="IC23" s="121"/>
      <c r="ID23" s="20">
        <v>16</v>
      </c>
      <c r="IE23" s="19">
        <v>902</v>
      </c>
      <c r="IF23" s="17">
        <v>43369</v>
      </c>
      <c r="IG23" s="19">
        <v>902</v>
      </c>
      <c r="IH23" s="43" t="s">
        <v>460</v>
      </c>
      <c r="II23" s="24">
        <v>39</v>
      </c>
      <c r="IJ23" s="16"/>
      <c r="IK23" s="59"/>
      <c r="IL23" s="121"/>
      <c r="IM23" s="20">
        <v>16</v>
      </c>
      <c r="IN23" s="30">
        <v>964.17</v>
      </c>
      <c r="IO23" s="639">
        <v>43368</v>
      </c>
      <c r="IP23" s="30">
        <v>964.17</v>
      </c>
      <c r="IQ23" s="76" t="s">
        <v>458</v>
      </c>
      <c r="IR23" s="24">
        <v>36</v>
      </c>
      <c r="IS23" s="16"/>
      <c r="IT23" s="59"/>
      <c r="IU23" s="121"/>
      <c r="IV23" s="20">
        <v>16</v>
      </c>
      <c r="IW23" s="19">
        <v>905.22</v>
      </c>
      <c r="IX23" s="17">
        <v>43370</v>
      </c>
      <c r="IY23" s="19">
        <v>905.22</v>
      </c>
      <c r="IZ23" s="70" t="s">
        <v>464</v>
      </c>
      <c r="JA23" s="24">
        <v>39</v>
      </c>
      <c r="JB23" s="16"/>
      <c r="JC23" s="59"/>
      <c r="JD23" s="121"/>
      <c r="JE23" s="20">
        <v>16</v>
      </c>
      <c r="JF23" s="19">
        <v>948.91</v>
      </c>
      <c r="JG23" s="17">
        <v>43371</v>
      </c>
      <c r="JH23" s="19">
        <v>948.91</v>
      </c>
      <c r="JI23" s="70" t="s">
        <v>441</v>
      </c>
      <c r="JJ23" s="24">
        <v>39</v>
      </c>
      <c r="JK23" s="16"/>
      <c r="JL23" s="59"/>
      <c r="JM23" s="121"/>
      <c r="JN23" s="20">
        <v>16</v>
      </c>
      <c r="JO23" s="19">
        <v>902.2</v>
      </c>
      <c r="JP23" s="17">
        <v>43372</v>
      </c>
      <c r="JQ23" s="19">
        <v>902.2</v>
      </c>
      <c r="JR23" s="70" t="s">
        <v>471</v>
      </c>
      <c r="JS23" s="24">
        <v>39</v>
      </c>
      <c r="JT23" s="16"/>
      <c r="JU23" s="59"/>
      <c r="JV23" s="121"/>
      <c r="JW23" s="20">
        <v>16</v>
      </c>
      <c r="JX23" s="19">
        <v>909.3</v>
      </c>
      <c r="JY23" s="17"/>
      <c r="JZ23" s="19"/>
      <c r="KA23" s="70"/>
      <c r="KB23" s="24"/>
      <c r="KC23" s="16"/>
      <c r="KD23" s="59"/>
      <c r="KE23" s="121"/>
      <c r="KF23" s="20">
        <v>16</v>
      </c>
      <c r="KG23" s="19">
        <v>948.5</v>
      </c>
      <c r="KH23" s="17"/>
      <c r="KI23" s="19"/>
      <c r="KJ23" s="70"/>
      <c r="KK23" s="24"/>
      <c r="KL23" s="16"/>
      <c r="KM23" s="59"/>
      <c r="KN23" s="121"/>
      <c r="KO23" s="20">
        <v>16</v>
      </c>
      <c r="KP23" s="190"/>
      <c r="KQ23" s="105"/>
      <c r="KR23" s="190"/>
      <c r="KS23" s="124"/>
      <c r="KT23" s="103"/>
      <c r="KU23" s="16"/>
      <c r="KV23" s="59"/>
      <c r="KW23" s="121"/>
      <c r="KX23" s="20">
        <v>16</v>
      </c>
      <c r="KY23" s="190"/>
      <c r="KZ23" s="17"/>
      <c r="LA23" s="190"/>
      <c r="LB23" s="70"/>
      <c r="LC23" s="24"/>
      <c r="LD23" s="16"/>
      <c r="LE23" s="59"/>
      <c r="LF23" s="121"/>
      <c r="LG23" s="20"/>
      <c r="LH23" s="19"/>
      <c r="LI23" s="17"/>
      <c r="LJ23" s="19"/>
      <c r="LK23" s="70"/>
      <c r="LL23" s="24"/>
      <c r="LM23" s="16"/>
      <c r="LN23" s="59"/>
      <c r="LO23" s="121"/>
      <c r="LP23" s="20"/>
      <c r="LQ23" s="190"/>
      <c r="LR23" s="17"/>
      <c r="LS23" s="190"/>
      <c r="LT23" s="70"/>
      <c r="LU23" s="24"/>
      <c r="LV23" s="16"/>
      <c r="LW23" s="59"/>
      <c r="LX23" s="121"/>
      <c r="LY23" s="20"/>
      <c r="LZ23" s="19"/>
      <c r="MA23" s="17"/>
      <c r="MB23" s="19"/>
      <c r="MC23" s="70"/>
      <c r="MD23" s="24"/>
      <c r="ME23" s="16"/>
      <c r="MF23" s="59"/>
      <c r="MG23" s="121"/>
      <c r="MH23" s="20"/>
      <c r="MI23" s="167"/>
      <c r="MJ23" s="17"/>
      <c r="MK23" s="167"/>
      <c r="ML23" s="70"/>
      <c r="MM23" s="24"/>
      <c r="MN23" s="16"/>
      <c r="MO23" s="59"/>
      <c r="MP23" s="121"/>
      <c r="MQ23" s="20"/>
      <c r="MR23" s="19"/>
      <c r="MS23" s="17"/>
      <c r="MT23" s="19"/>
      <c r="MU23" s="70"/>
      <c r="MV23" s="24"/>
      <c r="MW23" s="16"/>
      <c r="MX23" s="59"/>
      <c r="MY23" s="121"/>
      <c r="MZ23" s="20"/>
      <c r="NA23" s="19"/>
      <c r="NB23" s="17"/>
      <c r="NC23" s="19"/>
      <c r="ND23" s="70"/>
      <c r="NE23" s="24"/>
      <c r="NF23" s="16"/>
      <c r="NG23" s="59"/>
      <c r="NH23" s="121"/>
      <c r="NI23" s="20"/>
      <c r="NJ23" s="19"/>
      <c r="NK23" s="17"/>
      <c r="NL23" s="19"/>
      <c r="NM23" s="70"/>
      <c r="NN23" s="24"/>
      <c r="NO23" s="16"/>
      <c r="NP23" s="59"/>
      <c r="NQ23" s="171"/>
      <c r="NR23" s="20"/>
      <c r="NS23" s="19"/>
      <c r="NT23" s="17"/>
      <c r="NU23" s="19"/>
      <c r="NV23" s="70"/>
      <c r="NW23" s="24"/>
      <c r="NX23" s="16"/>
      <c r="NY23" s="59"/>
      <c r="NZ23" s="121"/>
      <c r="OA23" s="20"/>
      <c r="OB23" s="19"/>
      <c r="OC23" s="105"/>
      <c r="OD23" s="19"/>
      <c r="OE23" s="124"/>
      <c r="OF23" s="103"/>
      <c r="OG23" s="16"/>
      <c r="OH23" s="59"/>
      <c r="OI23" s="121"/>
      <c r="OJ23" s="20"/>
      <c r="OK23" s="19"/>
      <c r="OL23" s="17"/>
      <c r="OM23" s="19"/>
      <c r="ON23" s="70"/>
      <c r="OO23" s="485"/>
      <c r="OP23" s="16"/>
      <c r="OQ23" s="59"/>
      <c r="OR23" s="121"/>
      <c r="OS23" s="20"/>
      <c r="OT23" s="19"/>
      <c r="OU23" s="17"/>
      <c r="OV23" s="19"/>
      <c r="OW23" s="70"/>
      <c r="OX23" s="24"/>
      <c r="OY23" s="16"/>
      <c r="OZ23" s="59"/>
      <c r="PA23" s="121"/>
      <c r="PB23" s="20"/>
      <c r="PC23" s="19"/>
      <c r="PD23" s="17"/>
      <c r="PE23" s="19"/>
      <c r="PF23" s="70"/>
      <c r="PG23" s="24"/>
      <c r="PH23" s="16"/>
      <c r="PI23" s="59"/>
      <c r="PJ23" s="121"/>
      <c r="PK23" s="20"/>
      <c r="PL23" s="19"/>
      <c r="PM23" s="17"/>
      <c r="PN23" s="19"/>
      <c r="PO23" s="270"/>
      <c r="PP23" s="24"/>
      <c r="PQ23" s="16"/>
      <c r="PR23" s="59"/>
      <c r="PS23" s="121"/>
      <c r="PT23" s="20"/>
      <c r="PU23" s="19"/>
      <c r="PV23" s="105"/>
      <c r="PW23" s="19"/>
      <c r="PX23" s="124"/>
      <c r="PY23" s="416"/>
      <c r="PZ23" s="16"/>
      <c r="QA23" s="59"/>
      <c r="QB23" s="121"/>
      <c r="QC23" s="20"/>
      <c r="QD23" s="19"/>
      <c r="QE23" s="17"/>
      <c r="QF23" s="19"/>
      <c r="QG23" s="70"/>
      <c r="QH23" s="24"/>
      <c r="QI23" s="16"/>
      <c r="QJ23" s="59"/>
      <c r="QK23" s="121"/>
      <c r="QL23" s="20"/>
      <c r="QM23" s="19"/>
      <c r="QN23" s="17"/>
      <c r="QO23" s="19"/>
      <c r="QP23" s="70"/>
      <c r="QQ23" s="24"/>
      <c r="QR23" s="16"/>
      <c r="QS23" s="59"/>
      <c r="QT23" s="121"/>
      <c r="QU23" s="20"/>
      <c r="QV23" s="19"/>
      <c r="QW23" s="17"/>
      <c r="QX23" s="19"/>
      <c r="QY23" s="70"/>
      <c r="QZ23" s="24"/>
      <c r="RA23" s="16"/>
      <c r="RB23" s="59"/>
      <c r="RC23" s="121"/>
      <c r="RD23" s="20"/>
      <c r="RE23" s="19"/>
      <c r="RF23" s="17"/>
      <c r="RG23" s="19"/>
      <c r="RH23" s="70"/>
      <c r="RI23" s="24"/>
      <c r="RJ23" s="16"/>
      <c r="RK23" s="59"/>
      <c r="RL23" s="121"/>
      <c r="RM23" s="20"/>
      <c r="RN23" s="19"/>
      <c r="RO23" s="402"/>
      <c r="RP23" s="403"/>
      <c r="RQ23" s="404"/>
      <c r="RR23" s="405"/>
      <c r="RS23" s="16"/>
      <c r="RT23" s="59"/>
      <c r="RU23" s="121"/>
      <c r="RV23" s="20"/>
      <c r="RW23" s="19"/>
      <c r="RX23" s="17"/>
      <c r="RY23" s="19"/>
      <c r="RZ23" s="70"/>
      <c r="SA23" s="24"/>
      <c r="SB23" s="16"/>
      <c r="SC23" s="59"/>
      <c r="SD23" s="121"/>
      <c r="SE23" s="20">
        <v>16</v>
      </c>
      <c r="SF23" s="19"/>
      <c r="SG23" s="17"/>
      <c r="SH23" s="19"/>
      <c r="SI23" s="70"/>
      <c r="SJ23" s="24"/>
      <c r="SK23" s="16"/>
      <c r="SL23" s="59"/>
      <c r="SM23" s="121"/>
      <c r="SN23" s="20">
        <v>16</v>
      </c>
      <c r="SO23" s="19"/>
      <c r="SP23" s="17"/>
      <c r="SQ23" s="19"/>
      <c r="SR23" s="70"/>
      <c r="SS23" s="24"/>
      <c r="SU23" s="7"/>
      <c r="SV23" s="2"/>
      <c r="SW23" s="20">
        <v>16</v>
      </c>
      <c r="SX23" s="19"/>
      <c r="SY23" s="17"/>
      <c r="SZ23" s="19"/>
      <c r="TA23" s="70"/>
      <c r="TB23" s="24"/>
      <c r="TD23" s="7"/>
      <c r="TE23" s="2"/>
      <c r="TF23" s="20">
        <v>16</v>
      </c>
      <c r="TG23" s="19"/>
      <c r="TH23" s="17"/>
      <c r="TI23" s="19"/>
      <c r="TJ23" s="70"/>
      <c r="TK23" s="24"/>
      <c r="TM23" s="7"/>
      <c r="TN23" s="2"/>
      <c r="TO23" s="20">
        <v>16</v>
      </c>
      <c r="TP23" s="19"/>
      <c r="TQ23" s="17"/>
      <c r="TR23" s="19"/>
      <c r="TS23" s="70"/>
      <c r="TT23" s="24"/>
      <c r="TV23" s="7"/>
      <c r="TW23" s="2"/>
      <c r="TX23" s="20">
        <v>16</v>
      </c>
      <c r="TY23" s="19"/>
      <c r="TZ23" s="17"/>
      <c r="UA23" s="19"/>
      <c r="UB23" s="70"/>
      <c r="UC23" s="24"/>
      <c r="UE23" s="7"/>
      <c r="UF23" s="2"/>
      <c r="UG23" s="20">
        <v>16</v>
      </c>
      <c r="UH23" s="19"/>
      <c r="UI23" s="17"/>
      <c r="UJ23" s="19"/>
      <c r="UK23" s="70"/>
      <c r="UL23" s="24"/>
      <c r="UN23" s="7"/>
      <c r="UO23" s="2"/>
      <c r="UP23" s="20">
        <v>16</v>
      </c>
      <c r="UQ23" s="19"/>
      <c r="UR23" s="17"/>
      <c r="US23" s="19"/>
      <c r="UT23" s="70"/>
      <c r="UU23" s="24"/>
      <c r="UW23" s="7"/>
      <c r="UX23" s="2"/>
      <c r="UY23" s="20">
        <v>16</v>
      </c>
      <c r="UZ23" s="19"/>
      <c r="VA23" s="17"/>
      <c r="VB23" s="19"/>
      <c r="VC23" s="70"/>
      <c r="VD23" s="24"/>
      <c r="VF23" s="7"/>
      <c r="VG23" s="2"/>
      <c r="VH23" s="20">
        <v>16</v>
      </c>
      <c r="VI23" s="19"/>
      <c r="VJ23" s="17"/>
      <c r="VK23" s="19"/>
      <c r="VL23" s="70"/>
      <c r="VM23" s="24"/>
      <c r="VO23" s="7"/>
      <c r="VP23" s="2"/>
      <c r="VQ23" s="20">
        <v>16</v>
      </c>
      <c r="VR23" s="19"/>
      <c r="VS23" s="17"/>
      <c r="VT23" s="19"/>
      <c r="VU23" s="70"/>
      <c r="VV23" s="24"/>
      <c r="VX23" s="7"/>
      <c r="VY23" s="2"/>
      <c r="VZ23" s="20">
        <v>16</v>
      </c>
      <c r="WA23" s="19"/>
      <c r="WB23" s="17"/>
      <c r="WC23" s="19"/>
      <c r="WD23" s="70"/>
      <c r="WE23" s="24"/>
      <c r="WG23" s="7"/>
      <c r="WH23" s="2"/>
      <c r="WI23" s="20">
        <v>16</v>
      </c>
      <c r="WJ23" s="19"/>
      <c r="WK23" s="17"/>
      <c r="WL23" s="19"/>
      <c r="WM23" s="70"/>
      <c r="WN23" s="24"/>
      <c r="WP23" s="7"/>
      <c r="WQ23" s="2"/>
      <c r="WR23" s="20">
        <v>16</v>
      </c>
      <c r="WS23" s="19"/>
      <c r="WT23" s="17"/>
      <c r="WU23" s="19"/>
      <c r="WV23" s="70"/>
      <c r="WW23" s="24"/>
      <c r="WY23" s="7"/>
      <c r="WZ23" s="2"/>
      <c r="XA23" s="20">
        <v>16</v>
      </c>
      <c r="XB23" s="19"/>
      <c r="XC23" s="17"/>
      <c r="XD23" s="19"/>
      <c r="XE23" s="70"/>
      <c r="XF23" s="24"/>
      <c r="XH23" s="7"/>
      <c r="XI23" s="2"/>
      <c r="XJ23" s="20">
        <v>16</v>
      </c>
      <c r="XK23" s="19"/>
      <c r="XL23" s="17"/>
      <c r="XM23" s="19"/>
      <c r="XN23" s="70"/>
      <c r="XO23" s="24"/>
      <c r="XQ23" s="7"/>
      <c r="XR23" s="2"/>
      <c r="XS23" s="20">
        <v>16</v>
      </c>
      <c r="XT23" s="19"/>
      <c r="XU23" s="17"/>
      <c r="XV23" s="19"/>
      <c r="XW23" s="70"/>
      <c r="XX23" s="24"/>
      <c r="XZ23" s="7"/>
      <c r="YA23" s="2"/>
      <c r="YB23" s="20">
        <v>16</v>
      </c>
      <c r="YC23" s="19"/>
      <c r="YD23" s="17"/>
      <c r="YE23" s="19"/>
      <c r="YF23" s="70"/>
      <c r="YG23" s="24"/>
      <c r="YI23" s="7"/>
      <c r="YJ23" s="2"/>
      <c r="YK23" s="20">
        <v>16</v>
      </c>
      <c r="YL23" s="19"/>
      <c r="YM23" s="17"/>
      <c r="YN23" s="19"/>
      <c r="YO23" s="70"/>
      <c r="YP23" s="24"/>
      <c r="YR23" s="7"/>
      <c r="YS23" s="2"/>
      <c r="YT23" s="20">
        <v>16</v>
      </c>
      <c r="YU23" s="19"/>
      <c r="YV23" s="17"/>
      <c r="YW23" s="19"/>
      <c r="YX23" s="70"/>
      <c r="YY23" s="24"/>
      <c r="ZA23" s="7"/>
      <c r="ZB23" s="2"/>
      <c r="ZC23" s="20">
        <v>16</v>
      </c>
      <c r="ZD23" s="19"/>
      <c r="ZE23" s="17"/>
      <c r="ZF23" s="19"/>
      <c r="ZG23" s="70"/>
      <c r="ZH23" s="24"/>
      <c r="ZJ23" s="7"/>
      <c r="ZK23" s="2"/>
      <c r="ZL23" s="20">
        <v>16</v>
      </c>
      <c r="ZM23" s="19"/>
      <c r="ZN23" s="17"/>
      <c r="ZO23" s="19"/>
      <c r="ZP23" s="70"/>
      <c r="ZQ23" s="24"/>
      <c r="ZS23" s="7"/>
      <c r="ZT23" s="2"/>
      <c r="ZU23" s="20">
        <v>16</v>
      </c>
      <c r="ZV23" s="19"/>
      <c r="ZW23" s="17"/>
      <c r="ZX23" s="19"/>
      <c r="ZY23" s="70"/>
      <c r="ZZ23" s="24"/>
      <c r="AAB23" s="7"/>
      <c r="AAC23" s="2"/>
      <c r="AAD23" s="20">
        <v>16</v>
      </c>
      <c r="AAE23" s="19"/>
      <c r="AAF23" s="17"/>
      <c r="AAG23" s="19"/>
      <c r="AAH23" s="70"/>
      <c r="AAI23" s="24"/>
      <c r="AAK23" s="7"/>
      <c r="AAL23" s="2"/>
      <c r="AAM23" s="20">
        <v>16</v>
      </c>
      <c r="AAN23" s="19"/>
      <c r="AAO23" s="17"/>
      <c r="AAP23" s="19"/>
      <c r="AAQ23" s="70"/>
      <c r="AAR23" s="24"/>
      <c r="AAT23" s="7"/>
      <c r="AAU23" s="2"/>
      <c r="AAV23" s="20">
        <v>16</v>
      </c>
      <c r="AAW23" s="19"/>
      <c r="AAX23" s="17"/>
      <c r="AAY23" s="19"/>
      <c r="AAZ23" s="70"/>
      <c r="ABA23" s="24"/>
      <c r="ABC23" s="7"/>
      <c r="ABD23" s="2"/>
      <c r="ABE23" s="20">
        <v>16</v>
      </c>
      <c r="ABF23" s="19"/>
      <c r="ABG23" s="17"/>
      <c r="ABH23" s="19"/>
      <c r="ABI23" s="70"/>
      <c r="ABJ23" s="24"/>
      <c r="ABL23" s="7"/>
      <c r="ABM23" s="2"/>
      <c r="ABN23" s="20">
        <v>16</v>
      </c>
      <c r="ABO23" s="19"/>
      <c r="ABP23" s="17"/>
      <c r="ABQ23" s="19"/>
      <c r="ABR23" s="70"/>
      <c r="ABS23" s="24"/>
      <c r="ABU23" s="7"/>
      <c r="ABV23" s="2"/>
      <c r="ABW23" s="20">
        <v>16</v>
      </c>
      <c r="ABX23" s="19"/>
      <c r="ABY23" s="17"/>
      <c r="ABZ23" s="19"/>
      <c r="ACA23" s="70"/>
      <c r="ACB23" s="24"/>
      <c r="ACD23" s="7"/>
      <c r="ACE23" s="2"/>
      <c r="ACF23" s="20">
        <v>16</v>
      </c>
      <c r="ACG23" s="19"/>
      <c r="ACH23" s="17"/>
      <c r="ACI23" s="19"/>
      <c r="ACJ23" s="70"/>
      <c r="ACK23" s="24"/>
      <c r="ACM23" s="7"/>
      <c r="ACN23" s="2"/>
      <c r="ACO23" s="20">
        <v>16</v>
      </c>
      <c r="ACP23" s="19"/>
      <c r="ACQ23" s="17"/>
      <c r="ACR23" s="19"/>
      <c r="ACS23" s="70"/>
      <c r="ACT23" s="24"/>
      <c r="ACV23" s="7"/>
      <c r="ACW23" s="2"/>
      <c r="ACX23" s="20">
        <v>16</v>
      </c>
      <c r="ACY23" s="19"/>
      <c r="ACZ23" s="17"/>
      <c r="ADA23" s="19"/>
      <c r="ADB23" s="70"/>
      <c r="ADC23" s="24"/>
    </row>
    <row r="24" spans="1:783" x14ac:dyDescent="0.25">
      <c r="A24" s="25">
        <v>21</v>
      </c>
      <c r="B24" s="16" t="str">
        <f t="shared" ref="B24:I24" si="20">GI5</f>
        <v>TYSON FRESH MEATS</v>
      </c>
      <c r="C24" s="16" t="str">
        <f t="shared" si="20"/>
        <v xml:space="preserve">I B P </v>
      </c>
      <c r="D24" s="72" t="str">
        <f t="shared" si="20"/>
        <v>PED. 28829535</v>
      </c>
      <c r="E24" s="155">
        <f t="shared" si="20"/>
        <v>43362</v>
      </c>
      <c r="F24" s="74">
        <f t="shared" si="20"/>
        <v>18352</v>
      </c>
      <c r="G24" s="15">
        <f t="shared" si="20"/>
        <v>20</v>
      </c>
      <c r="H24" s="64">
        <f t="shared" si="20"/>
        <v>18409.86</v>
      </c>
      <c r="I24" s="18">
        <f t="shared" si="20"/>
        <v>-57.860000000000582</v>
      </c>
      <c r="K24" s="59"/>
      <c r="L24" s="121"/>
      <c r="M24" s="20">
        <v>17</v>
      </c>
      <c r="N24" s="19">
        <v>907.03</v>
      </c>
      <c r="O24" s="17">
        <v>43344</v>
      </c>
      <c r="P24" s="19">
        <v>907.03</v>
      </c>
      <c r="Q24" s="70" t="s">
        <v>288</v>
      </c>
      <c r="R24" s="24">
        <v>35</v>
      </c>
      <c r="S24" s="16"/>
      <c r="T24" s="59"/>
      <c r="U24" s="121"/>
      <c r="V24" s="20">
        <v>17</v>
      </c>
      <c r="W24" s="190">
        <v>919.9</v>
      </c>
      <c r="X24" s="105">
        <v>43344</v>
      </c>
      <c r="Y24" s="190">
        <v>919.9</v>
      </c>
      <c r="Z24" s="124" t="s">
        <v>293</v>
      </c>
      <c r="AA24" s="103">
        <v>35</v>
      </c>
      <c r="AB24" s="16"/>
      <c r="AC24" s="59"/>
      <c r="AD24" s="121"/>
      <c r="AE24" s="20">
        <v>17</v>
      </c>
      <c r="AF24" s="190">
        <v>982.77</v>
      </c>
      <c r="AG24" s="17">
        <v>43344</v>
      </c>
      <c r="AH24" s="190">
        <v>982.77</v>
      </c>
      <c r="AI24" s="70" t="s">
        <v>294</v>
      </c>
      <c r="AJ24" s="24">
        <v>35</v>
      </c>
      <c r="AK24" s="16"/>
      <c r="AL24" s="59"/>
      <c r="AM24" s="121"/>
      <c r="AN24" s="20">
        <v>17</v>
      </c>
      <c r="AO24" s="19">
        <v>924.4</v>
      </c>
      <c r="AP24" s="17">
        <v>43346</v>
      </c>
      <c r="AQ24" s="19">
        <v>924.4</v>
      </c>
      <c r="AR24" s="70" t="s">
        <v>298</v>
      </c>
      <c r="AS24" s="24">
        <v>35</v>
      </c>
      <c r="AT24" s="16"/>
      <c r="AU24" s="59"/>
      <c r="AV24" s="121"/>
      <c r="AW24" s="20">
        <v>17</v>
      </c>
      <c r="AX24" s="19">
        <v>895.5</v>
      </c>
      <c r="AY24" s="105">
        <v>43348</v>
      </c>
      <c r="AZ24" s="19">
        <v>895.5</v>
      </c>
      <c r="BA24" s="124" t="s">
        <v>300</v>
      </c>
      <c r="BB24" s="416">
        <v>35</v>
      </c>
      <c r="BC24" s="16"/>
      <c r="BD24" s="59"/>
      <c r="BE24" s="121"/>
      <c r="BF24" s="20">
        <v>17</v>
      </c>
      <c r="BG24" s="19">
        <v>904.91</v>
      </c>
      <c r="BH24" s="402">
        <v>43349</v>
      </c>
      <c r="BI24" s="19">
        <v>904.91</v>
      </c>
      <c r="BJ24" s="404" t="s">
        <v>311</v>
      </c>
      <c r="BK24" s="405">
        <v>35</v>
      </c>
      <c r="BL24" s="16"/>
      <c r="BM24" s="59"/>
      <c r="BN24" s="121"/>
      <c r="BO24" s="20">
        <v>17</v>
      </c>
      <c r="BP24" s="19">
        <v>928.5</v>
      </c>
      <c r="BQ24" s="402">
        <v>43348</v>
      </c>
      <c r="BR24" s="19">
        <v>928.5</v>
      </c>
      <c r="BS24" s="404" t="s">
        <v>306</v>
      </c>
      <c r="BT24" s="405">
        <v>35</v>
      </c>
      <c r="BU24" s="16"/>
      <c r="BV24" s="59"/>
      <c r="BW24" s="121"/>
      <c r="BX24" s="20">
        <v>17</v>
      </c>
      <c r="BY24" s="19">
        <v>970.07</v>
      </c>
      <c r="BZ24" s="402">
        <v>43348</v>
      </c>
      <c r="CA24" s="19">
        <v>970.07</v>
      </c>
      <c r="CB24" s="404" t="s">
        <v>307</v>
      </c>
      <c r="CC24" s="405">
        <v>35</v>
      </c>
      <c r="CD24" s="16"/>
      <c r="CE24" s="59"/>
      <c r="CF24" s="121"/>
      <c r="CG24" s="20">
        <v>17</v>
      </c>
      <c r="CH24" s="19">
        <v>935.3</v>
      </c>
      <c r="CI24" s="17">
        <v>43350</v>
      </c>
      <c r="CJ24" s="19">
        <v>935.3</v>
      </c>
      <c r="CK24" s="70" t="s">
        <v>327</v>
      </c>
      <c r="CL24" s="24">
        <v>35</v>
      </c>
      <c r="CM24" s="16"/>
      <c r="CN24" s="128"/>
      <c r="CO24" s="121"/>
      <c r="CP24" s="20">
        <v>17</v>
      </c>
      <c r="CQ24" s="19">
        <v>996.83</v>
      </c>
      <c r="CR24" s="17">
        <v>43351</v>
      </c>
      <c r="CS24" s="19">
        <v>996.83</v>
      </c>
      <c r="CT24" s="70" t="s">
        <v>329</v>
      </c>
      <c r="CU24" s="24">
        <v>35</v>
      </c>
      <c r="CV24" s="16"/>
      <c r="CW24" s="59"/>
      <c r="CX24" s="121"/>
      <c r="CY24" s="20">
        <v>17</v>
      </c>
      <c r="CZ24" s="19">
        <v>948.9</v>
      </c>
      <c r="DA24" s="402">
        <v>43351</v>
      </c>
      <c r="DB24" s="19">
        <v>948.9</v>
      </c>
      <c r="DC24" s="404" t="s">
        <v>333</v>
      </c>
      <c r="DD24" s="405">
        <v>35</v>
      </c>
      <c r="DE24" s="16"/>
      <c r="DF24" s="59"/>
      <c r="DG24" s="121"/>
      <c r="DH24" s="20">
        <v>17</v>
      </c>
      <c r="DI24" s="19">
        <v>909.75</v>
      </c>
      <c r="DJ24" s="402">
        <v>43355</v>
      </c>
      <c r="DK24" s="19">
        <v>909.75</v>
      </c>
      <c r="DL24" s="404" t="s">
        <v>345</v>
      </c>
      <c r="DM24" s="405">
        <v>35</v>
      </c>
      <c r="DN24" s="16"/>
      <c r="DO24" s="59"/>
      <c r="DP24" s="121"/>
      <c r="DQ24" s="20">
        <v>17</v>
      </c>
      <c r="DR24" s="30">
        <v>897</v>
      </c>
      <c r="DS24" s="58">
        <v>43355</v>
      </c>
      <c r="DT24" s="30">
        <v>897</v>
      </c>
      <c r="DU24" s="76" t="s">
        <v>347</v>
      </c>
      <c r="DV24" s="24">
        <v>35</v>
      </c>
      <c r="DW24" s="16"/>
      <c r="DX24" s="59"/>
      <c r="DY24" s="121"/>
      <c r="DZ24" s="20">
        <v>17</v>
      </c>
      <c r="EA24" s="30">
        <v>952.54</v>
      </c>
      <c r="EB24" s="58">
        <v>43356</v>
      </c>
      <c r="EC24" s="775">
        <v>952.54</v>
      </c>
      <c r="ED24" s="76" t="s">
        <v>351</v>
      </c>
      <c r="EE24" s="24">
        <v>35</v>
      </c>
      <c r="EF24" s="16"/>
      <c r="EG24" s="59"/>
      <c r="EH24" s="121"/>
      <c r="EI24" s="20">
        <v>17</v>
      </c>
      <c r="EJ24" s="19">
        <v>931.67</v>
      </c>
      <c r="EK24" s="17">
        <v>43354</v>
      </c>
      <c r="EL24" s="19">
        <v>931.67</v>
      </c>
      <c r="EM24" s="43" t="s">
        <v>342</v>
      </c>
      <c r="EN24" s="24">
        <v>35</v>
      </c>
      <c r="EO24" s="16"/>
      <c r="EP24" s="59"/>
      <c r="EQ24" s="121"/>
      <c r="ER24" s="20">
        <v>17</v>
      </c>
      <c r="ES24" s="19">
        <v>894.5</v>
      </c>
      <c r="ET24" s="17">
        <v>43357</v>
      </c>
      <c r="EU24" s="19">
        <v>894.5</v>
      </c>
      <c r="EV24" s="43" t="s">
        <v>360</v>
      </c>
      <c r="EW24" s="24">
        <v>35</v>
      </c>
      <c r="EX24" s="16"/>
      <c r="EY24" s="59"/>
      <c r="EZ24" s="121"/>
      <c r="FA24" s="20">
        <v>17</v>
      </c>
      <c r="FB24" s="167">
        <v>868.2</v>
      </c>
      <c r="FC24" s="150">
        <v>43360</v>
      </c>
      <c r="FD24" s="167">
        <v>868.2</v>
      </c>
      <c r="FE24" s="110" t="s">
        <v>365</v>
      </c>
      <c r="FF24" s="111">
        <v>35</v>
      </c>
      <c r="FG24" s="16"/>
      <c r="FH24" s="59"/>
      <c r="FI24" s="121"/>
      <c r="FJ24" s="20">
        <v>17</v>
      </c>
      <c r="FK24" s="30">
        <v>994.56</v>
      </c>
      <c r="FL24" s="58">
        <v>43205</v>
      </c>
      <c r="FM24" s="30">
        <v>994.56</v>
      </c>
      <c r="FN24" s="76" t="s">
        <v>362</v>
      </c>
      <c r="FO24" s="24">
        <v>35</v>
      </c>
      <c r="FP24" s="16"/>
      <c r="FQ24" s="59"/>
      <c r="FR24" s="121"/>
      <c r="FS24" s="20">
        <v>17</v>
      </c>
      <c r="FT24" s="19">
        <v>895</v>
      </c>
      <c r="FU24" s="150">
        <v>43361</v>
      </c>
      <c r="FV24" s="19">
        <v>895</v>
      </c>
      <c r="FW24" s="270" t="s">
        <v>369</v>
      </c>
      <c r="FX24" s="111">
        <v>36</v>
      </c>
      <c r="FY24" s="16"/>
      <c r="FZ24" s="59"/>
      <c r="GA24" s="121"/>
      <c r="GB24" s="20">
        <v>17</v>
      </c>
      <c r="GC24" s="19">
        <v>946.49</v>
      </c>
      <c r="GD24" s="17">
        <v>43363</v>
      </c>
      <c r="GE24" s="19">
        <v>946.49</v>
      </c>
      <c r="GF24" s="70" t="s">
        <v>396</v>
      </c>
      <c r="GG24" s="24">
        <v>36</v>
      </c>
      <c r="GH24" s="16"/>
      <c r="GI24" s="59"/>
      <c r="GJ24" s="121"/>
      <c r="GK24" s="20">
        <v>17</v>
      </c>
      <c r="GL24" s="19">
        <v>886.77</v>
      </c>
      <c r="GM24" s="17">
        <v>43365</v>
      </c>
      <c r="GN24" s="19">
        <v>886.77</v>
      </c>
      <c r="GO24" s="70" t="s">
        <v>447</v>
      </c>
      <c r="GP24" s="24">
        <v>36</v>
      </c>
      <c r="GQ24" s="16"/>
      <c r="GR24" s="59"/>
      <c r="GS24" s="121"/>
      <c r="GT24" s="20">
        <v>17</v>
      </c>
      <c r="GU24" s="19">
        <v>903.1</v>
      </c>
      <c r="GV24" s="17">
        <v>43362</v>
      </c>
      <c r="GW24" s="19">
        <v>903.1</v>
      </c>
      <c r="GX24" s="312" t="s">
        <v>359</v>
      </c>
      <c r="GY24" s="24">
        <v>36</v>
      </c>
      <c r="GZ24" s="16"/>
      <c r="HA24" s="59"/>
      <c r="HB24" s="121"/>
      <c r="HC24" s="20">
        <v>17</v>
      </c>
      <c r="HD24" s="30">
        <v>939.84</v>
      </c>
      <c r="HE24" s="58">
        <v>43363</v>
      </c>
      <c r="HF24" s="30">
        <v>939.84</v>
      </c>
      <c r="HG24" s="76" t="s">
        <v>436</v>
      </c>
      <c r="HH24" s="24">
        <v>36</v>
      </c>
      <c r="HI24" s="16"/>
      <c r="HJ24" s="59"/>
      <c r="HK24" s="121"/>
      <c r="HL24" s="20">
        <v>17</v>
      </c>
      <c r="HM24" s="19">
        <v>914.9</v>
      </c>
      <c r="HN24" s="17">
        <v>43365</v>
      </c>
      <c r="HO24" s="19">
        <v>914.9</v>
      </c>
      <c r="HP24" s="600" t="s">
        <v>447</v>
      </c>
      <c r="HQ24" s="24">
        <v>36</v>
      </c>
      <c r="HR24" s="16"/>
      <c r="HS24" s="30"/>
      <c r="HT24" s="121"/>
      <c r="HU24" s="20">
        <v>17</v>
      </c>
      <c r="HV24" s="30">
        <v>869.1</v>
      </c>
      <c r="HW24" s="58">
        <v>43367</v>
      </c>
      <c r="HX24" s="30">
        <v>869.1</v>
      </c>
      <c r="HY24" s="76" t="s">
        <v>450</v>
      </c>
      <c r="HZ24" s="24">
        <v>36</v>
      </c>
      <c r="IA24" s="16"/>
      <c r="IB24" s="59"/>
      <c r="IC24" s="121"/>
      <c r="ID24" s="20">
        <v>17</v>
      </c>
      <c r="IE24" s="19">
        <v>900</v>
      </c>
      <c r="IF24" s="17">
        <v>43369</v>
      </c>
      <c r="IG24" s="19">
        <v>900</v>
      </c>
      <c r="IH24" s="43" t="s">
        <v>459</v>
      </c>
      <c r="II24" s="24">
        <v>39</v>
      </c>
      <c r="IJ24" s="16"/>
      <c r="IK24" s="59"/>
      <c r="IL24" s="121"/>
      <c r="IM24" s="20">
        <v>17</v>
      </c>
      <c r="IN24" s="30">
        <v>989.12</v>
      </c>
      <c r="IO24" s="639">
        <v>43368</v>
      </c>
      <c r="IP24" s="30">
        <v>989.12</v>
      </c>
      <c r="IQ24" s="76" t="s">
        <v>458</v>
      </c>
      <c r="IR24" s="24">
        <v>36</v>
      </c>
      <c r="IS24" s="16"/>
      <c r="IT24" s="59"/>
      <c r="IU24" s="121"/>
      <c r="IV24" s="20">
        <v>17</v>
      </c>
      <c r="IW24" s="19">
        <v>864.85</v>
      </c>
      <c r="IX24" s="17">
        <v>43370</v>
      </c>
      <c r="IY24" s="19">
        <v>864.85</v>
      </c>
      <c r="IZ24" s="70" t="s">
        <v>463</v>
      </c>
      <c r="JA24" s="24">
        <v>39</v>
      </c>
      <c r="JB24" s="16"/>
      <c r="JC24" s="59"/>
      <c r="JD24" s="121"/>
      <c r="JE24" s="20">
        <v>17</v>
      </c>
      <c r="JF24" s="19">
        <v>964.79</v>
      </c>
      <c r="JG24" s="17">
        <v>43371</v>
      </c>
      <c r="JH24" s="19">
        <v>964.79</v>
      </c>
      <c r="JI24" s="70" t="s">
        <v>441</v>
      </c>
      <c r="JJ24" s="24">
        <v>39</v>
      </c>
      <c r="JK24" s="16"/>
      <c r="JL24" s="59"/>
      <c r="JM24" s="121"/>
      <c r="JN24" s="20">
        <v>17</v>
      </c>
      <c r="JO24" s="19">
        <v>910.4</v>
      </c>
      <c r="JP24" s="17">
        <v>43372</v>
      </c>
      <c r="JQ24" s="19">
        <v>910.4</v>
      </c>
      <c r="JR24" s="70" t="s">
        <v>471</v>
      </c>
      <c r="JS24" s="24">
        <v>39</v>
      </c>
      <c r="JT24" s="16"/>
      <c r="JU24" s="59"/>
      <c r="JV24" s="121"/>
      <c r="JW24" s="20">
        <v>17</v>
      </c>
      <c r="JX24" s="19">
        <v>962.36</v>
      </c>
      <c r="JY24" s="17"/>
      <c r="JZ24" s="19"/>
      <c r="KA24" s="70"/>
      <c r="KB24" s="24"/>
      <c r="KC24" s="16"/>
      <c r="KD24" s="59"/>
      <c r="KE24" s="121"/>
      <c r="KF24" s="20">
        <v>17</v>
      </c>
      <c r="KG24" s="19">
        <v>958</v>
      </c>
      <c r="KH24" s="17"/>
      <c r="KI24" s="19"/>
      <c r="KJ24" s="70"/>
      <c r="KK24" s="24"/>
      <c r="KL24" s="16"/>
      <c r="KM24" s="59"/>
      <c r="KN24" s="121"/>
      <c r="KO24" s="20">
        <v>17</v>
      </c>
      <c r="KP24" s="190"/>
      <c r="KQ24" s="105"/>
      <c r="KR24" s="190"/>
      <c r="KS24" s="124"/>
      <c r="KT24" s="103"/>
      <c r="KU24" s="16"/>
      <c r="KV24" s="59"/>
      <c r="KW24" s="121"/>
      <c r="KX24" s="20">
        <v>17</v>
      </c>
      <c r="KY24" s="190"/>
      <c r="KZ24" s="17"/>
      <c r="LA24" s="190"/>
      <c r="LB24" s="70"/>
      <c r="LC24" s="24"/>
      <c r="LD24" s="16"/>
      <c r="LE24" s="59"/>
      <c r="LF24" s="121"/>
      <c r="LG24" s="20"/>
      <c r="LH24" s="19"/>
      <c r="LI24" s="17"/>
      <c r="LJ24" s="19"/>
      <c r="LK24" s="70"/>
      <c r="LL24" s="24"/>
      <c r="LM24" s="16"/>
      <c r="LN24" s="59"/>
      <c r="LO24" s="121"/>
      <c r="LP24" s="20"/>
      <c r="LQ24" s="190"/>
      <c r="LR24" s="17"/>
      <c r="LS24" s="190"/>
      <c r="LT24" s="70"/>
      <c r="LU24" s="24"/>
      <c r="LV24" s="16"/>
      <c r="LW24" s="59"/>
      <c r="LX24" s="121"/>
      <c r="LY24" s="20"/>
      <c r="LZ24" s="19"/>
      <c r="MA24" s="17"/>
      <c r="MB24" s="19"/>
      <c r="MC24" s="70"/>
      <c r="MD24" s="24"/>
      <c r="ME24" s="16"/>
      <c r="MF24" s="59"/>
      <c r="MG24" s="121"/>
      <c r="MH24" s="20"/>
      <c r="MI24" s="167"/>
      <c r="MJ24" s="17"/>
      <c r="MK24" s="167"/>
      <c r="ML24" s="70"/>
      <c r="MM24" s="24"/>
      <c r="MN24" s="16"/>
      <c r="MO24" s="59"/>
      <c r="MP24" s="121"/>
      <c r="MQ24" s="20"/>
      <c r="MR24" s="19"/>
      <c r="MS24" s="17"/>
      <c r="MT24" s="19"/>
      <c r="MU24" s="70"/>
      <c r="MV24" s="24"/>
      <c r="MW24" s="16"/>
      <c r="MX24" s="59"/>
      <c r="MY24" s="121"/>
      <c r="MZ24" s="20"/>
      <c r="NA24" s="19"/>
      <c r="NB24" s="17"/>
      <c r="NC24" s="19"/>
      <c r="ND24" s="70"/>
      <c r="NE24" s="24"/>
      <c r="NF24" s="16"/>
      <c r="NG24" s="59"/>
      <c r="NH24" s="121"/>
      <c r="NI24" s="20"/>
      <c r="NJ24" s="19"/>
      <c r="NK24" s="17"/>
      <c r="NL24" s="19"/>
      <c r="NM24" s="70"/>
      <c r="NN24" s="24"/>
      <c r="NO24" s="16"/>
      <c r="NP24" s="59"/>
      <c r="NQ24" s="171"/>
      <c r="NR24" s="20"/>
      <c r="NS24" s="19"/>
      <c r="NT24" s="17"/>
      <c r="NU24" s="19"/>
      <c r="NV24" s="70"/>
      <c r="NW24" s="24"/>
      <c r="NX24" s="16"/>
      <c r="NY24" s="59"/>
      <c r="NZ24" s="121"/>
      <c r="OA24" s="20"/>
      <c r="OB24" s="19"/>
      <c r="OC24" s="105"/>
      <c r="OD24" s="19"/>
      <c r="OE24" s="124"/>
      <c r="OF24" s="103"/>
      <c r="OG24" s="16"/>
      <c r="OH24" s="59"/>
      <c r="OI24" s="121"/>
      <c r="OJ24" s="20"/>
      <c r="OK24" s="19"/>
      <c r="OL24" s="17"/>
      <c r="OM24" s="19"/>
      <c r="ON24" s="70"/>
      <c r="OO24" s="485"/>
      <c r="OP24" s="16"/>
      <c r="OQ24" s="59"/>
      <c r="OR24" s="121"/>
      <c r="OS24" s="20"/>
      <c r="OT24" s="19"/>
      <c r="OU24" s="17"/>
      <c r="OV24" s="19"/>
      <c r="OW24" s="70"/>
      <c r="OX24" s="24"/>
      <c r="OY24" s="16"/>
      <c r="OZ24" s="59"/>
      <c r="PA24" s="121"/>
      <c r="PB24" s="20"/>
      <c r="PC24" s="19"/>
      <c r="PD24" s="17"/>
      <c r="PE24" s="19"/>
      <c r="PF24" s="70"/>
      <c r="PG24" s="24"/>
      <c r="PH24" s="16"/>
      <c r="PI24" s="59"/>
      <c r="PJ24" s="121"/>
      <c r="PK24" s="20"/>
      <c r="PL24" s="19"/>
      <c r="PM24" s="17"/>
      <c r="PN24" s="19"/>
      <c r="PO24" s="270"/>
      <c r="PP24" s="24"/>
      <c r="PQ24" s="16"/>
      <c r="PR24" s="59"/>
      <c r="PS24" s="121"/>
      <c r="PT24" s="20"/>
      <c r="PU24" s="19"/>
      <c r="PV24" s="105"/>
      <c r="PW24" s="19"/>
      <c r="PX24" s="124"/>
      <c r="PY24" s="416"/>
      <c r="PZ24" s="16"/>
      <c r="QA24" s="59"/>
      <c r="QB24" s="121"/>
      <c r="QC24" s="20"/>
      <c r="QD24" s="19"/>
      <c r="QE24" s="17"/>
      <c r="QF24" s="19"/>
      <c r="QG24" s="70"/>
      <c r="QH24" s="24"/>
      <c r="QI24" s="16"/>
      <c r="QJ24" s="59"/>
      <c r="QK24" s="121"/>
      <c r="QL24" s="20"/>
      <c r="QM24" s="19"/>
      <c r="QN24" s="17"/>
      <c r="QO24" s="19"/>
      <c r="QP24" s="70"/>
      <c r="QQ24" s="24"/>
      <c r="QR24" s="16"/>
      <c r="QS24" s="59"/>
      <c r="QT24" s="121"/>
      <c r="QU24" s="20"/>
      <c r="QV24" s="19"/>
      <c r="QW24" s="17"/>
      <c r="QX24" s="19"/>
      <c r="QY24" s="70"/>
      <c r="QZ24" s="24"/>
      <c r="RA24" s="16"/>
      <c r="RB24" s="59"/>
      <c r="RC24" s="121"/>
      <c r="RD24" s="20"/>
      <c r="RE24" s="19"/>
      <c r="RF24" s="17"/>
      <c r="RG24" s="19"/>
      <c r="RH24" s="70"/>
      <c r="RI24" s="24"/>
      <c r="RJ24" s="16"/>
      <c r="RK24" s="59"/>
      <c r="RL24" s="121"/>
      <c r="RM24" s="20"/>
      <c r="RN24" s="19"/>
      <c r="RO24" s="402"/>
      <c r="RP24" s="403"/>
      <c r="RQ24" s="404"/>
      <c r="RR24" s="405"/>
      <c r="RS24" s="16"/>
      <c r="RT24" s="59"/>
      <c r="RU24" s="121"/>
      <c r="RV24" s="20"/>
      <c r="RW24" s="19"/>
      <c r="RX24" s="17"/>
      <c r="RY24" s="19"/>
      <c r="RZ24" s="70"/>
      <c r="SA24" s="24"/>
      <c r="SB24" s="16"/>
      <c r="SC24" s="59"/>
      <c r="SD24" s="121"/>
      <c r="SE24" s="20">
        <v>17</v>
      </c>
      <c r="SF24" s="19"/>
      <c r="SG24" s="17"/>
      <c r="SH24" s="19"/>
      <c r="SI24" s="70"/>
      <c r="SJ24" s="24"/>
      <c r="SK24" s="16"/>
      <c r="SL24" s="59"/>
      <c r="SM24" s="121"/>
      <c r="SN24" s="20">
        <v>17</v>
      </c>
      <c r="SO24" s="19"/>
      <c r="SP24" s="17"/>
      <c r="SQ24" s="19"/>
      <c r="SR24" s="70"/>
      <c r="SS24" s="24"/>
      <c r="SU24" s="7"/>
      <c r="SV24" s="2"/>
      <c r="SW24" s="20">
        <v>17</v>
      </c>
      <c r="SX24" s="19"/>
      <c r="SY24" s="17"/>
      <c r="SZ24" s="19"/>
      <c r="TA24" s="70"/>
      <c r="TB24" s="24"/>
      <c r="TD24" s="7"/>
      <c r="TE24" s="2"/>
      <c r="TF24" s="20">
        <v>17</v>
      </c>
      <c r="TG24" s="19"/>
      <c r="TH24" s="17"/>
      <c r="TI24" s="19"/>
      <c r="TJ24" s="70"/>
      <c r="TK24" s="24"/>
      <c r="TM24" s="7"/>
      <c r="TN24" s="2"/>
      <c r="TO24" s="20">
        <v>17</v>
      </c>
      <c r="TP24" s="19"/>
      <c r="TQ24" s="17"/>
      <c r="TR24" s="19"/>
      <c r="TS24" s="70"/>
      <c r="TT24" s="24"/>
      <c r="TV24" s="7"/>
      <c r="TW24" s="2"/>
      <c r="TX24" s="20">
        <v>17</v>
      </c>
      <c r="TY24" s="19"/>
      <c r="TZ24" s="17"/>
      <c r="UA24" s="19"/>
      <c r="UB24" s="70"/>
      <c r="UC24" s="24"/>
      <c r="UE24" s="7"/>
      <c r="UF24" s="2"/>
      <c r="UG24" s="20">
        <v>17</v>
      </c>
      <c r="UH24" s="19"/>
      <c r="UI24" s="17"/>
      <c r="UJ24" s="19"/>
      <c r="UK24" s="70"/>
      <c r="UL24" s="24"/>
      <c r="UN24" s="7"/>
      <c r="UO24" s="2"/>
      <c r="UP24" s="20">
        <v>17</v>
      </c>
      <c r="UQ24" s="19"/>
      <c r="UR24" s="17"/>
      <c r="US24" s="19"/>
      <c r="UT24" s="70"/>
      <c r="UU24" s="24"/>
      <c r="UW24" s="7"/>
      <c r="UX24" s="2"/>
      <c r="UY24" s="20">
        <v>17</v>
      </c>
      <c r="UZ24" s="19"/>
      <c r="VA24" s="17"/>
      <c r="VB24" s="19"/>
      <c r="VC24" s="70"/>
      <c r="VD24" s="24"/>
      <c r="VF24" s="7"/>
      <c r="VG24" s="2"/>
      <c r="VH24" s="20">
        <v>17</v>
      </c>
      <c r="VI24" s="19"/>
      <c r="VJ24" s="17"/>
      <c r="VK24" s="19"/>
      <c r="VL24" s="70"/>
      <c r="VM24" s="24"/>
      <c r="VO24" s="7"/>
      <c r="VP24" s="2"/>
      <c r="VQ24" s="20">
        <v>17</v>
      </c>
      <c r="VR24" s="19"/>
      <c r="VS24" s="17"/>
      <c r="VT24" s="19"/>
      <c r="VU24" s="70"/>
      <c r="VV24" s="24"/>
      <c r="VX24" s="7"/>
      <c r="VY24" s="2"/>
      <c r="VZ24" s="20">
        <v>17</v>
      </c>
      <c r="WA24" s="19"/>
      <c r="WB24" s="17"/>
      <c r="WC24" s="19"/>
      <c r="WD24" s="70"/>
      <c r="WE24" s="24"/>
      <c r="WG24" s="7"/>
      <c r="WH24" s="2"/>
      <c r="WI24" s="20">
        <v>17</v>
      </c>
      <c r="WJ24" s="19"/>
      <c r="WK24" s="17"/>
      <c r="WL24" s="19"/>
      <c r="WM24" s="70"/>
      <c r="WN24" s="24"/>
      <c r="WP24" s="7"/>
      <c r="WQ24" s="2"/>
      <c r="WR24" s="20">
        <v>17</v>
      </c>
      <c r="WS24" s="19"/>
      <c r="WT24" s="17"/>
      <c r="WU24" s="19"/>
      <c r="WV24" s="70"/>
      <c r="WW24" s="24"/>
      <c r="WY24" s="7"/>
      <c r="WZ24" s="2"/>
      <c r="XA24" s="20">
        <v>17</v>
      </c>
      <c r="XB24" s="19"/>
      <c r="XC24" s="17"/>
      <c r="XD24" s="19"/>
      <c r="XE24" s="70"/>
      <c r="XF24" s="24"/>
      <c r="XH24" s="7"/>
      <c r="XI24" s="2"/>
      <c r="XJ24" s="20">
        <v>17</v>
      </c>
      <c r="XK24" s="19"/>
      <c r="XL24" s="17"/>
      <c r="XM24" s="19"/>
      <c r="XN24" s="70"/>
      <c r="XO24" s="24"/>
      <c r="XQ24" s="7"/>
      <c r="XR24" s="2"/>
      <c r="XS24" s="20">
        <v>17</v>
      </c>
      <c r="XT24" s="19"/>
      <c r="XU24" s="17"/>
      <c r="XV24" s="19"/>
      <c r="XW24" s="70"/>
      <c r="XX24" s="24"/>
      <c r="XZ24" s="7"/>
      <c r="YA24" s="2"/>
      <c r="YB24" s="20">
        <v>17</v>
      </c>
      <c r="YC24" s="19"/>
      <c r="YD24" s="17"/>
      <c r="YE24" s="19"/>
      <c r="YF24" s="70"/>
      <c r="YG24" s="24"/>
      <c r="YI24" s="7"/>
      <c r="YJ24" s="2"/>
      <c r="YK24" s="20">
        <v>17</v>
      </c>
      <c r="YL24" s="19"/>
      <c r="YM24" s="17"/>
      <c r="YN24" s="19"/>
      <c r="YO24" s="70"/>
      <c r="YP24" s="24"/>
      <c r="YR24" s="7"/>
      <c r="YS24" s="2"/>
      <c r="YT24" s="20">
        <v>17</v>
      </c>
      <c r="YU24" s="19"/>
      <c r="YV24" s="17"/>
      <c r="YW24" s="19"/>
      <c r="YX24" s="70"/>
      <c r="YY24" s="24"/>
      <c r="ZA24" s="7"/>
      <c r="ZB24" s="2"/>
      <c r="ZC24" s="20">
        <v>17</v>
      </c>
      <c r="ZD24" s="19"/>
      <c r="ZE24" s="17"/>
      <c r="ZF24" s="19"/>
      <c r="ZG24" s="70"/>
      <c r="ZH24" s="24"/>
      <c r="ZJ24" s="7"/>
      <c r="ZK24" s="2"/>
      <c r="ZL24" s="20">
        <v>17</v>
      </c>
      <c r="ZM24" s="19"/>
      <c r="ZN24" s="17"/>
      <c r="ZO24" s="19"/>
      <c r="ZP24" s="70"/>
      <c r="ZQ24" s="24"/>
      <c r="ZS24" s="7"/>
      <c r="ZT24" s="2"/>
      <c r="ZU24" s="20">
        <v>17</v>
      </c>
      <c r="ZV24" s="19"/>
      <c r="ZW24" s="17"/>
      <c r="ZX24" s="19"/>
      <c r="ZY24" s="70"/>
      <c r="ZZ24" s="24"/>
      <c r="AAB24" s="7"/>
      <c r="AAC24" s="2"/>
      <c r="AAD24" s="20">
        <v>17</v>
      </c>
      <c r="AAE24" s="19"/>
      <c r="AAF24" s="17"/>
      <c r="AAG24" s="19"/>
      <c r="AAH24" s="70"/>
      <c r="AAI24" s="24"/>
      <c r="AAK24" s="7"/>
      <c r="AAL24" s="2"/>
      <c r="AAM24" s="20">
        <v>17</v>
      </c>
      <c r="AAN24" s="19"/>
      <c r="AAO24" s="17"/>
      <c r="AAP24" s="19"/>
      <c r="AAQ24" s="70"/>
      <c r="AAR24" s="24"/>
      <c r="AAT24" s="7"/>
      <c r="AAU24" s="2"/>
      <c r="AAV24" s="20">
        <v>17</v>
      </c>
      <c r="AAW24" s="19"/>
      <c r="AAX24" s="17"/>
      <c r="AAY24" s="19"/>
      <c r="AAZ24" s="70"/>
      <c r="ABA24" s="24"/>
      <c r="ABC24" s="7"/>
      <c r="ABD24" s="2"/>
      <c r="ABE24" s="20">
        <v>17</v>
      </c>
      <c r="ABF24" s="19"/>
      <c r="ABG24" s="17"/>
      <c r="ABH24" s="19"/>
      <c r="ABI24" s="70"/>
      <c r="ABJ24" s="24"/>
      <c r="ABL24" s="7"/>
      <c r="ABM24" s="2"/>
      <c r="ABN24" s="20">
        <v>17</v>
      </c>
      <c r="ABO24" s="19"/>
      <c r="ABP24" s="17"/>
      <c r="ABQ24" s="19"/>
      <c r="ABR24" s="70"/>
      <c r="ABS24" s="24"/>
      <c r="ABU24" s="7"/>
      <c r="ABV24" s="2"/>
      <c r="ABW24" s="20">
        <v>17</v>
      </c>
      <c r="ABX24" s="19"/>
      <c r="ABY24" s="17"/>
      <c r="ABZ24" s="19"/>
      <c r="ACA24" s="70"/>
      <c r="ACB24" s="24"/>
      <c r="ACD24" s="7"/>
      <c r="ACE24" s="2"/>
      <c r="ACF24" s="20">
        <v>17</v>
      </c>
      <c r="ACG24" s="19"/>
      <c r="ACH24" s="17"/>
      <c r="ACI24" s="19"/>
      <c r="ACJ24" s="70"/>
      <c r="ACK24" s="24"/>
      <c r="ACM24" s="7"/>
      <c r="ACN24" s="2"/>
      <c r="ACO24" s="20">
        <v>17</v>
      </c>
      <c r="ACP24" s="19"/>
      <c r="ACQ24" s="17"/>
      <c r="ACR24" s="19"/>
      <c r="ACS24" s="70"/>
      <c r="ACT24" s="24"/>
      <c r="ACV24" s="7"/>
      <c r="ACW24" s="2"/>
      <c r="ACX24" s="20">
        <v>17</v>
      </c>
      <c r="ACY24" s="19"/>
      <c r="ACZ24" s="17"/>
      <c r="ADA24" s="19"/>
      <c r="ADB24" s="70"/>
      <c r="ADC24" s="24"/>
    </row>
    <row r="25" spans="1:783" x14ac:dyDescent="0.25">
      <c r="A25" s="25">
        <v>22</v>
      </c>
      <c r="B25" s="16" t="str">
        <f t="shared" ref="B25:I25" si="21">GR5</f>
        <v>TYSON FRESH MEATS</v>
      </c>
      <c r="C25" s="24" t="str">
        <f t="shared" si="21"/>
        <v xml:space="preserve">I B P </v>
      </c>
      <c r="D25" s="72" t="str">
        <f t="shared" si="21"/>
        <v>PED. 28829526</v>
      </c>
      <c r="E25" s="155">
        <f t="shared" si="21"/>
        <v>43362</v>
      </c>
      <c r="F25" s="74">
        <f t="shared" si="21"/>
        <v>18654</v>
      </c>
      <c r="G25" s="15">
        <f t="shared" si="21"/>
        <v>20</v>
      </c>
      <c r="H25" s="64">
        <f t="shared" si="21"/>
        <v>18708.78</v>
      </c>
      <c r="I25" s="18">
        <f t="shared" si="21"/>
        <v>-54.779999999998836</v>
      </c>
      <c r="K25" s="59"/>
      <c r="L25" s="171"/>
      <c r="M25" s="20">
        <v>18</v>
      </c>
      <c r="N25" s="19">
        <v>961</v>
      </c>
      <c r="O25" s="17">
        <v>43344</v>
      </c>
      <c r="P25" s="19">
        <v>961</v>
      </c>
      <c r="Q25" s="70" t="s">
        <v>287</v>
      </c>
      <c r="R25" s="24">
        <v>35</v>
      </c>
      <c r="S25" s="16"/>
      <c r="T25" s="59"/>
      <c r="U25" s="171"/>
      <c r="V25" s="20">
        <v>18</v>
      </c>
      <c r="W25" s="190">
        <v>926.2</v>
      </c>
      <c r="X25" s="105">
        <v>43344</v>
      </c>
      <c r="Y25" s="190">
        <v>926.2</v>
      </c>
      <c r="Z25" s="124" t="s">
        <v>291</v>
      </c>
      <c r="AA25" s="103">
        <v>35</v>
      </c>
      <c r="AB25" s="16"/>
      <c r="AC25" s="59"/>
      <c r="AD25" s="171"/>
      <c r="AE25" s="20">
        <v>18</v>
      </c>
      <c r="AF25" s="190">
        <v>972.79</v>
      </c>
      <c r="AG25" s="17">
        <v>43344</v>
      </c>
      <c r="AH25" s="190">
        <v>972.79</v>
      </c>
      <c r="AI25" s="70" t="s">
        <v>295</v>
      </c>
      <c r="AJ25" s="24">
        <v>35</v>
      </c>
      <c r="AK25" s="16"/>
      <c r="AL25" s="59"/>
      <c r="AM25" s="171"/>
      <c r="AN25" s="20">
        <v>18</v>
      </c>
      <c r="AO25" s="19">
        <v>877.2</v>
      </c>
      <c r="AP25" s="17">
        <v>43346</v>
      </c>
      <c r="AQ25" s="19">
        <v>877.2</v>
      </c>
      <c r="AR25" s="70" t="s">
        <v>298</v>
      </c>
      <c r="AS25" s="24">
        <v>35</v>
      </c>
      <c r="AT25" s="16"/>
      <c r="AU25" s="59"/>
      <c r="AV25" s="171"/>
      <c r="AW25" s="20">
        <v>18</v>
      </c>
      <c r="AX25" s="19">
        <v>893</v>
      </c>
      <c r="AY25" s="105">
        <v>43348</v>
      </c>
      <c r="AZ25" s="19">
        <v>893</v>
      </c>
      <c r="BA25" s="124" t="s">
        <v>300</v>
      </c>
      <c r="BB25" s="416">
        <v>35</v>
      </c>
      <c r="BC25" s="16"/>
      <c r="BD25" s="59"/>
      <c r="BE25" s="171"/>
      <c r="BF25" s="20">
        <v>18</v>
      </c>
      <c r="BG25" s="19">
        <v>887.68</v>
      </c>
      <c r="BH25" s="402">
        <v>43349</v>
      </c>
      <c r="BI25" s="19">
        <v>887.68</v>
      </c>
      <c r="BJ25" s="404" t="s">
        <v>310</v>
      </c>
      <c r="BK25" s="405">
        <v>35</v>
      </c>
      <c r="BL25" s="16"/>
      <c r="BM25" s="59"/>
      <c r="BN25" s="171"/>
      <c r="BO25" s="20">
        <v>18</v>
      </c>
      <c r="BP25" s="19">
        <v>975.22</v>
      </c>
      <c r="BQ25" s="402">
        <v>43348</v>
      </c>
      <c r="BR25" s="19">
        <v>975.22</v>
      </c>
      <c r="BS25" s="404" t="s">
        <v>306</v>
      </c>
      <c r="BT25" s="405">
        <v>35</v>
      </c>
      <c r="BU25" s="16"/>
      <c r="BV25" s="59"/>
      <c r="BW25" s="171"/>
      <c r="BX25" s="20">
        <v>18</v>
      </c>
      <c r="BY25" s="19">
        <v>947.85</v>
      </c>
      <c r="BZ25" s="402">
        <v>43348</v>
      </c>
      <c r="CA25" s="19">
        <v>947.85</v>
      </c>
      <c r="CB25" s="404" t="s">
        <v>307</v>
      </c>
      <c r="CC25" s="405">
        <v>35</v>
      </c>
      <c r="CD25" s="16"/>
      <c r="CE25" s="59"/>
      <c r="CF25" s="171"/>
      <c r="CG25" s="20">
        <v>18</v>
      </c>
      <c r="CH25" s="19">
        <v>952.5</v>
      </c>
      <c r="CI25" s="17">
        <v>43350</v>
      </c>
      <c r="CJ25" s="19">
        <v>952.5</v>
      </c>
      <c r="CK25" s="70" t="s">
        <v>327</v>
      </c>
      <c r="CL25" s="24">
        <v>35</v>
      </c>
      <c r="CM25" s="16"/>
      <c r="CN25" s="128"/>
      <c r="CO25" s="171"/>
      <c r="CP25" s="20">
        <v>18</v>
      </c>
      <c r="CQ25" s="19">
        <v>929.71</v>
      </c>
      <c r="CR25" s="17">
        <v>43353</v>
      </c>
      <c r="CS25" s="19">
        <v>929.71</v>
      </c>
      <c r="CT25" s="70" t="s">
        <v>334</v>
      </c>
      <c r="CU25" s="24">
        <v>35</v>
      </c>
      <c r="CV25" s="16"/>
      <c r="CW25" s="59"/>
      <c r="CX25" s="171"/>
      <c r="CY25" s="20">
        <v>18</v>
      </c>
      <c r="CZ25" s="19">
        <v>908.1</v>
      </c>
      <c r="DA25" s="402">
        <v>43351</v>
      </c>
      <c r="DB25" s="19">
        <v>908.1</v>
      </c>
      <c r="DC25" s="404" t="s">
        <v>333</v>
      </c>
      <c r="DD25" s="405">
        <v>35</v>
      </c>
      <c r="DE25" s="16"/>
      <c r="DF25" s="59"/>
      <c r="DG25" s="171"/>
      <c r="DH25" s="20">
        <v>18</v>
      </c>
      <c r="DI25" s="19">
        <v>838.55</v>
      </c>
      <c r="DJ25" s="402">
        <v>43355</v>
      </c>
      <c r="DK25" s="19">
        <v>838.55</v>
      </c>
      <c r="DL25" s="404" t="s">
        <v>345</v>
      </c>
      <c r="DM25" s="405">
        <v>35</v>
      </c>
      <c r="DN25" s="16"/>
      <c r="DO25" s="59"/>
      <c r="DP25" s="171"/>
      <c r="DQ25" s="20">
        <v>18</v>
      </c>
      <c r="DR25" s="30">
        <v>901.5</v>
      </c>
      <c r="DS25" s="58">
        <v>43355</v>
      </c>
      <c r="DT25" s="30">
        <v>901.5</v>
      </c>
      <c r="DU25" s="76" t="s">
        <v>347</v>
      </c>
      <c r="DV25" s="24">
        <v>35</v>
      </c>
      <c r="DW25" s="16"/>
      <c r="DX25" s="59"/>
      <c r="DY25" s="171"/>
      <c r="DZ25" s="20">
        <v>18</v>
      </c>
      <c r="EA25" s="30">
        <v>907.18</v>
      </c>
      <c r="EB25" s="58">
        <v>43356</v>
      </c>
      <c r="EC25" s="776">
        <v>907.18</v>
      </c>
      <c r="ED25" s="76" t="s">
        <v>352</v>
      </c>
      <c r="EE25" s="24">
        <v>35</v>
      </c>
      <c r="EF25" s="16"/>
      <c r="EG25" s="59"/>
      <c r="EH25" s="171"/>
      <c r="EI25" s="20">
        <v>18</v>
      </c>
      <c r="EJ25" s="19">
        <v>945.74</v>
      </c>
      <c r="EK25" s="17">
        <v>43354</v>
      </c>
      <c r="EL25" s="19">
        <v>945.74</v>
      </c>
      <c r="EM25" s="43" t="s">
        <v>342</v>
      </c>
      <c r="EN25" s="24">
        <v>35</v>
      </c>
      <c r="EO25" s="16"/>
      <c r="EP25" s="59"/>
      <c r="EQ25" s="171"/>
      <c r="ER25" s="20">
        <v>18</v>
      </c>
      <c r="ES25" s="19">
        <v>914.4</v>
      </c>
      <c r="ET25" s="17">
        <v>43357</v>
      </c>
      <c r="EU25" s="19">
        <v>914.4</v>
      </c>
      <c r="EV25" s="43" t="s">
        <v>360</v>
      </c>
      <c r="EW25" s="24">
        <v>35</v>
      </c>
      <c r="EX25" s="16"/>
      <c r="EY25" s="59"/>
      <c r="EZ25" s="171"/>
      <c r="FA25" s="20">
        <v>18</v>
      </c>
      <c r="FB25" s="167">
        <v>899.5</v>
      </c>
      <c r="FC25" s="150">
        <v>43360</v>
      </c>
      <c r="FD25" s="167">
        <v>899.5</v>
      </c>
      <c r="FE25" s="110" t="s">
        <v>365</v>
      </c>
      <c r="FF25" s="111">
        <v>35</v>
      </c>
      <c r="FG25" s="16"/>
      <c r="FH25" s="59"/>
      <c r="FI25" s="171"/>
      <c r="FJ25" s="20">
        <v>18</v>
      </c>
      <c r="FK25" s="30">
        <v>993.65</v>
      </c>
      <c r="FL25" s="58">
        <v>43205</v>
      </c>
      <c r="FM25" s="30">
        <v>993.65</v>
      </c>
      <c r="FN25" s="76" t="s">
        <v>362</v>
      </c>
      <c r="FO25" s="24">
        <v>35</v>
      </c>
      <c r="FP25" s="16"/>
      <c r="FQ25" s="59"/>
      <c r="FR25" s="171"/>
      <c r="FS25" s="20">
        <v>18</v>
      </c>
      <c r="FT25" s="19">
        <v>907</v>
      </c>
      <c r="FU25" s="150">
        <v>43361</v>
      </c>
      <c r="FV25" s="19">
        <v>907</v>
      </c>
      <c r="FW25" s="270" t="s">
        <v>369</v>
      </c>
      <c r="FX25" s="111">
        <v>36</v>
      </c>
      <c r="FY25" s="16"/>
      <c r="FZ25" s="59"/>
      <c r="GA25" s="171"/>
      <c r="GB25" s="20">
        <v>18</v>
      </c>
      <c r="GC25" s="19">
        <v>934.69</v>
      </c>
      <c r="GD25" s="17">
        <v>43363</v>
      </c>
      <c r="GE25" s="19">
        <v>934.69</v>
      </c>
      <c r="GF25" s="70" t="s">
        <v>396</v>
      </c>
      <c r="GG25" s="24">
        <v>36</v>
      </c>
      <c r="GH25" s="16"/>
      <c r="GI25" s="59"/>
      <c r="GJ25" s="171"/>
      <c r="GK25" s="20">
        <v>18</v>
      </c>
      <c r="GL25" s="19">
        <v>922.6</v>
      </c>
      <c r="GM25" s="17">
        <v>43365</v>
      </c>
      <c r="GN25" s="19">
        <v>922.6</v>
      </c>
      <c r="GO25" s="70" t="s">
        <v>439</v>
      </c>
      <c r="GP25" s="24">
        <v>36</v>
      </c>
      <c r="GQ25" s="16"/>
      <c r="GR25" s="59"/>
      <c r="GS25" s="652"/>
      <c r="GT25" s="20">
        <v>18</v>
      </c>
      <c r="GU25" s="19">
        <v>947.55</v>
      </c>
      <c r="GV25" s="17">
        <v>43362</v>
      </c>
      <c r="GW25" s="19">
        <v>947.55</v>
      </c>
      <c r="GX25" s="312" t="s">
        <v>359</v>
      </c>
      <c r="GY25" s="24">
        <v>36</v>
      </c>
      <c r="GZ25" s="16"/>
      <c r="HA25" s="59"/>
      <c r="HB25" s="171"/>
      <c r="HC25" s="20">
        <v>18</v>
      </c>
      <c r="HD25" s="30">
        <v>948.46</v>
      </c>
      <c r="HE25" s="58">
        <v>43363</v>
      </c>
      <c r="HF25" s="30">
        <v>948.46</v>
      </c>
      <c r="HG25" s="76" t="s">
        <v>436</v>
      </c>
      <c r="HH25" s="24">
        <v>36</v>
      </c>
      <c r="HI25" s="16"/>
      <c r="HJ25" s="59"/>
      <c r="HK25" s="171"/>
      <c r="HL25" s="20">
        <v>18</v>
      </c>
      <c r="HM25" s="19">
        <v>957.5</v>
      </c>
      <c r="HN25" s="17">
        <v>43365</v>
      </c>
      <c r="HO25" s="19">
        <v>957.5</v>
      </c>
      <c r="HP25" s="600" t="s">
        <v>443</v>
      </c>
      <c r="HQ25" s="24">
        <v>36</v>
      </c>
      <c r="HR25" s="16"/>
      <c r="HS25" s="30"/>
      <c r="HT25" s="171"/>
      <c r="HU25" s="20">
        <v>18</v>
      </c>
      <c r="HV25" s="30">
        <v>963.4</v>
      </c>
      <c r="HW25" s="58">
        <v>43367</v>
      </c>
      <c r="HX25" s="30">
        <v>963.4</v>
      </c>
      <c r="HY25" s="76" t="s">
        <v>450</v>
      </c>
      <c r="HZ25" s="24">
        <v>36</v>
      </c>
      <c r="IA25" s="16"/>
      <c r="IB25" s="59"/>
      <c r="IC25" s="171"/>
      <c r="ID25" s="20">
        <v>18</v>
      </c>
      <c r="IE25" s="19">
        <v>905</v>
      </c>
      <c r="IF25" s="17">
        <v>43369</v>
      </c>
      <c r="IG25" s="19">
        <v>905</v>
      </c>
      <c r="IH25" s="43" t="s">
        <v>459</v>
      </c>
      <c r="II25" s="24">
        <v>39</v>
      </c>
      <c r="IJ25" s="16"/>
      <c r="IK25" s="59"/>
      <c r="IL25" s="171"/>
      <c r="IM25" s="20">
        <v>18</v>
      </c>
      <c r="IN25" s="30">
        <v>951.02</v>
      </c>
      <c r="IO25" s="639">
        <v>43368</v>
      </c>
      <c r="IP25" s="30">
        <v>951.02</v>
      </c>
      <c r="IQ25" s="76" t="s">
        <v>458</v>
      </c>
      <c r="IR25" s="24">
        <v>36</v>
      </c>
      <c r="IS25" s="16"/>
      <c r="IT25" s="59"/>
      <c r="IU25" s="171"/>
      <c r="IV25" s="20">
        <v>18</v>
      </c>
      <c r="IW25" s="19">
        <v>907.03</v>
      </c>
      <c r="IX25" s="17">
        <v>43370</v>
      </c>
      <c r="IY25" s="19">
        <v>907.03</v>
      </c>
      <c r="IZ25" s="70" t="s">
        <v>464</v>
      </c>
      <c r="JA25" s="24">
        <v>39</v>
      </c>
      <c r="JB25" s="16"/>
      <c r="JC25" s="59"/>
      <c r="JD25" s="171"/>
      <c r="JE25" s="20">
        <v>18</v>
      </c>
      <c r="JF25" s="19">
        <v>894.93</v>
      </c>
      <c r="JG25" s="17">
        <v>43371</v>
      </c>
      <c r="JH25" s="19">
        <v>894.93</v>
      </c>
      <c r="JI25" s="70" t="s">
        <v>465</v>
      </c>
      <c r="JJ25" s="24">
        <v>39</v>
      </c>
      <c r="JK25" s="16"/>
      <c r="JL25" s="59"/>
      <c r="JM25" s="171"/>
      <c r="JN25" s="20">
        <v>18</v>
      </c>
      <c r="JO25" s="19">
        <v>899</v>
      </c>
      <c r="JP25" s="17">
        <v>43372</v>
      </c>
      <c r="JQ25" s="19">
        <v>899</v>
      </c>
      <c r="JR25" s="70" t="s">
        <v>471</v>
      </c>
      <c r="JS25" s="24">
        <v>39</v>
      </c>
      <c r="JT25" s="16"/>
      <c r="JU25" s="59"/>
      <c r="JV25" s="171"/>
      <c r="JW25" s="20">
        <v>18</v>
      </c>
      <c r="JX25" s="19">
        <v>986.85</v>
      </c>
      <c r="JY25" s="17"/>
      <c r="JZ25" s="19"/>
      <c r="KA25" s="70"/>
      <c r="KB25" s="24"/>
      <c r="KC25" s="16"/>
      <c r="KD25" s="59"/>
      <c r="KE25" s="171"/>
      <c r="KF25" s="20">
        <v>18</v>
      </c>
      <c r="KG25" s="19">
        <v>875.4</v>
      </c>
      <c r="KH25" s="17"/>
      <c r="KI25" s="19"/>
      <c r="KJ25" s="70"/>
      <c r="KK25" s="24"/>
      <c r="KL25" s="16"/>
      <c r="KM25" s="59"/>
      <c r="KN25" s="171"/>
      <c r="KO25" s="20">
        <v>18</v>
      </c>
      <c r="KP25" s="190"/>
      <c r="KQ25" s="105"/>
      <c r="KR25" s="190"/>
      <c r="KS25" s="124"/>
      <c r="KT25" s="103"/>
      <c r="KU25" s="16"/>
      <c r="KV25" s="59"/>
      <c r="KW25" s="171"/>
      <c r="KX25" s="20">
        <v>18</v>
      </c>
      <c r="KY25" s="190"/>
      <c r="KZ25" s="17"/>
      <c r="LA25" s="190"/>
      <c r="LB25" s="70"/>
      <c r="LC25" s="24"/>
      <c r="LD25" s="16"/>
      <c r="LE25" s="59"/>
      <c r="LF25" s="171"/>
      <c r="LG25" s="20"/>
      <c r="LH25" s="19"/>
      <c r="LI25" s="17"/>
      <c r="LJ25" s="19"/>
      <c r="LK25" s="70"/>
      <c r="LL25" s="24"/>
      <c r="LM25" s="16"/>
      <c r="LN25" s="59"/>
      <c r="LO25" s="171"/>
      <c r="LP25" s="20"/>
      <c r="LQ25" s="190"/>
      <c r="LR25" s="17"/>
      <c r="LS25" s="190"/>
      <c r="LT25" s="70"/>
      <c r="LU25" s="24"/>
      <c r="LV25" s="16"/>
      <c r="LW25" s="59"/>
      <c r="LX25" s="171"/>
      <c r="LY25" s="20"/>
      <c r="LZ25" s="19"/>
      <c r="MA25" s="17"/>
      <c r="MB25" s="19"/>
      <c r="MC25" s="70"/>
      <c r="MD25" s="24"/>
      <c r="ME25" s="16"/>
      <c r="MF25" s="59"/>
      <c r="MG25" s="171"/>
      <c r="MH25" s="20"/>
      <c r="MI25" s="167"/>
      <c r="MJ25" s="17"/>
      <c r="MK25" s="167"/>
      <c r="ML25" s="70"/>
      <c r="MM25" s="24"/>
      <c r="MN25" s="16"/>
      <c r="MO25" s="59"/>
      <c r="MP25" s="171"/>
      <c r="MQ25" s="20"/>
      <c r="MR25" s="19"/>
      <c r="MS25" s="17"/>
      <c r="MT25" s="19"/>
      <c r="MU25" s="70"/>
      <c r="MV25" s="24"/>
      <c r="MW25" s="16"/>
      <c r="MX25" s="59"/>
      <c r="MY25" s="171"/>
      <c r="MZ25" s="20"/>
      <c r="NA25" s="19"/>
      <c r="NB25" s="17"/>
      <c r="NC25" s="19"/>
      <c r="ND25" s="70"/>
      <c r="NE25" s="24"/>
      <c r="NF25" s="16"/>
      <c r="NG25" s="59"/>
      <c r="NH25" s="171"/>
      <c r="NI25" s="20"/>
      <c r="NJ25" s="19"/>
      <c r="NK25" s="17"/>
      <c r="NL25" s="19"/>
      <c r="NM25" s="70"/>
      <c r="NN25" s="24"/>
      <c r="NO25" s="16"/>
      <c r="NP25" s="59"/>
      <c r="NQ25" s="171"/>
      <c r="NR25" s="20"/>
      <c r="NS25" s="19"/>
      <c r="NT25" s="17"/>
      <c r="NU25" s="19"/>
      <c r="NV25" s="70"/>
      <c r="NW25" s="24"/>
      <c r="NX25" s="16"/>
      <c r="NY25" s="59"/>
      <c r="NZ25" s="121"/>
      <c r="OA25" s="20"/>
      <c r="OB25" s="19"/>
      <c r="OC25" s="105"/>
      <c r="OD25" s="19"/>
      <c r="OE25" s="124"/>
      <c r="OF25" s="103"/>
      <c r="OG25" s="16"/>
      <c r="OH25" s="59"/>
      <c r="OI25" s="121"/>
      <c r="OJ25" s="20"/>
      <c r="OK25" s="19"/>
      <c r="OL25" s="17"/>
      <c r="OM25" s="19"/>
      <c r="ON25" s="70"/>
      <c r="OO25" s="485"/>
      <c r="OP25" s="16"/>
      <c r="OQ25" s="59"/>
      <c r="OR25" s="121"/>
      <c r="OS25" s="20"/>
      <c r="OT25" s="19"/>
      <c r="OU25" s="17"/>
      <c r="OV25" s="19"/>
      <c r="OW25" s="70"/>
      <c r="OX25" s="24"/>
      <c r="OY25" s="16"/>
      <c r="OZ25" s="59"/>
      <c r="PA25" s="121"/>
      <c r="PB25" s="20"/>
      <c r="PC25" s="19"/>
      <c r="PD25" s="17"/>
      <c r="PE25" s="19"/>
      <c r="PF25" s="70"/>
      <c r="PG25" s="24"/>
      <c r="PH25" s="16"/>
      <c r="PI25" s="59"/>
      <c r="PJ25" s="121"/>
      <c r="PK25" s="20"/>
      <c r="PL25" s="19"/>
      <c r="PM25" s="17"/>
      <c r="PN25" s="19"/>
      <c r="PO25" s="270"/>
      <c r="PP25" s="24"/>
      <c r="PQ25" s="16"/>
      <c r="PR25" s="59"/>
      <c r="PS25" s="121"/>
      <c r="PT25" s="20"/>
      <c r="PU25" s="19"/>
      <c r="PV25" s="105"/>
      <c r="PW25" s="19"/>
      <c r="PX25" s="124"/>
      <c r="PY25" s="416"/>
      <c r="PZ25" s="16"/>
      <c r="QA25" s="59"/>
      <c r="QB25" s="121"/>
      <c r="QC25" s="20"/>
      <c r="QD25" s="19"/>
      <c r="QE25" s="17"/>
      <c r="QF25" s="19"/>
      <c r="QG25" s="70"/>
      <c r="QH25" s="24"/>
      <c r="QI25" s="16"/>
      <c r="QJ25" s="59"/>
      <c r="QK25" s="121"/>
      <c r="QL25" s="20"/>
      <c r="QM25" s="19"/>
      <c r="QN25" s="17"/>
      <c r="QO25" s="19"/>
      <c r="QP25" s="70"/>
      <c r="QQ25" s="24"/>
      <c r="QR25" s="16"/>
      <c r="QS25" s="59"/>
      <c r="QT25" s="121"/>
      <c r="QU25" s="20"/>
      <c r="QV25" s="19"/>
      <c r="QW25" s="17"/>
      <c r="QX25" s="19"/>
      <c r="QY25" s="70"/>
      <c r="QZ25" s="24"/>
      <c r="RA25" s="16"/>
      <c r="RB25" s="59"/>
      <c r="RC25" s="121"/>
      <c r="RD25" s="20"/>
      <c r="RE25" s="19"/>
      <c r="RF25" s="17"/>
      <c r="RG25" s="19"/>
      <c r="RH25" s="70"/>
      <c r="RI25" s="24"/>
      <c r="RJ25" s="16"/>
      <c r="RK25" s="59"/>
      <c r="RL25" s="121"/>
      <c r="RM25" s="20"/>
      <c r="RN25" s="19"/>
      <c r="RO25" s="402"/>
      <c r="RP25" s="403"/>
      <c r="RQ25" s="404"/>
      <c r="RR25" s="405"/>
      <c r="RS25" s="16"/>
      <c r="RT25" s="59"/>
      <c r="RU25" s="121"/>
      <c r="RV25" s="20"/>
      <c r="RW25" s="19"/>
      <c r="RX25" s="17"/>
      <c r="RY25" s="19"/>
      <c r="RZ25" s="70"/>
      <c r="SA25" s="24"/>
      <c r="SB25" s="16"/>
      <c r="SC25" s="59"/>
      <c r="SD25" s="121"/>
      <c r="SE25" s="20">
        <v>18</v>
      </c>
      <c r="SF25" s="19"/>
      <c r="SG25" s="17"/>
      <c r="SH25" s="19"/>
      <c r="SI25" s="70"/>
      <c r="SJ25" s="24"/>
      <c r="SK25" s="16"/>
      <c r="SL25" s="59"/>
      <c r="SM25" s="121"/>
      <c r="SN25" s="20">
        <v>18</v>
      </c>
      <c r="SO25" s="19"/>
      <c r="SP25" s="17"/>
      <c r="SQ25" s="19"/>
      <c r="SR25" s="70"/>
      <c r="SS25" s="24"/>
      <c r="SU25" s="7"/>
      <c r="SV25" s="2"/>
      <c r="SW25" s="20">
        <v>18</v>
      </c>
      <c r="SX25" s="19"/>
      <c r="SY25" s="17"/>
      <c r="SZ25" s="19"/>
      <c r="TA25" s="70"/>
      <c r="TB25" s="24"/>
      <c r="TD25" s="7"/>
      <c r="TE25" s="2"/>
      <c r="TF25" s="20">
        <v>18</v>
      </c>
      <c r="TG25" s="19"/>
      <c r="TH25" s="17"/>
      <c r="TI25" s="19"/>
      <c r="TJ25" s="70"/>
      <c r="TK25" s="24"/>
      <c r="TM25" s="7"/>
      <c r="TN25" s="2"/>
      <c r="TO25" s="20">
        <v>18</v>
      </c>
      <c r="TP25" s="19"/>
      <c r="TQ25" s="17"/>
      <c r="TR25" s="19"/>
      <c r="TS25" s="70"/>
      <c r="TT25" s="24"/>
      <c r="TV25" s="7"/>
      <c r="TW25" s="2"/>
      <c r="TX25" s="20">
        <v>18</v>
      </c>
      <c r="TY25" s="19"/>
      <c r="TZ25" s="17"/>
      <c r="UA25" s="19"/>
      <c r="UB25" s="70"/>
      <c r="UC25" s="24"/>
      <c r="UE25" s="7"/>
      <c r="UF25" s="2"/>
      <c r="UG25" s="20">
        <v>18</v>
      </c>
      <c r="UH25" s="19"/>
      <c r="UI25" s="17"/>
      <c r="UJ25" s="19"/>
      <c r="UK25" s="70"/>
      <c r="UL25" s="24"/>
      <c r="UN25" s="7"/>
      <c r="UO25" s="2"/>
      <c r="UP25" s="20">
        <v>18</v>
      </c>
      <c r="UQ25" s="19"/>
      <c r="UR25" s="17"/>
      <c r="US25" s="19"/>
      <c r="UT25" s="70"/>
      <c r="UU25" s="24"/>
      <c r="UW25" s="7"/>
      <c r="UX25" s="2"/>
      <c r="UY25" s="20">
        <v>18</v>
      </c>
      <c r="UZ25" s="19"/>
      <c r="VA25" s="17"/>
      <c r="VB25" s="19"/>
      <c r="VC25" s="70"/>
      <c r="VD25" s="24"/>
      <c r="VF25" s="7"/>
      <c r="VG25" s="2"/>
      <c r="VH25" s="20">
        <v>18</v>
      </c>
      <c r="VI25" s="19"/>
      <c r="VJ25" s="17"/>
      <c r="VK25" s="19"/>
      <c r="VL25" s="70"/>
      <c r="VM25" s="24"/>
      <c r="VO25" s="7"/>
      <c r="VP25" s="2"/>
      <c r="VQ25" s="20">
        <v>18</v>
      </c>
      <c r="VR25" s="19"/>
      <c r="VS25" s="17"/>
      <c r="VT25" s="19"/>
      <c r="VU25" s="70"/>
      <c r="VV25" s="24"/>
      <c r="VX25" s="7"/>
      <c r="VY25" s="2"/>
      <c r="VZ25" s="20">
        <v>18</v>
      </c>
      <c r="WA25" s="19"/>
      <c r="WB25" s="17"/>
      <c r="WC25" s="19"/>
      <c r="WD25" s="70"/>
      <c r="WE25" s="24"/>
      <c r="WG25" s="7"/>
      <c r="WH25" s="2"/>
      <c r="WI25" s="20">
        <v>18</v>
      </c>
      <c r="WJ25" s="19"/>
      <c r="WK25" s="17"/>
      <c r="WL25" s="19"/>
      <c r="WM25" s="70"/>
      <c r="WN25" s="24"/>
      <c r="WP25" s="7"/>
      <c r="WQ25" s="2"/>
      <c r="WR25" s="20">
        <v>18</v>
      </c>
      <c r="WS25" s="19"/>
      <c r="WT25" s="17"/>
      <c r="WU25" s="19"/>
      <c r="WV25" s="70"/>
      <c r="WW25" s="24"/>
      <c r="WY25" s="7"/>
      <c r="WZ25" s="2"/>
      <c r="XA25" s="20">
        <v>18</v>
      </c>
      <c r="XB25" s="19"/>
      <c r="XC25" s="17"/>
      <c r="XD25" s="19"/>
      <c r="XE25" s="70"/>
      <c r="XF25" s="24"/>
      <c r="XH25" s="7"/>
      <c r="XI25" s="2"/>
      <c r="XJ25" s="20">
        <v>18</v>
      </c>
      <c r="XK25" s="19"/>
      <c r="XL25" s="17"/>
      <c r="XM25" s="19"/>
      <c r="XN25" s="70"/>
      <c r="XO25" s="24"/>
      <c r="XQ25" s="7"/>
      <c r="XR25" s="2"/>
      <c r="XS25" s="20">
        <v>18</v>
      </c>
      <c r="XT25" s="19"/>
      <c r="XU25" s="17"/>
      <c r="XV25" s="19"/>
      <c r="XW25" s="70"/>
      <c r="XX25" s="24"/>
      <c r="XZ25" s="7"/>
      <c r="YA25" s="2"/>
      <c r="YB25" s="20">
        <v>18</v>
      </c>
      <c r="YC25" s="19"/>
      <c r="YD25" s="17"/>
      <c r="YE25" s="19"/>
      <c r="YF25" s="70"/>
      <c r="YG25" s="24"/>
      <c r="YI25" s="7"/>
      <c r="YJ25" s="2"/>
      <c r="YK25" s="20">
        <v>18</v>
      </c>
      <c r="YL25" s="19"/>
      <c r="YM25" s="17"/>
      <c r="YN25" s="19"/>
      <c r="YO25" s="70"/>
      <c r="YP25" s="24"/>
      <c r="YR25" s="7"/>
      <c r="YS25" s="2"/>
      <c r="YT25" s="20">
        <v>18</v>
      </c>
      <c r="YU25" s="19"/>
      <c r="YV25" s="17"/>
      <c r="YW25" s="19"/>
      <c r="YX25" s="70"/>
      <c r="YY25" s="24"/>
      <c r="ZA25" s="7"/>
      <c r="ZB25" s="2"/>
      <c r="ZC25" s="20">
        <v>18</v>
      </c>
      <c r="ZD25" s="19"/>
      <c r="ZE25" s="17"/>
      <c r="ZF25" s="19"/>
      <c r="ZG25" s="70"/>
      <c r="ZH25" s="24"/>
      <c r="ZJ25" s="7"/>
      <c r="ZK25" s="2"/>
      <c r="ZL25" s="20">
        <v>18</v>
      </c>
      <c r="ZM25" s="19"/>
      <c r="ZN25" s="17"/>
      <c r="ZO25" s="19"/>
      <c r="ZP25" s="70"/>
      <c r="ZQ25" s="24"/>
      <c r="ZS25" s="7"/>
      <c r="ZT25" s="2"/>
      <c r="ZU25" s="20">
        <v>18</v>
      </c>
      <c r="ZV25" s="19"/>
      <c r="ZW25" s="17"/>
      <c r="ZX25" s="19"/>
      <c r="ZY25" s="70"/>
      <c r="ZZ25" s="24"/>
      <c r="AAB25" s="7"/>
      <c r="AAC25" s="2"/>
      <c r="AAD25" s="20">
        <v>18</v>
      </c>
      <c r="AAE25" s="19"/>
      <c r="AAF25" s="17"/>
      <c r="AAG25" s="19"/>
      <c r="AAH25" s="70"/>
      <c r="AAI25" s="24"/>
      <c r="AAK25" s="7"/>
      <c r="AAL25" s="2"/>
      <c r="AAM25" s="20">
        <v>18</v>
      </c>
      <c r="AAN25" s="19"/>
      <c r="AAO25" s="17"/>
      <c r="AAP25" s="19"/>
      <c r="AAQ25" s="70"/>
      <c r="AAR25" s="24"/>
      <c r="AAT25" s="7"/>
      <c r="AAU25" s="2"/>
      <c r="AAV25" s="20">
        <v>18</v>
      </c>
      <c r="AAW25" s="19"/>
      <c r="AAX25" s="17"/>
      <c r="AAY25" s="19"/>
      <c r="AAZ25" s="70"/>
      <c r="ABA25" s="24"/>
      <c r="ABC25" s="7"/>
      <c r="ABD25" s="2"/>
      <c r="ABE25" s="20">
        <v>18</v>
      </c>
      <c r="ABF25" s="19"/>
      <c r="ABG25" s="17"/>
      <c r="ABH25" s="19"/>
      <c r="ABI25" s="70"/>
      <c r="ABJ25" s="24"/>
      <c r="ABL25" s="7"/>
      <c r="ABM25" s="2"/>
      <c r="ABN25" s="20">
        <v>18</v>
      </c>
      <c r="ABO25" s="19"/>
      <c r="ABP25" s="17"/>
      <c r="ABQ25" s="19"/>
      <c r="ABR25" s="70"/>
      <c r="ABS25" s="24"/>
      <c r="ABU25" s="7"/>
      <c r="ABV25" s="2"/>
      <c r="ABW25" s="20">
        <v>18</v>
      </c>
      <c r="ABX25" s="19"/>
      <c r="ABY25" s="17"/>
      <c r="ABZ25" s="19"/>
      <c r="ACA25" s="70"/>
      <c r="ACB25" s="24"/>
      <c r="ACD25" s="7"/>
      <c r="ACE25" s="2"/>
      <c r="ACF25" s="20">
        <v>18</v>
      </c>
      <c r="ACG25" s="19"/>
      <c r="ACH25" s="17"/>
      <c r="ACI25" s="19"/>
      <c r="ACJ25" s="70"/>
      <c r="ACK25" s="24"/>
      <c r="ACM25" s="7"/>
      <c r="ACN25" s="2"/>
      <c r="ACO25" s="20">
        <v>18</v>
      </c>
      <c r="ACP25" s="19"/>
      <c r="ACQ25" s="17"/>
      <c r="ACR25" s="19"/>
      <c r="ACS25" s="70"/>
      <c r="ACT25" s="24"/>
      <c r="ACV25" s="7"/>
      <c r="ACW25" s="2"/>
      <c r="ACX25" s="20">
        <v>18</v>
      </c>
      <c r="ACY25" s="19"/>
      <c r="ACZ25" s="17"/>
      <c r="ADA25" s="19"/>
      <c r="ADB25" s="70"/>
      <c r="ADC25" s="24"/>
    </row>
    <row r="26" spans="1:783" x14ac:dyDescent="0.25">
      <c r="A26" s="25">
        <v>23</v>
      </c>
      <c r="B26" s="16" t="str">
        <f t="shared" ref="B26:I26" si="22">HA5</f>
        <v>ABASTECEDORA DE CARNES FRESCAS ROEL</v>
      </c>
      <c r="C26" s="16" t="str">
        <f t="shared" si="22"/>
        <v xml:space="preserve">I B P </v>
      </c>
      <c r="D26" s="72" t="str">
        <f t="shared" si="22"/>
        <v>PED. 28794201</v>
      </c>
      <c r="E26" s="155">
        <f t="shared" si="22"/>
        <v>43363</v>
      </c>
      <c r="F26" s="74">
        <f t="shared" si="22"/>
        <v>18864.64</v>
      </c>
      <c r="G26" s="15">
        <f t="shared" si="22"/>
        <v>20</v>
      </c>
      <c r="H26" s="64">
        <f t="shared" si="22"/>
        <v>18952.810000000001</v>
      </c>
      <c r="I26" s="18">
        <f t="shared" si="22"/>
        <v>-88.170000000001892</v>
      </c>
      <c r="K26" s="59"/>
      <c r="L26" s="121"/>
      <c r="M26" s="20">
        <v>19</v>
      </c>
      <c r="N26" s="19">
        <v>932.88</v>
      </c>
      <c r="O26" s="17">
        <v>43344</v>
      </c>
      <c r="P26" s="19">
        <v>932.88</v>
      </c>
      <c r="Q26" s="70" t="s">
        <v>287</v>
      </c>
      <c r="R26" s="24">
        <v>35</v>
      </c>
      <c r="S26" s="16"/>
      <c r="T26" s="59"/>
      <c r="U26" s="121"/>
      <c r="V26" s="20">
        <v>19</v>
      </c>
      <c r="W26" s="190">
        <v>874.1</v>
      </c>
      <c r="X26" s="105">
        <v>43344</v>
      </c>
      <c r="Y26" s="190">
        <v>874.1</v>
      </c>
      <c r="Z26" s="124" t="s">
        <v>293</v>
      </c>
      <c r="AA26" s="103">
        <v>35</v>
      </c>
      <c r="AB26" s="16"/>
      <c r="AC26" s="59"/>
      <c r="AD26" s="121"/>
      <c r="AE26" s="20">
        <v>19</v>
      </c>
      <c r="AF26" s="190">
        <v>957.82</v>
      </c>
      <c r="AG26" s="17">
        <v>43344</v>
      </c>
      <c r="AH26" s="190">
        <v>957.82</v>
      </c>
      <c r="AI26" s="70" t="s">
        <v>296</v>
      </c>
      <c r="AJ26" s="24">
        <v>35</v>
      </c>
      <c r="AK26" s="16"/>
      <c r="AL26" s="59"/>
      <c r="AM26" s="121"/>
      <c r="AN26" s="20">
        <v>19</v>
      </c>
      <c r="AO26" s="19">
        <v>931.2</v>
      </c>
      <c r="AP26" s="17">
        <v>43346</v>
      </c>
      <c r="AQ26" s="19">
        <v>931.2</v>
      </c>
      <c r="AR26" s="70" t="s">
        <v>298</v>
      </c>
      <c r="AS26" s="24">
        <v>35</v>
      </c>
      <c r="AT26" s="16"/>
      <c r="AU26" s="59"/>
      <c r="AV26" s="121"/>
      <c r="AW26" s="20">
        <v>19</v>
      </c>
      <c r="AX26" s="19">
        <v>899.5</v>
      </c>
      <c r="AY26" s="105">
        <v>43348</v>
      </c>
      <c r="AZ26" s="19">
        <v>899.5</v>
      </c>
      <c r="BA26" s="124" t="s">
        <v>300</v>
      </c>
      <c r="BB26" s="416">
        <v>35</v>
      </c>
      <c r="BC26" s="16"/>
      <c r="BD26" s="59"/>
      <c r="BE26" s="121"/>
      <c r="BF26" s="20">
        <v>19</v>
      </c>
      <c r="BG26" s="19">
        <v>936.66</v>
      </c>
      <c r="BH26" s="402">
        <v>43349</v>
      </c>
      <c r="BI26" s="19">
        <v>936.66</v>
      </c>
      <c r="BJ26" s="404" t="s">
        <v>310</v>
      </c>
      <c r="BK26" s="405">
        <v>35</v>
      </c>
      <c r="BL26" s="16"/>
      <c r="BM26" s="59"/>
      <c r="BN26" s="121"/>
      <c r="BO26" s="20">
        <v>19</v>
      </c>
      <c r="BP26" s="19">
        <v>954.35</v>
      </c>
      <c r="BQ26" s="402">
        <v>43348</v>
      </c>
      <c r="BR26" s="19">
        <v>954.35</v>
      </c>
      <c r="BS26" s="404" t="s">
        <v>306</v>
      </c>
      <c r="BT26" s="405">
        <v>35</v>
      </c>
      <c r="BU26" s="16"/>
      <c r="BV26" s="59"/>
      <c r="BW26" s="121"/>
      <c r="BX26" s="20">
        <v>19</v>
      </c>
      <c r="BY26" s="19">
        <v>959.64</v>
      </c>
      <c r="BZ26" s="402">
        <v>43348</v>
      </c>
      <c r="CA26" s="19">
        <v>959.64</v>
      </c>
      <c r="CB26" s="404" t="s">
        <v>307</v>
      </c>
      <c r="CC26" s="405">
        <v>35</v>
      </c>
      <c r="CD26" s="16"/>
      <c r="CE26" s="59"/>
      <c r="CF26" s="121"/>
      <c r="CG26" s="20">
        <v>19</v>
      </c>
      <c r="CH26" s="19">
        <v>891.3</v>
      </c>
      <c r="CI26" s="17">
        <v>43350</v>
      </c>
      <c r="CJ26" s="19">
        <v>891.3</v>
      </c>
      <c r="CK26" s="70" t="s">
        <v>327</v>
      </c>
      <c r="CL26" s="24">
        <v>35</v>
      </c>
      <c r="CM26" s="16"/>
      <c r="CN26" s="128"/>
      <c r="CO26" s="121"/>
      <c r="CP26" s="20">
        <v>19</v>
      </c>
      <c r="CQ26" s="19">
        <v>971.43</v>
      </c>
      <c r="CR26" s="17">
        <v>43351</v>
      </c>
      <c r="CS26" s="19">
        <v>971.43</v>
      </c>
      <c r="CT26" s="70" t="s">
        <v>329</v>
      </c>
      <c r="CU26" s="24">
        <v>35</v>
      </c>
      <c r="CV26" s="16"/>
      <c r="CW26" s="59"/>
      <c r="CX26" s="121"/>
      <c r="CY26" s="20">
        <v>19</v>
      </c>
      <c r="CZ26" s="19">
        <v>949.8</v>
      </c>
      <c r="DA26" s="402">
        <v>43351</v>
      </c>
      <c r="DB26" s="19">
        <v>949.8</v>
      </c>
      <c r="DC26" s="404" t="s">
        <v>333</v>
      </c>
      <c r="DD26" s="405">
        <v>35</v>
      </c>
      <c r="DE26" s="16"/>
      <c r="DF26" s="59"/>
      <c r="DG26" s="121"/>
      <c r="DH26" s="20">
        <v>19</v>
      </c>
      <c r="DI26" s="19">
        <v>819.5</v>
      </c>
      <c r="DJ26" s="402">
        <v>43355</v>
      </c>
      <c r="DK26" s="19">
        <v>819.5</v>
      </c>
      <c r="DL26" s="404" t="s">
        <v>345</v>
      </c>
      <c r="DM26" s="405">
        <v>35</v>
      </c>
      <c r="DN26" s="16"/>
      <c r="DO26" s="59"/>
      <c r="DP26" s="121"/>
      <c r="DQ26" s="20">
        <v>19</v>
      </c>
      <c r="DR26" s="30">
        <v>896</v>
      </c>
      <c r="DS26" s="58">
        <v>43355</v>
      </c>
      <c r="DT26" s="30">
        <v>896</v>
      </c>
      <c r="DU26" s="76" t="s">
        <v>347</v>
      </c>
      <c r="DV26" s="24">
        <v>35</v>
      </c>
      <c r="DW26" s="16"/>
      <c r="DX26" s="59"/>
      <c r="DY26" s="121"/>
      <c r="DZ26" s="20">
        <v>19</v>
      </c>
      <c r="EA26" s="30">
        <v>938.48</v>
      </c>
      <c r="EB26" s="58">
        <v>43356</v>
      </c>
      <c r="EC26" s="778">
        <v>938.48</v>
      </c>
      <c r="ED26" s="76" t="s">
        <v>355</v>
      </c>
      <c r="EE26" s="24">
        <v>35</v>
      </c>
      <c r="EF26" s="16"/>
      <c r="EG26" s="59"/>
      <c r="EH26" s="121"/>
      <c r="EI26" s="20">
        <v>19</v>
      </c>
      <c r="EJ26" s="19">
        <v>958.44</v>
      </c>
      <c r="EK26" s="17">
        <v>43354</v>
      </c>
      <c r="EL26" s="19">
        <v>958.44</v>
      </c>
      <c r="EM26" s="43" t="s">
        <v>342</v>
      </c>
      <c r="EN26" s="24">
        <v>35</v>
      </c>
      <c r="EO26" s="16"/>
      <c r="EP26" s="59"/>
      <c r="EQ26" s="121"/>
      <c r="ER26" s="20">
        <v>19</v>
      </c>
      <c r="ES26" s="19">
        <v>871.8</v>
      </c>
      <c r="ET26" s="17">
        <v>43357</v>
      </c>
      <c r="EU26" s="19">
        <v>871.8</v>
      </c>
      <c r="EV26" s="43" t="s">
        <v>360</v>
      </c>
      <c r="EW26" s="24">
        <v>35</v>
      </c>
      <c r="EX26" s="16"/>
      <c r="EY26" s="59"/>
      <c r="EZ26" s="121"/>
      <c r="FA26" s="20">
        <v>19</v>
      </c>
      <c r="FB26" s="167">
        <v>870</v>
      </c>
      <c r="FC26" s="150">
        <v>43360</v>
      </c>
      <c r="FD26" s="167">
        <v>870</v>
      </c>
      <c r="FE26" s="110" t="s">
        <v>365</v>
      </c>
      <c r="FF26" s="111">
        <v>35</v>
      </c>
      <c r="FG26" s="16"/>
      <c r="FH26" s="59"/>
      <c r="FI26" s="121"/>
      <c r="FJ26" s="20">
        <v>19</v>
      </c>
      <c r="FK26" s="30">
        <v>963.27</v>
      </c>
      <c r="FL26" s="58">
        <v>43205</v>
      </c>
      <c r="FM26" s="30">
        <v>963.27</v>
      </c>
      <c r="FN26" s="76" t="s">
        <v>362</v>
      </c>
      <c r="FO26" s="24">
        <v>35</v>
      </c>
      <c r="FP26" s="16"/>
      <c r="FQ26" s="59"/>
      <c r="FR26" s="121"/>
      <c r="FS26" s="20">
        <v>19</v>
      </c>
      <c r="FT26" s="19">
        <v>901.5</v>
      </c>
      <c r="FU26" s="150">
        <v>43361</v>
      </c>
      <c r="FV26" s="19">
        <v>901.5</v>
      </c>
      <c r="FW26" s="270" t="s">
        <v>369</v>
      </c>
      <c r="FX26" s="111">
        <v>36</v>
      </c>
      <c r="FY26" s="16"/>
      <c r="FZ26" s="59"/>
      <c r="GA26" s="121"/>
      <c r="GB26" s="20">
        <v>19</v>
      </c>
      <c r="GC26" s="19">
        <v>914.74</v>
      </c>
      <c r="GD26" s="17">
        <v>43363</v>
      </c>
      <c r="GE26" s="19">
        <v>914.74</v>
      </c>
      <c r="GF26" s="70" t="s">
        <v>396</v>
      </c>
      <c r="GG26" s="24">
        <v>36</v>
      </c>
      <c r="GH26" s="16"/>
      <c r="GI26" s="59"/>
      <c r="GJ26" s="121"/>
      <c r="GK26" s="20">
        <v>19</v>
      </c>
      <c r="GL26" s="19">
        <v>905.37</v>
      </c>
      <c r="GM26" s="17">
        <v>43365</v>
      </c>
      <c r="GN26" s="19">
        <v>905.37</v>
      </c>
      <c r="GO26" s="70" t="s">
        <v>439</v>
      </c>
      <c r="GP26" s="24">
        <v>36</v>
      </c>
      <c r="GQ26" s="16"/>
      <c r="GR26" s="59"/>
      <c r="GS26" s="652"/>
      <c r="GT26" s="20">
        <v>19</v>
      </c>
      <c r="GU26" s="19">
        <v>954.81</v>
      </c>
      <c r="GV26" s="17">
        <v>43362</v>
      </c>
      <c r="GW26" s="19">
        <v>954.81</v>
      </c>
      <c r="GX26" s="312" t="s">
        <v>359</v>
      </c>
      <c r="GY26" s="24">
        <v>36</v>
      </c>
      <c r="GZ26" s="16"/>
      <c r="HA26" s="59"/>
      <c r="HB26" s="121"/>
      <c r="HC26" s="20">
        <v>19</v>
      </c>
      <c r="HD26" s="30">
        <v>948.91</v>
      </c>
      <c r="HE26" s="58">
        <v>43363</v>
      </c>
      <c r="HF26" s="30">
        <v>948.91</v>
      </c>
      <c r="HG26" s="76" t="s">
        <v>436</v>
      </c>
      <c r="HH26" s="24">
        <v>36</v>
      </c>
      <c r="HI26" s="16"/>
      <c r="HJ26" s="59"/>
      <c r="HK26" s="121"/>
      <c r="HL26" s="20">
        <v>19</v>
      </c>
      <c r="HM26" s="19">
        <v>962.5</v>
      </c>
      <c r="HN26" s="17">
        <v>43365</v>
      </c>
      <c r="HO26" s="19">
        <v>962.5</v>
      </c>
      <c r="HP26" s="600" t="s">
        <v>447</v>
      </c>
      <c r="HQ26" s="24">
        <v>36</v>
      </c>
      <c r="HR26" s="16"/>
      <c r="HS26" s="30"/>
      <c r="HT26" s="121"/>
      <c r="HU26" s="20">
        <v>19</v>
      </c>
      <c r="HV26" s="30">
        <v>943</v>
      </c>
      <c r="HW26" s="58">
        <v>43367</v>
      </c>
      <c r="HX26" s="30">
        <v>943</v>
      </c>
      <c r="HY26" s="76" t="s">
        <v>449</v>
      </c>
      <c r="HZ26" s="24">
        <v>36</v>
      </c>
      <c r="IA26" s="16"/>
      <c r="IB26" s="59"/>
      <c r="IC26" s="121"/>
      <c r="ID26" s="20">
        <v>19</v>
      </c>
      <c r="IE26" s="19">
        <v>901</v>
      </c>
      <c r="IF26" s="17">
        <v>43369</v>
      </c>
      <c r="IG26" s="19">
        <v>901</v>
      </c>
      <c r="IH26" s="43" t="s">
        <v>460</v>
      </c>
      <c r="II26" s="24">
        <v>39</v>
      </c>
      <c r="IJ26" s="16"/>
      <c r="IK26" s="59"/>
      <c r="IL26" s="121"/>
      <c r="IM26" s="20">
        <v>19</v>
      </c>
      <c r="IN26" s="30">
        <v>996.37</v>
      </c>
      <c r="IO26" s="639">
        <v>43368</v>
      </c>
      <c r="IP26" s="30">
        <v>996.37</v>
      </c>
      <c r="IQ26" s="76" t="s">
        <v>458</v>
      </c>
      <c r="IR26" s="24">
        <v>36</v>
      </c>
      <c r="IS26" s="16"/>
      <c r="IT26" s="59"/>
      <c r="IU26" s="121"/>
      <c r="IV26" s="20">
        <v>19</v>
      </c>
      <c r="IW26" s="19">
        <v>886.62</v>
      </c>
      <c r="IX26" s="17">
        <v>43370</v>
      </c>
      <c r="IY26" s="19">
        <v>886.62</v>
      </c>
      <c r="IZ26" s="70" t="s">
        <v>462</v>
      </c>
      <c r="JA26" s="24">
        <v>39</v>
      </c>
      <c r="JB26" s="16"/>
      <c r="JC26" s="59"/>
      <c r="JD26" s="121"/>
      <c r="JE26" s="20">
        <v>19</v>
      </c>
      <c r="JF26" s="19">
        <v>901.28</v>
      </c>
      <c r="JG26" s="17">
        <v>43371</v>
      </c>
      <c r="JH26" s="19">
        <v>901.28</v>
      </c>
      <c r="JI26" s="70" t="s">
        <v>441</v>
      </c>
      <c r="JJ26" s="24">
        <v>39</v>
      </c>
      <c r="JK26" s="16"/>
      <c r="JL26" s="59"/>
      <c r="JM26" s="121"/>
      <c r="JN26" s="20">
        <v>19</v>
      </c>
      <c r="JO26" s="19">
        <v>890.4</v>
      </c>
      <c r="JP26" s="17">
        <v>43372</v>
      </c>
      <c r="JQ26" s="19">
        <v>890.4</v>
      </c>
      <c r="JR26" s="70" t="s">
        <v>471</v>
      </c>
      <c r="JS26" s="24">
        <v>39</v>
      </c>
      <c r="JT26" s="16"/>
      <c r="JU26" s="59"/>
      <c r="JV26" s="121"/>
      <c r="JW26" s="20">
        <v>19</v>
      </c>
      <c r="JX26" s="19">
        <v>981.86</v>
      </c>
      <c r="JY26" s="17"/>
      <c r="JZ26" s="19"/>
      <c r="KA26" s="70"/>
      <c r="KB26" s="24"/>
      <c r="KC26" s="16"/>
      <c r="KD26" s="59"/>
      <c r="KE26" s="121"/>
      <c r="KF26" s="20">
        <v>19</v>
      </c>
      <c r="KG26" s="19">
        <v>953</v>
      </c>
      <c r="KH26" s="17"/>
      <c r="KI26" s="19"/>
      <c r="KJ26" s="70"/>
      <c r="KK26" s="24"/>
      <c r="KL26" s="16"/>
      <c r="KM26" s="59"/>
      <c r="KN26" s="121"/>
      <c r="KO26" s="20">
        <v>19</v>
      </c>
      <c r="KP26" s="190"/>
      <c r="KQ26" s="105"/>
      <c r="KR26" s="190"/>
      <c r="KS26" s="124"/>
      <c r="KT26" s="103"/>
      <c r="KU26" s="16"/>
      <c r="KV26" s="59"/>
      <c r="KW26" s="121"/>
      <c r="KX26" s="20">
        <v>19</v>
      </c>
      <c r="KY26" s="190"/>
      <c r="KZ26" s="17"/>
      <c r="LA26" s="190"/>
      <c r="LB26" s="70"/>
      <c r="LC26" s="24"/>
      <c r="LD26" s="16"/>
      <c r="LE26" s="59"/>
      <c r="LF26" s="121"/>
      <c r="LG26" s="20"/>
      <c r="LH26" s="19"/>
      <c r="LI26" s="17"/>
      <c r="LJ26" s="19"/>
      <c r="LK26" s="70"/>
      <c r="LL26" s="24"/>
      <c r="LM26" s="16"/>
      <c r="LN26" s="59"/>
      <c r="LO26" s="121"/>
      <c r="LP26" s="20"/>
      <c r="LQ26" s="190"/>
      <c r="LR26" s="17"/>
      <c r="LS26" s="190"/>
      <c r="LT26" s="70"/>
      <c r="LU26" s="24"/>
      <c r="LV26" s="16"/>
      <c r="LW26" s="59"/>
      <c r="LX26" s="121"/>
      <c r="LY26" s="20"/>
      <c r="LZ26" s="19"/>
      <c r="MA26" s="17"/>
      <c r="MB26" s="19"/>
      <c r="MC26" s="70"/>
      <c r="MD26" s="24"/>
      <c r="ME26" s="16"/>
      <c r="MF26" s="59"/>
      <c r="MG26" s="121"/>
      <c r="MH26" s="20"/>
      <c r="MI26" s="167"/>
      <c r="MJ26" s="17"/>
      <c r="MK26" s="167"/>
      <c r="ML26" s="70"/>
      <c r="MM26" s="24"/>
      <c r="MN26" s="16"/>
      <c r="MO26" s="59"/>
      <c r="MP26" s="121"/>
      <c r="MQ26" s="20"/>
      <c r="MR26" s="19"/>
      <c r="MS26" s="17"/>
      <c r="MT26" s="19"/>
      <c r="MU26" s="70"/>
      <c r="MV26" s="24"/>
      <c r="MW26" s="16"/>
      <c r="MX26" s="59"/>
      <c r="MY26" s="121"/>
      <c r="MZ26" s="20"/>
      <c r="NA26" s="19"/>
      <c r="NB26" s="17"/>
      <c r="NC26" s="19"/>
      <c r="ND26" s="70"/>
      <c r="NE26" s="24"/>
      <c r="NF26" s="16"/>
      <c r="NG26" s="59"/>
      <c r="NH26" s="121"/>
      <c r="NI26" s="20"/>
      <c r="NJ26" s="19"/>
      <c r="NK26" s="17"/>
      <c r="NL26" s="19"/>
      <c r="NM26" s="70"/>
      <c r="NN26" s="24"/>
      <c r="NO26" s="16"/>
      <c r="NP26" s="59"/>
      <c r="NQ26" s="171"/>
      <c r="NR26" s="20"/>
      <c r="NS26" s="19"/>
      <c r="NT26" s="17"/>
      <c r="NU26" s="19"/>
      <c r="NV26" s="70"/>
      <c r="NW26" s="24"/>
      <c r="NX26" s="16"/>
      <c r="NY26" s="59"/>
      <c r="NZ26" s="121"/>
      <c r="OA26" s="20"/>
      <c r="OB26" s="19"/>
      <c r="OC26" s="105"/>
      <c r="OD26" s="19"/>
      <c r="OE26" s="124"/>
      <c r="OF26" s="103"/>
      <c r="OG26" s="16"/>
      <c r="OH26" s="59"/>
      <c r="OI26" s="121"/>
      <c r="OJ26" s="20"/>
      <c r="OK26" s="19"/>
      <c r="OL26" s="17"/>
      <c r="OM26" s="19"/>
      <c r="ON26" s="70"/>
      <c r="OO26" s="485"/>
      <c r="OP26" s="16"/>
      <c r="OQ26" s="59"/>
      <c r="OR26" s="121"/>
      <c r="OS26" s="20"/>
      <c r="OT26" s="19"/>
      <c r="OU26" s="17"/>
      <c r="OV26" s="19"/>
      <c r="OW26" s="70"/>
      <c r="OX26" s="24"/>
      <c r="OY26" s="16"/>
      <c r="OZ26" s="59"/>
      <c r="PA26" s="121"/>
      <c r="PB26" s="20"/>
      <c r="PC26" s="19"/>
      <c r="PD26" s="17"/>
      <c r="PE26" s="19"/>
      <c r="PF26" s="70"/>
      <c r="PG26" s="24"/>
      <c r="PH26" s="16"/>
      <c r="PI26" s="59"/>
      <c r="PJ26" s="199"/>
      <c r="PK26" s="20"/>
      <c r="PL26" s="19"/>
      <c r="PM26" s="17"/>
      <c r="PN26" s="19"/>
      <c r="PO26" s="270"/>
      <c r="PP26" s="24"/>
      <c r="PQ26" s="16"/>
      <c r="PR26" s="59"/>
      <c r="PS26" s="121"/>
      <c r="PT26" s="20"/>
      <c r="PU26" s="19"/>
      <c r="PV26" s="105"/>
      <c r="PW26" s="19"/>
      <c r="PX26" s="124"/>
      <c r="PY26" s="416"/>
      <c r="PZ26" s="16"/>
      <c r="QA26" s="59"/>
      <c r="QB26" s="121"/>
      <c r="QC26" s="20"/>
      <c r="QD26" s="19"/>
      <c r="QE26" s="17"/>
      <c r="QF26" s="19"/>
      <c r="QG26" s="70"/>
      <c r="QH26" s="24"/>
      <c r="QI26" s="16"/>
      <c r="QJ26" s="59"/>
      <c r="QK26" s="121"/>
      <c r="QL26" s="20"/>
      <c r="QM26" s="19"/>
      <c r="QN26" s="17"/>
      <c r="QO26" s="19"/>
      <c r="QP26" s="70"/>
      <c r="QQ26" s="24"/>
      <c r="QR26" s="16"/>
      <c r="QS26" s="59"/>
      <c r="QT26" s="121"/>
      <c r="QU26" s="20"/>
      <c r="QV26" s="19"/>
      <c r="QW26" s="17"/>
      <c r="QX26" s="19"/>
      <c r="QY26" s="70"/>
      <c r="QZ26" s="24"/>
      <c r="RA26" s="16"/>
      <c r="RB26" s="59"/>
      <c r="RC26" s="121"/>
      <c r="RD26" s="20"/>
      <c r="RE26" s="19"/>
      <c r="RF26" s="17"/>
      <c r="RG26" s="19"/>
      <c r="RH26" s="70"/>
      <c r="RI26" s="24"/>
      <c r="RJ26" s="16"/>
      <c r="RK26" s="59"/>
      <c r="RL26" s="121"/>
      <c r="RM26" s="20"/>
      <c r="RN26" s="19"/>
      <c r="RO26" s="402"/>
      <c r="RP26" s="403"/>
      <c r="RQ26" s="404"/>
      <c r="RR26" s="405"/>
      <c r="RS26" s="16"/>
      <c r="RT26" s="59"/>
      <c r="RU26" s="121"/>
      <c r="RV26" s="20"/>
      <c r="RW26" s="19"/>
      <c r="RX26" s="17"/>
      <c r="RY26" s="19"/>
      <c r="RZ26" s="70"/>
      <c r="SA26" s="24"/>
      <c r="SB26" s="16"/>
      <c r="SC26" s="59"/>
      <c r="SD26" s="121"/>
      <c r="SE26" s="20">
        <v>19</v>
      </c>
      <c r="SF26" s="19"/>
      <c r="SG26" s="17"/>
      <c r="SH26" s="19"/>
      <c r="SI26" s="70"/>
      <c r="SJ26" s="24"/>
      <c r="SK26" s="16"/>
      <c r="SL26" s="59"/>
      <c r="SM26" s="121"/>
      <c r="SN26" s="20">
        <v>19</v>
      </c>
      <c r="SO26" s="19"/>
      <c r="SP26" s="17"/>
      <c r="SQ26" s="19"/>
      <c r="SR26" s="70"/>
      <c r="SS26" s="24"/>
      <c r="SU26" s="7"/>
      <c r="SV26" s="2"/>
      <c r="SW26" s="20">
        <v>19</v>
      </c>
      <c r="SX26" s="19"/>
      <c r="SY26" s="17"/>
      <c r="SZ26" s="19"/>
      <c r="TA26" s="70"/>
      <c r="TB26" s="24"/>
      <c r="TD26" s="7"/>
      <c r="TE26" s="2"/>
      <c r="TF26" s="20">
        <v>19</v>
      </c>
      <c r="TG26" s="19"/>
      <c r="TH26" s="17"/>
      <c r="TI26" s="19"/>
      <c r="TJ26" s="70"/>
      <c r="TK26" s="24"/>
      <c r="TM26" s="7"/>
      <c r="TN26" s="2"/>
      <c r="TO26" s="20">
        <v>19</v>
      </c>
      <c r="TP26" s="19"/>
      <c r="TQ26" s="17"/>
      <c r="TR26" s="19"/>
      <c r="TS26" s="70"/>
      <c r="TT26" s="24"/>
      <c r="TV26" s="7"/>
      <c r="TW26" s="2"/>
      <c r="TX26" s="20">
        <v>19</v>
      </c>
      <c r="TY26" s="19"/>
      <c r="TZ26" s="17"/>
      <c r="UA26" s="19"/>
      <c r="UB26" s="70"/>
      <c r="UC26" s="24"/>
      <c r="UE26" s="7"/>
      <c r="UF26" s="2"/>
      <c r="UG26" s="20">
        <v>19</v>
      </c>
      <c r="UH26" s="19"/>
      <c r="UI26" s="17"/>
      <c r="UJ26" s="19"/>
      <c r="UK26" s="70"/>
      <c r="UL26" s="24"/>
      <c r="UN26" s="7"/>
      <c r="UO26" s="2"/>
      <c r="UP26" s="20">
        <v>19</v>
      </c>
      <c r="UQ26" s="19"/>
      <c r="UR26" s="17"/>
      <c r="US26" s="19"/>
      <c r="UT26" s="70"/>
      <c r="UU26" s="24"/>
      <c r="UW26" s="7"/>
      <c r="UX26" s="2"/>
      <c r="UY26" s="20">
        <v>19</v>
      </c>
      <c r="UZ26" s="19"/>
      <c r="VA26" s="17"/>
      <c r="VB26" s="19"/>
      <c r="VC26" s="70"/>
      <c r="VD26" s="24"/>
      <c r="VF26" s="7"/>
      <c r="VG26" s="2"/>
      <c r="VH26" s="20">
        <v>19</v>
      </c>
      <c r="VI26" s="19"/>
      <c r="VJ26" s="17"/>
      <c r="VK26" s="19"/>
      <c r="VL26" s="70"/>
      <c r="VM26" s="24"/>
      <c r="VO26" s="7"/>
      <c r="VP26" s="2"/>
      <c r="VQ26" s="20">
        <v>19</v>
      </c>
      <c r="VR26" s="19"/>
      <c r="VS26" s="17"/>
      <c r="VT26" s="19"/>
      <c r="VU26" s="70"/>
      <c r="VV26" s="24"/>
      <c r="VX26" s="7"/>
      <c r="VY26" s="2"/>
      <c r="VZ26" s="20">
        <v>19</v>
      </c>
      <c r="WA26" s="19"/>
      <c r="WB26" s="17"/>
      <c r="WC26" s="19"/>
      <c r="WD26" s="70"/>
      <c r="WE26" s="24"/>
      <c r="WG26" s="7"/>
      <c r="WH26" s="2"/>
      <c r="WI26" s="20">
        <v>19</v>
      </c>
      <c r="WJ26" s="19"/>
      <c r="WK26" s="17"/>
      <c r="WL26" s="19"/>
      <c r="WM26" s="70"/>
      <c r="WN26" s="24"/>
      <c r="WP26" s="7"/>
      <c r="WQ26" s="2"/>
      <c r="WR26" s="20">
        <v>19</v>
      </c>
      <c r="WS26" s="19"/>
      <c r="WT26" s="17"/>
      <c r="WU26" s="19"/>
      <c r="WV26" s="70"/>
      <c r="WW26" s="24"/>
      <c r="WY26" s="7"/>
      <c r="WZ26" s="2"/>
      <c r="XA26" s="20">
        <v>19</v>
      </c>
      <c r="XB26" s="19"/>
      <c r="XC26" s="17"/>
      <c r="XD26" s="19"/>
      <c r="XE26" s="70"/>
      <c r="XF26" s="24"/>
      <c r="XH26" s="7"/>
      <c r="XI26" s="2"/>
      <c r="XJ26" s="20">
        <v>19</v>
      </c>
      <c r="XK26" s="19"/>
      <c r="XL26" s="17"/>
      <c r="XM26" s="19"/>
      <c r="XN26" s="70"/>
      <c r="XO26" s="24"/>
      <c r="XQ26" s="7"/>
      <c r="XR26" s="2"/>
      <c r="XS26" s="20">
        <v>19</v>
      </c>
      <c r="XT26" s="19"/>
      <c r="XU26" s="17"/>
      <c r="XV26" s="19"/>
      <c r="XW26" s="70"/>
      <c r="XX26" s="24"/>
      <c r="XZ26" s="7"/>
      <c r="YA26" s="2"/>
      <c r="YB26" s="20">
        <v>19</v>
      </c>
      <c r="YC26" s="19"/>
      <c r="YD26" s="17"/>
      <c r="YE26" s="19"/>
      <c r="YF26" s="70"/>
      <c r="YG26" s="24"/>
      <c r="YI26" s="7"/>
      <c r="YJ26" s="2"/>
      <c r="YK26" s="20">
        <v>19</v>
      </c>
      <c r="YL26" s="19"/>
      <c r="YM26" s="17"/>
      <c r="YN26" s="19"/>
      <c r="YO26" s="70"/>
      <c r="YP26" s="24"/>
      <c r="YR26" s="7"/>
      <c r="YS26" s="2"/>
      <c r="YT26" s="20">
        <v>19</v>
      </c>
      <c r="YU26" s="19"/>
      <c r="YV26" s="17"/>
      <c r="YW26" s="19"/>
      <c r="YX26" s="70"/>
      <c r="YY26" s="24"/>
      <c r="ZA26" s="7"/>
      <c r="ZB26" s="2"/>
      <c r="ZC26" s="20">
        <v>19</v>
      </c>
      <c r="ZD26" s="19"/>
      <c r="ZE26" s="17"/>
      <c r="ZF26" s="19"/>
      <c r="ZG26" s="70"/>
      <c r="ZH26" s="24"/>
      <c r="ZJ26" s="7"/>
      <c r="ZK26" s="2"/>
      <c r="ZL26" s="20">
        <v>19</v>
      </c>
      <c r="ZM26" s="19"/>
      <c r="ZN26" s="17"/>
      <c r="ZO26" s="19"/>
      <c r="ZP26" s="70"/>
      <c r="ZQ26" s="24"/>
      <c r="ZS26" s="7"/>
      <c r="ZT26" s="2"/>
      <c r="ZU26" s="20">
        <v>19</v>
      </c>
      <c r="ZV26" s="19"/>
      <c r="ZW26" s="17"/>
      <c r="ZX26" s="19"/>
      <c r="ZY26" s="70"/>
      <c r="ZZ26" s="24"/>
      <c r="AAB26" s="7"/>
      <c r="AAC26" s="2"/>
      <c r="AAD26" s="20">
        <v>19</v>
      </c>
      <c r="AAE26" s="19"/>
      <c r="AAF26" s="17"/>
      <c r="AAG26" s="19"/>
      <c r="AAH26" s="70"/>
      <c r="AAI26" s="24"/>
      <c r="AAK26" s="7"/>
      <c r="AAL26" s="2"/>
      <c r="AAM26" s="20">
        <v>19</v>
      </c>
      <c r="AAN26" s="19"/>
      <c r="AAO26" s="17"/>
      <c r="AAP26" s="19"/>
      <c r="AAQ26" s="70"/>
      <c r="AAR26" s="24"/>
      <c r="AAT26" s="7"/>
      <c r="AAU26" s="2"/>
      <c r="AAV26" s="20">
        <v>19</v>
      </c>
      <c r="AAW26" s="19"/>
      <c r="AAX26" s="17"/>
      <c r="AAY26" s="19"/>
      <c r="AAZ26" s="70"/>
      <c r="ABA26" s="24"/>
      <c r="ABC26" s="7"/>
      <c r="ABD26" s="2"/>
      <c r="ABE26" s="20">
        <v>19</v>
      </c>
      <c r="ABF26" s="19"/>
      <c r="ABG26" s="17"/>
      <c r="ABH26" s="19"/>
      <c r="ABI26" s="70"/>
      <c r="ABJ26" s="24"/>
      <c r="ABL26" s="7"/>
      <c r="ABM26" s="2"/>
      <c r="ABN26" s="20">
        <v>19</v>
      </c>
      <c r="ABO26" s="19"/>
      <c r="ABP26" s="17"/>
      <c r="ABQ26" s="19"/>
      <c r="ABR26" s="70"/>
      <c r="ABS26" s="24"/>
      <c r="ABU26" s="7"/>
      <c r="ABV26" s="2"/>
      <c r="ABW26" s="20">
        <v>19</v>
      </c>
      <c r="ABX26" s="19"/>
      <c r="ABY26" s="17"/>
      <c r="ABZ26" s="19"/>
      <c r="ACA26" s="70"/>
      <c r="ACB26" s="24"/>
      <c r="ACD26" s="7"/>
      <c r="ACE26" s="2"/>
      <c r="ACF26" s="20">
        <v>19</v>
      </c>
      <c r="ACG26" s="19"/>
      <c r="ACH26" s="17"/>
      <c r="ACI26" s="19"/>
      <c r="ACJ26" s="70"/>
      <c r="ACK26" s="24"/>
      <c r="ACM26" s="7"/>
      <c r="ACN26" s="2"/>
      <c r="ACO26" s="20">
        <v>19</v>
      </c>
      <c r="ACP26" s="19"/>
      <c r="ACQ26" s="17"/>
      <c r="ACR26" s="19"/>
      <c r="ACS26" s="70"/>
      <c r="ACT26" s="24"/>
      <c r="ACV26" s="7"/>
      <c r="ACW26" s="2"/>
      <c r="ACX26" s="20">
        <v>19</v>
      </c>
      <c r="ACY26" s="19"/>
      <c r="ACZ26" s="17"/>
      <c r="ADA26" s="19"/>
      <c r="ADB26" s="70"/>
      <c r="ADC26" s="24"/>
    </row>
    <row r="27" spans="1:783" x14ac:dyDescent="0.25">
      <c r="A27" s="25">
        <v>24</v>
      </c>
      <c r="B27" s="16" t="str">
        <f t="shared" ref="B27:I27" si="23">HJ5</f>
        <v>SEABOARD FOODS</v>
      </c>
      <c r="C27" s="16" t="str">
        <f t="shared" si="23"/>
        <v>Seaboard</v>
      </c>
      <c r="D27" s="72" t="str">
        <f t="shared" si="23"/>
        <v>PED.28949573</v>
      </c>
      <c r="E27" s="155">
        <f t="shared" si="23"/>
        <v>43364</v>
      </c>
      <c r="F27" s="74">
        <f t="shared" si="23"/>
        <v>17373.71</v>
      </c>
      <c r="G27" s="15">
        <f t="shared" si="23"/>
        <v>19</v>
      </c>
      <c r="H27" s="64">
        <f t="shared" si="23"/>
        <v>17493.7</v>
      </c>
      <c r="I27" s="18">
        <f t="shared" si="23"/>
        <v>-119.9900000000016</v>
      </c>
      <c r="K27" s="59"/>
      <c r="L27" s="121"/>
      <c r="M27" s="20">
        <v>20</v>
      </c>
      <c r="N27" s="19">
        <v>938.78</v>
      </c>
      <c r="O27" s="17">
        <v>43344</v>
      </c>
      <c r="P27" s="19">
        <v>938.78</v>
      </c>
      <c r="Q27" s="70" t="s">
        <v>288</v>
      </c>
      <c r="R27" s="24">
        <v>35</v>
      </c>
      <c r="S27" s="16"/>
      <c r="T27" s="59"/>
      <c r="U27" s="121"/>
      <c r="V27" s="20">
        <v>20</v>
      </c>
      <c r="W27" s="190">
        <v>886.3</v>
      </c>
      <c r="X27" s="105">
        <v>43344</v>
      </c>
      <c r="Y27" s="190">
        <v>886.3</v>
      </c>
      <c r="Z27" s="124" t="s">
        <v>288</v>
      </c>
      <c r="AA27" s="103">
        <v>35</v>
      </c>
      <c r="AB27" s="16"/>
      <c r="AC27" s="59"/>
      <c r="AD27" s="121"/>
      <c r="AE27" s="20">
        <v>20</v>
      </c>
      <c r="AF27" s="190">
        <v>962.81</v>
      </c>
      <c r="AG27" s="17">
        <v>43344</v>
      </c>
      <c r="AH27" s="190">
        <v>962.81</v>
      </c>
      <c r="AI27" s="70" t="s">
        <v>294</v>
      </c>
      <c r="AJ27" s="24">
        <v>35</v>
      </c>
      <c r="AK27" s="16"/>
      <c r="AL27" s="59"/>
      <c r="AM27" s="121"/>
      <c r="AN27" s="20">
        <v>20</v>
      </c>
      <c r="AO27" s="19">
        <v>961.6</v>
      </c>
      <c r="AP27" s="17">
        <v>43346</v>
      </c>
      <c r="AQ27" s="19">
        <v>961.6</v>
      </c>
      <c r="AR27" s="70" t="s">
        <v>298</v>
      </c>
      <c r="AS27" s="24">
        <v>35</v>
      </c>
      <c r="AT27" s="16"/>
      <c r="AU27" s="59"/>
      <c r="AV27" s="121"/>
      <c r="AW27" s="20">
        <v>20</v>
      </c>
      <c r="AX27" s="19">
        <v>903</v>
      </c>
      <c r="AY27" s="105">
        <v>43348</v>
      </c>
      <c r="AZ27" s="19">
        <v>903</v>
      </c>
      <c r="BA27" s="124" t="s">
        <v>300</v>
      </c>
      <c r="BB27" s="416">
        <v>35</v>
      </c>
      <c r="BC27" s="16"/>
      <c r="BD27" s="59"/>
      <c r="BE27" s="121"/>
      <c r="BF27" s="20">
        <v>20</v>
      </c>
      <c r="BG27" s="19">
        <v>938.02</v>
      </c>
      <c r="BH27" s="402">
        <v>43349</v>
      </c>
      <c r="BI27" s="19">
        <v>938.02</v>
      </c>
      <c r="BJ27" s="404" t="s">
        <v>310</v>
      </c>
      <c r="BK27" s="405">
        <v>35</v>
      </c>
      <c r="BL27" s="16"/>
      <c r="BM27" s="59"/>
      <c r="BN27" s="121"/>
      <c r="BO27" s="20">
        <v>20</v>
      </c>
      <c r="BP27" s="19">
        <v>943.01</v>
      </c>
      <c r="BQ27" s="402">
        <v>43348</v>
      </c>
      <c r="BR27" s="19">
        <v>943.01</v>
      </c>
      <c r="BS27" s="404" t="s">
        <v>306</v>
      </c>
      <c r="BT27" s="405">
        <v>35</v>
      </c>
      <c r="BU27" s="16"/>
      <c r="BV27" s="59"/>
      <c r="BW27" s="121"/>
      <c r="BX27" s="20">
        <v>20</v>
      </c>
      <c r="BY27" s="19">
        <v>931.52</v>
      </c>
      <c r="BZ27" s="402">
        <v>43348</v>
      </c>
      <c r="CA27" s="19">
        <v>931.52</v>
      </c>
      <c r="CB27" s="404" t="s">
        <v>307</v>
      </c>
      <c r="CC27" s="405">
        <v>35</v>
      </c>
      <c r="CD27" s="16"/>
      <c r="CE27" s="59"/>
      <c r="CF27" s="121"/>
      <c r="CG27" s="20">
        <v>20</v>
      </c>
      <c r="CH27" s="19">
        <v>886.8</v>
      </c>
      <c r="CI27" s="17">
        <v>43350</v>
      </c>
      <c r="CJ27" s="19">
        <v>886.8</v>
      </c>
      <c r="CK27" s="70" t="s">
        <v>327</v>
      </c>
      <c r="CL27" s="24">
        <v>35</v>
      </c>
      <c r="CM27" s="16"/>
      <c r="CN27" s="128"/>
      <c r="CO27" s="121"/>
      <c r="CP27" s="20">
        <v>20</v>
      </c>
      <c r="CQ27" s="19">
        <v>959.64</v>
      </c>
      <c r="CR27" s="17">
        <v>43351</v>
      </c>
      <c r="CS27" s="19">
        <v>959.64</v>
      </c>
      <c r="CT27" s="70" t="s">
        <v>329</v>
      </c>
      <c r="CU27" s="24">
        <v>35</v>
      </c>
      <c r="CV27" s="16"/>
      <c r="CW27" s="59"/>
      <c r="CX27" s="121"/>
      <c r="CY27" s="20">
        <v>20</v>
      </c>
      <c r="CZ27" s="19">
        <v>965.2</v>
      </c>
      <c r="DA27" s="402">
        <v>43351</v>
      </c>
      <c r="DB27" s="19">
        <v>965.2</v>
      </c>
      <c r="DC27" s="404" t="s">
        <v>333</v>
      </c>
      <c r="DD27" s="405">
        <v>35</v>
      </c>
      <c r="DE27" s="16"/>
      <c r="DF27" s="59"/>
      <c r="DG27" s="121"/>
      <c r="DH27" s="20">
        <v>20</v>
      </c>
      <c r="DI27" s="19">
        <v>870.75</v>
      </c>
      <c r="DJ27" s="402">
        <v>43355</v>
      </c>
      <c r="DK27" s="19">
        <v>870.75</v>
      </c>
      <c r="DL27" s="404" t="s">
        <v>345</v>
      </c>
      <c r="DM27" s="405">
        <v>35</v>
      </c>
      <c r="DN27" s="16"/>
      <c r="DO27" s="59"/>
      <c r="DP27" s="121"/>
      <c r="DQ27" s="20">
        <v>20</v>
      </c>
      <c r="DR27" s="30">
        <v>905.5</v>
      </c>
      <c r="DS27" s="58">
        <v>43355</v>
      </c>
      <c r="DT27" s="30">
        <v>905.5</v>
      </c>
      <c r="DU27" s="76" t="s">
        <v>347</v>
      </c>
      <c r="DV27" s="24">
        <v>35</v>
      </c>
      <c r="DW27" s="16"/>
      <c r="DX27" s="59"/>
      <c r="DY27" s="121"/>
      <c r="DZ27" s="20">
        <v>20</v>
      </c>
      <c r="EA27" s="30">
        <v>915.8</v>
      </c>
      <c r="EB27" s="58">
        <v>43356</v>
      </c>
      <c r="EC27" s="776">
        <v>915.8</v>
      </c>
      <c r="ED27" s="76" t="s">
        <v>352</v>
      </c>
      <c r="EE27" s="24">
        <v>35</v>
      </c>
      <c r="EF27" s="16"/>
      <c r="EG27" s="59"/>
      <c r="EH27" s="121"/>
      <c r="EI27" s="20">
        <v>20</v>
      </c>
      <c r="EJ27" s="19">
        <v>948.46</v>
      </c>
      <c r="EK27" s="17">
        <v>43354</v>
      </c>
      <c r="EL27" s="19">
        <v>948.46</v>
      </c>
      <c r="EM27" s="43" t="s">
        <v>342</v>
      </c>
      <c r="EN27" s="24">
        <v>35</v>
      </c>
      <c r="EO27" s="16"/>
      <c r="EP27" s="59"/>
      <c r="EQ27" s="121"/>
      <c r="ER27" s="20">
        <v>20</v>
      </c>
      <c r="ES27" s="19">
        <v>901.7</v>
      </c>
      <c r="ET27" s="17">
        <v>43357</v>
      </c>
      <c r="EU27" s="19">
        <v>901.7</v>
      </c>
      <c r="EV27" s="43" t="s">
        <v>360</v>
      </c>
      <c r="EW27" s="24">
        <v>35</v>
      </c>
      <c r="EX27" s="16"/>
      <c r="EY27" s="59"/>
      <c r="EZ27" s="121"/>
      <c r="FA27" s="20">
        <v>20</v>
      </c>
      <c r="FB27" s="167">
        <v>972.5</v>
      </c>
      <c r="FC27" s="150">
        <v>43360</v>
      </c>
      <c r="FD27" s="167">
        <v>972.5</v>
      </c>
      <c r="FE27" s="110" t="s">
        <v>365</v>
      </c>
      <c r="FF27" s="111">
        <v>35</v>
      </c>
      <c r="FG27" s="16"/>
      <c r="FH27" s="59"/>
      <c r="FI27" s="121"/>
      <c r="FJ27" s="20">
        <v>20</v>
      </c>
      <c r="FK27" s="30">
        <v>985.94</v>
      </c>
      <c r="FL27" s="58">
        <v>43205</v>
      </c>
      <c r="FM27" s="30">
        <v>985.94</v>
      </c>
      <c r="FN27" s="76" t="s">
        <v>362</v>
      </c>
      <c r="FO27" s="24">
        <v>35</v>
      </c>
      <c r="FP27" s="16"/>
      <c r="FQ27" s="59"/>
      <c r="FR27" s="121"/>
      <c r="FS27" s="20">
        <v>20</v>
      </c>
      <c r="FT27" s="19">
        <v>907</v>
      </c>
      <c r="FU27" s="150">
        <v>43361</v>
      </c>
      <c r="FV27" s="19">
        <v>907</v>
      </c>
      <c r="FW27" s="270" t="s">
        <v>369</v>
      </c>
      <c r="FX27" s="111">
        <v>36</v>
      </c>
      <c r="FY27" s="16"/>
      <c r="FZ27" s="59"/>
      <c r="GA27" s="121"/>
      <c r="GB27" s="20">
        <v>20</v>
      </c>
      <c r="GC27" s="19">
        <v>980.5</v>
      </c>
      <c r="GD27" s="17">
        <v>43363</v>
      </c>
      <c r="GE27" s="19">
        <v>980.5</v>
      </c>
      <c r="GF27" s="70" t="s">
        <v>396</v>
      </c>
      <c r="GG27" s="24">
        <v>36</v>
      </c>
      <c r="GH27" s="16"/>
      <c r="GI27" s="59"/>
      <c r="GJ27" s="121"/>
      <c r="GK27" s="20">
        <v>20</v>
      </c>
      <c r="GL27" s="19">
        <v>941.65</v>
      </c>
      <c r="GM27" s="17">
        <v>43365</v>
      </c>
      <c r="GN27" s="19">
        <v>941.65</v>
      </c>
      <c r="GO27" s="70" t="s">
        <v>439</v>
      </c>
      <c r="GP27" s="24">
        <v>36</v>
      </c>
      <c r="GQ27" s="16"/>
      <c r="GR27" s="59"/>
      <c r="GS27" s="652"/>
      <c r="GT27" s="20">
        <v>20</v>
      </c>
      <c r="GU27" s="19">
        <v>947.1</v>
      </c>
      <c r="GV27" s="17">
        <v>43362</v>
      </c>
      <c r="GW27" s="19">
        <v>947.1</v>
      </c>
      <c r="GX27" s="312" t="s">
        <v>359</v>
      </c>
      <c r="GY27" s="24">
        <v>36</v>
      </c>
      <c r="GZ27" s="16"/>
      <c r="HA27" s="59"/>
      <c r="HB27" s="121"/>
      <c r="HC27" s="20">
        <v>20</v>
      </c>
      <c r="HD27" s="30">
        <v>939.84</v>
      </c>
      <c r="HE27" s="58">
        <v>43363</v>
      </c>
      <c r="HF27" s="30">
        <v>939.84</v>
      </c>
      <c r="HG27" s="76" t="s">
        <v>436</v>
      </c>
      <c r="HH27" s="24">
        <v>36</v>
      </c>
      <c r="HI27" s="16"/>
      <c r="HJ27" s="59"/>
      <c r="HK27" s="121"/>
      <c r="HL27" s="20">
        <v>20</v>
      </c>
      <c r="HM27" s="19"/>
      <c r="HN27" s="17"/>
      <c r="HO27" s="19"/>
      <c r="HP27" s="600"/>
      <c r="HQ27" s="24"/>
      <c r="HR27" s="16"/>
      <c r="HS27" s="30"/>
      <c r="HT27" s="121"/>
      <c r="HU27" s="20">
        <v>20</v>
      </c>
      <c r="HV27" s="30">
        <v>885</v>
      </c>
      <c r="HW27" s="58">
        <v>43367</v>
      </c>
      <c r="HX27" s="30">
        <v>885</v>
      </c>
      <c r="HY27" s="76" t="s">
        <v>449</v>
      </c>
      <c r="HZ27" s="24">
        <v>36</v>
      </c>
      <c r="IA27" s="16"/>
      <c r="IB27" s="59"/>
      <c r="IC27" s="121"/>
      <c r="ID27" s="20">
        <v>20</v>
      </c>
      <c r="IE27" s="19">
        <v>899</v>
      </c>
      <c r="IF27" s="17">
        <v>43369</v>
      </c>
      <c r="IG27" s="19">
        <v>899</v>
      </c>
      <c r="IH27" s="43" t="s">
        <v>460</v>
      </c>
      <c r="II27" s="24">
        <v>39</v>
      </c>
      <c r="IJ27" s="16"/>
      <c r="IK27" s="59"/>
      <c r="IL27" s="121"/>
      <c r="IM27" s="20">
        <v>20</v>
      </c>
      <c r="IN27" s="30"/>
      <c r="IO27" s="639"/>
      <c r="IP27" s="30"/>
      <c r="IQ27" s="76"/>
      <c r="IR27" s="24"/>
      <c r="IS27" s="16"/>
      <c r="IT27" s="59"/>
      <c r="IU27" s="121"/>
      <c r="IV27" s="20">
        <v>20</v>
      </c>
      <c r="IW27" s="19">
        <v>958.05</v>
      </c>
      <c r="IX27" s="17">
        <v>43370</v>
      </c>
      <c r="IY27" s="19">
        <v>958.05</v>
      </c>
      <c r="IZ27" s="70" t="s">
        <v>463</v>
      </c>
      <c r="JA27" s="24">
        <v>39</v>
      </c>
      <c r="JB27" s="16"/>
      <c r="JC27" s="59"/>
      <c r="JD27" s="121"/>
      <c r="JE27" s="20">
        <v>20</v>
      </c>
      <c r="JF27" s="19">
        <v>917.61</v>
      </c>
      <c r="JG27" s="17">
        <v>43371</v>
      </c>
      <c r="JH27" s="19">
        <v>917.61</v>
      </c>
      <c r="JI27" s="70" t="s">
        <v>441</v>
      </c>
      <c r="JJ27" s="24">
        <v>39</v>
      </c>
      <c r="JK27" s="16"/>
      <c r="JL27" s="59"/>
      <c r="JM27" s="121"/>
      <c r="JN27" s="20">
        <v>20</v>
      </c>
      <c r="JO27" s="19">
        <v>875.9</v>
      </c>
      <c r="JP27" s="17">
        <v>43372</v>
      </c>
      <c r="JQ27" s="19">
        <v>875.9</v>
      </c>
      <c r="JR27" s="70" t="s">
        <v>467</v>
      </c>
      <c r="JS27" s="24">
        <v>39</v>
      </c>
      <c r="JT27" s="16"/>
      <c r="JU27" s="59" t="s">
        <v>41</v>
      </c>
      <c r="JV27" s="121"/>
      <c r="JW27" s="20">
        <v>20</v>
      </c>
      <c r="JX27" s="19">
        <v>941.95</v>
      </c>
      <c r="JY27" s="17"/>
      <c r="JZ27" s="19"/>
      <c r="KA27" s="70"/>
      <c r="KB27" s="24"/>
      <c r="KC27" s="16"/>
      <c r="KD27" s="59"/>
      <c r="KE27" s="121"/>
      <c r="KF27" s="20">
        <v>20</v>
      </c>
      <c r="KG27" s="19">
        <v>929</v>
      </c>
      <c r="KH27" s="17"/>
      <c r="KI27" s="19"/>
      <c r="KJ27" s="70"/>
      <c r="KK27" s="24"/>
      <c r="KL27" s="16"/>
      <c r="KM27" s="59"/>
      <c r="KN27" s="121"/>
      <c r="KO27" s="20">
        <v>20</v>
      </c>
      <c r="KP27" s="190"/>
      <c r="KQ27" s="105"/>
      <c r="KR27" s="190"/>
      <c r="KS27" s="124"/>
      <c r="KT27" s="103"/>
      <c r="KU27" s="16"/>
      <c r="KV27" s="59"/>
      <c r="KW27" s="121"/>
      <c r="KX27" s="20">
        <v>20</v>
      </c>
      <c r="KY27" s="190"/>
      <c r="KZ27" s="17"/>
      <c r="LA27" s="190"/>
      <c r="LB27" s="70"/>
      <c r="LC27" s="24"/>
      <c r="LD27" s="16"/>
      <c r="LE27" s="59"/>
      <c r="LF27" s="121"/>
      <c r="LG27" s="20"/>
      <c r="LH27" s="19"/>
      <c r="LI27" s="17"/>
      <c r="LJ27" s="19"/>
      <c r="LK27" s="70"/>
      <c r="LL27" s="24"/>
      <c r="LM27" s="16"/>
      <c r="LN27" s="59"/>
      <c r="LO27" s="121"/>
      <c r="LP27" s="20"/>
      <c r="LQ27" s="190"/>
      <c r="LR27" s="17"/>
      <c r="LS27" s="190"/>
      <c r="LT27" s="70"/>
      <c r="LU27" s="24"/>
      <c r="LV27" s="16"/>
      <c r="LW27" s="59"/>
      <c r="LX27" s="121"/>
      <c r="LY27" s="20"/>
      <c r="LZ27" s="19"/>
      <c r="MA27" s="17"/>
      <c r="MB27" s="19"/>
      <c r="MC27" s="70"/>
      <c r="MD27" s="24"/>
      <c r="ME27" s="16"/>
      <c r="MF27" s="59"/>
      <c r="MG27" s="121"/>
      <c r="MH27" s="20"/>
      <c r="MI27" s="167"/>
      <c r="MJ27" s="17"/>
      <c r="MK27" s="167"/>
      <c r="ML27" s="70"/>
      <c r="MM27" s="24"/>
      <c r="MN27" s="16"/>
      <c r="MO27" s="59"/>
      <c r="MP27" s="121"/>
      <c r="MQ27" s="20"/>
      <c r="MR27" s="19"/>
      <c r="MS27" s="17"/>
      <c r="MT27" s="19"/>
      <c r="MU27" s="70"/>
      <c r="MV27" s="24"/>
      <c r="MW27" s="16"/>
      <c r="MX27" s="59"/>
      <c r="MY27" s="121"/>
      <c r="MZ27" s="20"/>
      <c r="NA27" s="19"/>
      <c r="NB27" s="17"/>
      <c r="NC27" s="19"/>
      <c r="ND27" s="70"/>
      <c r="NE27" s="24"/>
      <c r="NF27" s="16"/>
      <c r="NG27" s="59"/>
      <c r="NH27" s="121"/>
      <c r="NI27" s="20"/>
      <c r="NJ27" s="19"/>
      <c r="NK27" s="17"/>
      <c r="NL27" s="19"/>
      <c r="NM27" s="70"/>
      <c r="NN27" s="24"/>
      <c r="NO27" s="16"/>
      <c r="NP27" s="59"/>
      <c r="NQ27" s="121"/>
      <c r="NR27" s="20"/>
      <c r="NS27" s="19"/>
      <c r="NT27" s="17"/>
      <c r="NU27" s="19"/>
      <c r="NV27" s="70"/>
      <c r="NW27" s="24"/>
      <c r="NX27" s="16"/>
      <c r="NY27" s="59"/>
      <c r="NZ27" s="121"/>
      <c r="OA27" s="20"/>
      <c r="OB27" s="19"/>
      <c r="OC27" s="105"/>
      <c r="OD27" s="19"/>
      <c r="OE27" s="124"/>
      <c r="OF27" s="103"/>
      <c r="OG27" s="16"/>
      <c r="OH27" s="59"/>
      <c r="OI27" s="121"/>
      <c r="OJ27" s="20"/>
      <c r="OK27" s="19"/>
      <c r="OL27" s="17"/>
      <c r="OM27" s="19"/>
      <c r="ON27" s="70"/>
      <c r="OO27" s="485"/>
      <c r="OP27" s="16"/>
      <c r="OQ27" s="59"/>
      <c r="OR27" s="121"/>
      <c r="OS27" s="20"/>
      <c r="OT27" s="19"/>
      <c r="OU27" s="17"/>
      <c r="OV27" s="19"/>
      <c r="OW27" s="70"/>
      <c r="OX27" s="24"/>
      <c r="OY27" s="16"/>
      <c r="OZ27" s="59"/>
      <c r="PA27" s="121"/>
      <c r="PB27" s="20"/>
      <c r="PC27" s="19"/>
      <c r="PD27" s="17"/>
      <c r="PE27" s="19"/>
      <c r="PF27" s="70"/>
      <c r="PG27" s="24"/>
      <c r="PH27" s="16"/>
      <c r="PI27" s="59"/>
      <c r="PJ27" s="194"/>
      <c r="PK27" s="20"/>
      <c r="PL27" s="19"/>
      <c r="PM27" s="17"/>
      <c r="PN27" s="19"/>
      <c r="PO27" s="270"/>
      <c r="PP27" s="24"/>
      <c r="PQ27" s="16"/>
      <c r="PR27" s="59"/>
      <c r="PS27" s="121"/>
      <c r="PT27" s="20"/>
      <c r="PU27" s="19"/>
      <c r="PV27" s="105"/>
      <c r="PW27" s="19"/>
      <c r="PX27" s="124"/>
      <c r="PY27" s="416"/>
      <c r="PZ27" s="16"/>
      <c r="QA27" s="59"/>
      <c r="QB27" s="121"/>
      <c r="QC27" s="20"/>
      <c r="QD27" s="19"/>
      <c r="QE27" s="17"/>
      <c r="QF27" s="19"/>
      <c r="QG27" s="70"/>
      <c r="QH27" s="24"/>
      <c r="QI27" s="16"/>
      <c r="QJ27" s="59"/>
      <c r="QK27" s="121"/>
      <c r="QL27" s="20"/>
      <c r="QM27" s="19"/>
      <c r="QN27" s="17"/>
      <c r="QO27" s="19"/>
      <c r="QP27" s="70"/>
      <c r="QQ27" s="24"/>
      <c r="QR27" s="16"/>
      <c r="QS27" s="59"/>
      <c r="QT27" s="121"/>
      <c r="QU27" s="20"/>
      <c r="QV27" s="19"/>
      <c r="QW27" s="17"/>
      <c r="QX27" s="19"/>
      <c r="QY27" s="70"/>
      <c r="QZ27" s="24"/>
      <c r="RA27" s="16"/>
      <c r="RB27" s="59"/>
      <c r="RC27" s="121"/>
      <c r="RD27" s="20"/>
      <c r="RE27" s="19"/>
      <c r="RF27" s="17"/>
      <c r="RG27" s="19"/>
      <c r="RH27" s="70"/>
      <c r="RI27" s="24"/>
      <c r="RJ27" s="16"/>
      <c r="RK27" s="59"/>
      <c r="RL27" s="121"/>
      <c r="RM27" s="20"/>
      <c r="RN27" s="19"/>
      <c r="RO27" s="402"/>
      <c r="RP27" s="403"/>
      <c r="RQ27" s="404"/>
      <c r="RR27" s="405"/>
      <c r="RS27" s="16"/>
      <c r="RT27" s="59"/>
      <c r="RU27" s="121"/>
      <c r="RV27" s="20"/>
      <c r="RW27" s="19"/>
      <c r="RX27" s="17"/>
      <c r="RY27" s="19"/>
      <c r="RZ27" s="70"/>
      <c r="SA27" s="24"/>
      <c r="SB27" s="16"/>
      <c r="SC27" s="59"/>
      <c r="SD27" s="121"/>
      <c r="SE27" s="20">
        <v>20</v>
      </c>
      <c r="SF27" s="19"/>
      <c r="SG27" s="17"/>
      <c r="SH27" s="19"/>
      <c r="SI27" s="70"/>
      <c r="SJ27" s="24"/>
      <c r="SK27" s="16"/>
      <c r="SL27" s="59"/>
      <c r="SM27" s="121"/>
      <c r="SN27" s="20">
        <v>20</v>
      </c>
      <c r="SO27" s="19">
        <v>910.4</v>
      </c>
      <c r="SP27" s="17"/>
      <c r="SQ27" s="19"/>
      <c r="SR27" s="70"/>
      <c r="SS27" s="24"/>
      <c r="SU27" s="7"/>
      <c r="SV27" s="2"/>
      <c r="SW27" s="20">
        <v>20</v>
      </c>
      <c r="SX27" s="19"/>
      <c r="SY27" s="17"/>
      <c r="SZ27" s="19"/>
      <c r="TA27" s="70"/>
      <c r="TB27" s="24"/>
      <c r="TD27" s="7"/>
      <c r="TE27" s="2"/>
      <c r="TF27" s="20">
        <v>20</v>
      </c>
      <c r="TG27" s="19"/>
      <c r="TH27" s="17"/>
      <c r="TI27" s="19"/>
      <c r="TJ27" s="70"/>
      <c r="TK27" s="24"/>
      <c r="TM27" s="7"/>
      <c r="TN27" s="2"/>
      <c r="TO27" s="20"/>
      <c r="TP27" s="19"/>
      <c r="TQ27" s="17"/>
      <c r="TR27" s="19"/>
      <c r="TS27" s="70"/>
      <c r="TT27" s="24"/>
      <c r="TV27" s="7"/>
      <c r="TW27" s="2"/>
      <c r="TX27" s="20">
        <v>20</v>
      </c>
      <c r="TY27" s="19"/>
      <c r="TZ27" s="17"/>
      <c r="UA27" s="19"/>
      <c r="UB27" s="70"/>
      <c r="UC27" s="24"/>
      <c r="UE27" s="7"/>
      <c r="UF27" s="2"/>
      <c r="UG27" s="20">
        <v>20</v>
      </c>
      <c r="UH27" s="19"/>
      <c r="UI27" s="17"/>
      <c r="UJ27" s="19"/>
      <c r="UK27" s="70"/>
      <c r="UL27" s="24"/>
      <c r="UN27" s="7"/>
      <c r="UO27" s="2"/>
      <c r="UP27" s="20">
        <v>20</v>
      </c>
      <c r="UQ27" s="19"/>
      <c r="UR27" s="17"/>
      <c r="US27" s="19"/>
      <c r="UT27" s="70"/>
      <c r="UU27" s="24"/>
      <c r="UW27" s="7"/>
      <c r="UX27" s="2"/>
      <c r="UY27" s="20">
        <v>20</v>
      </c>
      <c r="UZ27" s="19"/>
      <c r="VA27" s="17"/>
      <c r="VB27" s="19"/>
      <c r="VC27" s="70"/>
      <c r="VD27" s="24"/>
      <c r="VF27" s="7"/>
      <c r="VG27" s="2"/>
      <c r="VH27" s="20">
        <v>20</v>
      </c>
      <c r="VI27" s="19"/>
      <c r="VJ27" s="17"/>
      <c r="VK27" s="19"/>
      <c r="VL27" s="70"/>
      <c r="VM27" s="24"/>
      <c r="VO27" s="7"/>
      <c r="VP27" s="2"/>
      <c r="VQ27" s="20">
        <v>20</v>
      </c>
      <c r="VR27" s="19"/>
      <c r="VS27" s="17"/>
      <c r="VT27" s="19"/>
      <c r="VU27" s="70"/>
      <c r="VV27" s="24"/>
      <c r="VX27" s="7"/>
      <c r="VY27" s="2"/>
      <c r="VZ27" s="20">
        <v>20</v>
      </c>
      <c r="WA27" s="19"/>
      <c r="WB27" s="17"/>
      <c r="WC27" s="19"/>
      <c r="WD27" s="70"/>
      <c r="WE27" s="24"/>
      <c r="WG27" s="7"/>
      <c r="WH27" s="2"/>
      <c r="WI27" s="20">
        <v>20</v>
      </c>
      <c r="WJ27" s="19"/>
      <c r="WK27" s="17"/>
      <c r="WL27" s="19"/>
      <c r="WM27" s="70"/>
      <c r="WN27" s="24"/>
      <c r="WP27" s="7"/>
      <c r="WQ27" s="2"/>
      <c r="WR27" s="20">
        <v>20</v>
      </c>
      <c r="WS27" s="19"/>
      <c r="WT27" s="17"/>
      <c r="WU27" s="19"/>
      <c r="WV27" s="70"/>
      <c r="WW27" s="24"/>
      <c r="WY27" s="7"/>
      <c r="WZ27" s="2"/>
      <c r="XA27" s="20">
        <v>20</v>
      </c>
      <c r="XB27" s="19"/>
      <c r="XC27" s="17"/>
      <c r="XD27" s="19"/>
      <c r="XE27" s="70"/>
      <c r="XF27" s="24"/>
      <c r="XH27" s="7"/>
      <c r="XI27" s="2"/>
      <c r="XJ27" s="20">
        <v>20</v>
      </c>
      <c r="XK27" s="19"/>
      <c r="XL27" s="17"/>
      <c r="XM27" s="19"/>
      <c r="XN27" s="70"/>
      <c r="XO27" s="24"/>
      <c r="XQ27" s="7"/>
      <c r="XR27" s="2"/>
      <c r="XS27" s="20">
        <v>20</v>
      </c>
      <c r="XT27" s="19"/>
      <c r="XU27" s="17"/>
      <c r="XV27" s="19"/>
      <c r="XW27" s="70"/>
      <c r="XX27" s="24"/>
      <c r="XZ27" s="7"/>
      <c r="YA27" s="2"/>
      <c r="YB27" s="20">
        <v>20</v>
      </c>
      <c r="YC27" s="19"/>
      <c r="YD27" s="17"/>
      <c r="YE27" s="19"/>
      <c r="YF27" s="70"/>
      <c r="YG27" s="24"/>
      <c r="YI27" s="7"/>
      <c r="YJ27" s="2"/>
      <c r="YK27" s="20">
        <v>20</v>
      </c>
      <c r="YL27" s="19"/>
      <c r="YM27" s="17"/>
      <c r="YN27" s="19"/>
      <c r="YO27" s="70"/>
      <c r="YP27" s="24"/>
      <c r="YR27" s="7"/>
      <c r="YS27" s="2"/>
      <c r="YT27" s="20">
        <v>20</v>
      </c>
      <c r="YU27" s="19"/>
      <c r="YV27" s="17"/>
      <c r="YW27" s="19"/>
      <c r="YX27" s="70"/>
      <c r="YY27" s="24"/>
      <c r="ZA27" s="7"/>
      <c r="ZB27" s="2"/>
      <c r="ZC27" s="20">
        <v>20</v>
      </c>
      <c r="ZD27" s="19"/>
      <c r="ZE27" s="17"/>
      <c r="ZF27" s="19"/>
      <c r="ZG27" s="70"/>
      <c r="ZH27" s="24"/>
      <c r="ZJ27" s="7"/>
      <c r="ZK27" s="2"/>
      <c r="ZL27" s="20">
        <v>20</v>
      </c>
      <c r="ZM27" s="19"/>
      <c r="ZN27" s="17"/>
      <c r="ZO27" s="19"/>
      <c r="ZP27" s="70"/>
      <c r="ZQ27" s="24"/>
      <c r="ZS27" s="7"/>
      <c r="ZT27" s="2"/>
      <c r="ZU27" s="20">
        <v>20</v>
      </c>
      <c r="ZV27" s="19"/>
      <c r="ZW27" s="17"/>
      <c r="ZX27" s="19"/>
      <c r="ZY27" s="70"/>
      <c r="ZZ27" s="24"/>
      <c r="AAB27" s="7"/>
      <c r="AAC27" s="2"/>
      <c r="AAD27" s="20">
        <v>20</v>
      </c>
      <c r="AAE27" s="19"/>
      <c r="AAF27" s="17"/>
      <c r="AAG27" s="19"/>
      <c r="AAH27" s="70"/>
      <c r="AAI27" s="24"/>
      <c r="AAK27" s="7"/>
      <c r="AAL27" s="2"/>
      <c r="AAM27" s="20">
        <v>20</v>
      </c>
      <c r="AAN27" s="19"/>
      <c r="AAO27" s="17"/>
      <c r="AAP27" s="19"/>
      <c r="AAQ27" s="70"/>
      <c r="AAR27" s="24"/>
      <c r="AAT27" s="7"/>
      <c r="AAU27" s="2"/>
      <c r="AAV27" s="20">
        <v>20</v>
      </c>
      <c r="AAW27" s="19"/>
      <c r="AAX27" s="17"/>
      <c r="AAY27" s="19"/>
      <c r="AAZ27" s="70"/>
      <c r="ABA27" s="24"/>
      <c r="ABC27" s="7"/>
      <c r="ABD27" s="2"/>
      <c r="ABE27" s="20">
        <v>20</v>
      </c>
      <c r="ABF27" s="19"/>
      <c r="ABG27" s="17"/>
      <c r="ABH27" s="19"/>
      <c r="ABI27" s="70"/>
      <c r="ABJ27" s="24"/>
      <c r="ABL27" s="7"/>
      <c r="ABM27" s="2"/>
      <c r="ABN27" s="20">
        <v>20</v>
      </c>
      <c r="ABO27" s="19"/>
      <c r="ABP27" s="17"/>
      <c r="ABQ27" s="19"/>
      <c r="ABR27" s="70"/>
      <c r="ABS27" s="24"/>
      <c r="ABU27" s="7"/>
      <c r="ABV27" s="2"/>
      <c r="ABW27" s="20">
        <v>20</v>
      </c>
      <c r="ABX27" s="19"/>
      <c r="ABY27" s="17"/>
      <c r="ABZ27" s="19"/>
      <c r="ACA27" s="70"/>
      <c r="ACB27" s="24"/>
      <c r="ACD27" s="7"/>
      <c r="ACE27" s="2"/>
      <c r="ACF27" s="20">
        <v>20</v>
      </c>
      <c r="ACG27" s="19"/>
      <c r="ACH27" s="17"/>
      <c r="ACI27" s="19"/>
      <c r="ACJ27" s="70"/>
      <c r="ACK27" s="24"/>
      <c r="ACM27" s="7"/>
      <c r="ACN27" s="2"/>
      <c r="ACO27" s="20">
        <v>20</v>
      </c>
      <c r="ACP27" s="19"/>
      <c r="ACQ27" s="17"/>
      <c r="ACR27" s="19"/>
      <c r="ACS27" s="70"/>
      <c r="ACT27" s="24"/>
      <c r="ACV27" s="7"/>
      <c r="ACW27" s="2"/>
      <c r="ACX27" s="20">
        <v>20</v>
      </c>
      <c r="ACY27" s="19"/>
      <c r="ACZ27" s="17"/>
      <c r="ADA27" s="19"/>
      <c r="ADB27" s="70"/>
      <c r="ADC27" s="24"/>
    </row>
    <row r="28" spans="1:783" x14ac:dyDescent="0.25">
      <c r="A28" s="25">
        <v>25</v>
      </c>
      <c r="B28" s="16" t="str">
        <f t="shared" ref="B28:I28" si="24">HS5</f>
        <v>SEABOARD FOODS</v>
      </c>
      <c r="C28" s="16" t="str">
        <f t="shared" si="24"/>
        <v>Seaboard</v>
      </c>
      <c r="D28" s="72" t="str">
        <f t="shared" si="24"/>
        <v>PED. 29001072</v>
      </c>
      <c r="E28" s="155">
        <f t="shared" si="24"/>
        <v>43365</v>
      </c>
      <c r="F28" s="74">
        <f t="shared" si="24"/>
        <v>19160.16</v>
      </c>
      <c r="G28" s="15">
        <f t="shared" si="24"/>
        <v>21</v>
      </c>
      <c r="H28" s="64">
        <f t="shared" si="24"/>
        <v>19197.2</v>
      </c>
      <c r="I28" s="18">
        <f t="shared" si="24"/>
        <v>-37.040000000000873</v>
      </c>
      <c r="K28" s="59"/>
      <c r="L28" s="121"/>
      <c r="M28" s="20"/>
      <c r="N28" s="418"/>
      <c r="O28" s="17"/>
      <c r="P28" s="418"/>
      <c r="Q28" s="70"/>
      <c r="R28" s="24"/>
      <c r="S28" s="16"/>
      <c r="T28" s="59"/>
      <c r="U28" s="121"/>
      <c r="V28" s="20">
        <v>21</v>
      </c>
      <c r="W28" s="190">
        <v>892.7</v>
      </c>
      <c r="X28" s="105">
        <v>43344</v>
      </c>
      <c r="Y28" s="190">
        <v>892.7</v>
      </c>
      <c r="Z28" s="124" t="s">
        <v>291</v>
      </c>
      <c r="AA28" s="103">
        <v>35</v>
      </c>
      <c r="AB28" s="16"/>
      <c r="AC28" s="59"/>
      <c r="AD28" s="121"/>
      <c r="AE28" s="20">
        <v>21</v>
      </c>
      <c r="AF28" s="190"/>
      <c r="AG28" s="17"/>
      <c r="AH28" s="190"/>
      <c r="AI28" s="70"/>
      <c r="AJ28" s="24"/>
      <c r="AK28" s="16"/>
      <c r="AL28" s="59"/>
      <c r="AM28" s="121"/>
      <c r="AN28" s="20">
        <v>21</v>
      </c>
      <c r="AO28" s="19">
        <v>961.2</v>
      </c>
      <c r="AP28" s="17">
        <v>43346</v>
      </c>
      <c r="AQ28" s="19">
        <v>961.2</v>
      </c>
      <c r="AR28" s="70" t="s">
        <v>298</v>
      </c>
      <c r="AS28" s="24">
        <v>35</v>
      </c>
      <c r="AT28" s="16"/>
      <c r="AU28" s="59"/>
      <c r="AV28" s="121"/>
      <c r="AW28" s="20">
        <v>21</v>
      </c>
      <c r="AX28" s="19">
        <v>905</v>
      </c>
      <c r="AY28" s="105">
        <v>43348</v>
      </c>
      <c r="AZ28" s="30">
        <v>905</v>
      </c>
      <c r="BA28" s="124" t="s">
        <v>300</v>
      </c>
      <c r="BB28" s="416">
        <v>35</v>
      </c>
      <c r="BC28" s="16"/>
      <c r="BD28" s="59"/>
      <c r="BE28" s="121"/>
      <c r="BF28" s="20">
        <v>21</v>
      </c>
      <c r="BG28" s="19"/>
      <c r="BH28" s="402"/>
      <c r="BI28" s="19"/>
      <c r="BJ28" s="404"/>
      <c r="BK28" s="405"/>
      <c r="BL28" s="16"/>
      <c r="BM28" s="59"/>
      <c r="BN28" s="121"/>
      <c r="BO28" s="20">
        <v>21</v>
      </c>
      <c r="BP28" s="19"/>
      <c r="BQ28" s="402"/>
      <c r="BR28" s="19"/>
      <c r="BS28" s="404"/>
      <c r="BT28" s="405"/>
      <c r="BU28" s="16"/>
      <c r="BV28" s="59"/>
      <c r="BW28" s="121"/>
      <c r="BX28" s="20">
        <v>21</v>
      </c>
      <c r="BY28" s="19"/>
      <c r="BZ28" s="402"/>
      <c r="CA28" s="19"/>
      <c r="CB28" s="404"/>
      <c r="CC28" s="405"/>
      <c r="CD28" s="16"/>
      <c r="CE28" s="59"/>
      <c r="CF28" s="121"/>
      <c r="CG28" s="20">
        <v>21</v>
      </c>
      <c r="CH28" s="19">
        <v>971.1</v>
      </c>
      <c r="CI28" s="17">
        <v>43350</v>
      </c>
      <c r="CJ28" s="19">
        <v>971.1</v>
      </c>
      <c r="CK28" s="70" t="s">
        <v>327</v>
      </c>
      <c r="CL28" s="24">
        <v>35</v>
      </c>
      <c r="CM28" s="16"/>
      <c r="CN28" s="128"/>
      <c r="CO28" s="121"/>
      <c r="CP28" s="20">
        <v>21</v>
      </c>
      <c r="CQ28" s="19"/>
      <c r="CR28" s="17"/>
      <c r="CS28" s="19"/>
      <c r="CT28" s="70"/>
      <c r="CU28" s="24"/>
      <c r="CV28" s="16"/>
      <c r="CW28" s="59"/>
      <c r="CX28" s="121"/>
      <c r="CY28" s="20">
        <v>21</v>
      </c>
      <c r="CZ28" s="19"/>
      <c r="DA28" s="402"/>
      <c r="DB28" s="19"/>
      <c r="DC28" s="404"/>
      <c r="DD28" s="405"/>
      <c r="DE28" s="16"/>
      <c r="DF28" s="59"/>
      <c r="DG28" s="121"/>
      <c r="DH28" s="20"/>
      <c r="DI28" s="19"/>
      <c r="DJ28" s="402"/>
      <c r="DK28" s="19"/>
      <c r="DL28" s="404"/>
      <c r="DM28" s="405"/>
      <c r="DN28" s="16"/>
      <c r="DO28" s="59"/>
      <c r="DP28" s="121"/>
      <c r="DQ28" s="20">
        <v>21</v>
      </c>
      <c r="DR28" s="30">
        <v>902</v>
      </c>
      <c r="DS28" s="58">
        <v>43355</v>
      </c>
      <c r="DT28" s="30">
        <v>902</v>
      </c>
      <c r="DU28" s="76" t="s">
        <v>347</v>
      </c>
      <c r="DV28" s="24">
        <v>35</v>
      </c>
      <c r="DW28" s="16"/>
      <c r="DX28" s="59"/>
      <c r="DY28" s="121"/>
      <c r="DZ28" s="20">
        <v>21</v>
      </c>
      <c r="EA28" s="30"/>
      <c r="EB28" s="58"/>
      <c r="EC28" s="30"/>
      <c r="ED28" s="76"/>
      <c r="EE28" s="24"/>
      <c r="EF28" s="16"/>
      <c r="EG28" s="59"/>
      <c r="EH28" s="121"/>
      <c r="EI28" s="20">
        <v>21</v>
      </c>
      <c r="EJ28" s="19"/>
      <c r="EK28" s="17"/>
      <c r="EL28" s="19"/>
      <c r="EM28" s="43"/>
      <c r="EN28" s="24"/>
      <c r="EO28" s="16"/>
      <c r="EP28" s="59"/>
      <c r="EQ28" s="121"/>
      <c r="ER28" s="20">
        <v>21</v>
      </c>
      <c r="ES28" s="19">
        <v>922.6</v>
      </c>
      <c r="ET28" s="17">
        <v>43357</v>
      </c>
      <c r="EU28" s="19">
        <v>922.6</v>
      </c>
      <c r="EV28" s="43" t="s">
        <v>360</v>
      </c>
      <c r="EW28" s="24">
        <v>35</v>
      </c>
      <c r="EX28" s="16"/>
      <c r="EY28" s="59"/>
      <c r="EZ28" s="121"/>
      <c r="FA28" s="20">
        <v>21</v>
      </c>
      <c r="FB28" s="167">
        <v>904.9</v>
      </c>
      <c r="FC28" s="150">
        <v>43360</v>
      </c>
      <c r="FD28" s="167">
        <v>904.9</v>
      </c>
      <c r="FE28" s="110" t="s">
        <v>365</v>
      </c>
      <c r="FF28" s="111">
        <v>35</v>
      </c>
      <c r="FG28" s="128"/>
      <c r="FH28" s="59"/>
      <c r="FI28" s="121"/>
      <c r="FJ28" s="20"/>
      <c r="FK28" s="30"/>
      <c r="FL28" s="58"/>
      <c r="FM28" s="30"/>
      <c r="FN28" s="76"/>
      <c r="FO28" s="24"/>
      <c r="FP28" s="16"/>
      <c r="FQ28" s="59"/>
      <c r="FR28" s="121"/>
      <c r="FS28" s="20">
        <v>21</v>
      </c>
      <c r="FT28" s="19">
        <v>906</v>
      </c>
      <c r="FU28" s="150">
        <v>43361</v>
      </c>
      <c r="FV28" s="19">
        <v>906</v>
      </c>
      <c r="FW28" s="270" t="s">
        <v>369</v>
      </c>
      <c r="FX28" s="111">
        <v>36</v>
      </c>
      <c r="FY28" s="16"/>
      <c r="FZ28" s="59"/>
      <c r="GA28" s="121"/>
      <c r="GB28" s="20">
        <v>21</v>
      </c>
      <c r="GC28" s="19"/>
      <c r="GD28" s="17"/>
      <c r="GE28" s="19"/>
      <c r="GF28" s="70"/>
      <c r="GG28" s="24"/>
      <c r="GH28" s="16"/>
      <c r="GI28" s="59"/>
      <c r="GJ28" s="121"/>
      <c r="GK28" s="20"/>
      <c r="GL28" s="418"/>
      <c r="GM28" s="17"/>
      <c r="GN28" s="167"/>
      <c r="GO28" s="70"/>
      <c r="GP28" s="24"/>
      <c r="GQ28" s="16"/>
      <c r="GR28" s="59"/>
      <c r="GS28" s="121"/>
      <c r="GT28" s="20">
        <v>21</v>
      </c>
      <c r="GU28" s="19"/>
      <c r="GV28" s="17"/>
      <c r="GW28" s="19"/>
      <c r="GX28" s="43"/>
      <c r="GY28" s="24"/>
      <c r="GZ28" s="16"/>
      <c r="HA28" s="59"/>
      <c r="HB28" s="121"/>
      <c r="HC28" s="20">
        <v>21</v>
      </c>
      <c r="HD28" s="30"/>
      <c r="HE28" s="58"/>
      <c r="HF28" s="30"/>
      <c r="HG28" s="76"/>
      <c r="HH28" s="24"/>
      <c r="HI28" s="16"/>
      <c r="HJ28" s="59"/>
      <c r="HK28" s="121"/>
      <c r="HL28" s="20"/>
      <c r="HM28" s="19"/>
      <c r="HN28" s="17"/>
      <c r="HO28" s="19"/>
      <c r="HP28" s="600"/>
      <c r="HQ28" s="24"/>
      <c r="HR28" s="16"/>
      <c r="HS28" s="30"/>
      <c r="HT28" s="121"/>
      <c r="HU28" s="20">
        <v>21</v>
      </c>
      <c r="HV28" s="30">
        <v>909.9</v>
      </c>
      <c r="HW28" s="58">
        <v>43368</v>
      </c>
      <c r="HX28" s="109">
        <v>909.9</v>
      </c>
      <c r="HY28" s="76" t="s">
        <v>455</v>
      </c>
      <c r="HZ28" s="24">
        <v>36</v>
      </c>
      <c r="IA28" s="16"/>
      <c r="IB28" s="59"/>
      <c r="IC28" s="121"/>
      <c r="ID28" s="20">
        <v>21</v>
      </c>
      <c r="IE28" s="19">
        <v>906.5</v>
      </c>
      <c r="IF28" s="17">
        <v>43369</v>
      </c>
      <c r="IG28" s="19">
        <v>906.5</v>
      </c>
      <c r="IH28" s="43" t="s">
        <v>460</v>
      </c>
      <c r="II28" s="24">
        <v>39</v>
      </c>
      <c r="IJ28" s="16"/>
      <c r="IK28" s="59"/>
      <c r="IL28" s="121"/>
      <c r="IM28" s="20"/>
      <c r="IN28" s="30"/>
      <c r="IO28" s="639"/>
      <c r="IP28" s="30"/>
      <c r="IQ28" s="76"/>
      <c r="IR28" s="24"/>
      <c r="IS28" s="16"/>
      <c r="IT28" s="59"/>
      <c r="IU28" s="121"/>
      <c r="IV28" s="20">
        <v>21</v>
      </c>
      <c r="IW28" s="19"/>
      <c r="IX28" s="17"/>
      <c r="IY28" s="19"/>
      <c r="IZ28" s="70"/>
      <c r="JA28" s="24"/>
      <c r="JB28" s="16"/>
      <c r="JC28" s="59"/>
      <c r="JD28" s="121"/>
      <c r="JE28" s="20"/>
      <c r="JF28" s="418"/>
      <c r="JG28" s="17"/>
      <c r="JH28" s="418"/>
      <c r="JI28" s="70"/>
      <c r="JJ28" s="24"/>
      <c r="JK28" s="16"/>
      <c r="JL28" s="59"/>
      <c r="JM28" s="121"/>
      <c r="JN28" s="20">
        <v>21</v>
      </c>
      <c r="JO28" s="19">
        <v>953.9</v>
      </c>
      <c r="JP28" s="17">
        <v>43372</v>
      </c>
      <c r="JQ28" s="19">
        <v>953.9</v>
      </c>
      <c r="JR28" s="70" t="s">
        <v>467</v>
      </c>
      <c r="JS28" s="24">
        <v>39</v>
      </c>
      <c r="JT28" s="16"/>
      <c r="JU28" s="59"/>
      <c r="JV28" s="121"/>
      <c r="JW28" s="20"/>
      <c r="JX28" s="19"/>
      <c r="JY28" s="17"/>
      <c r="JZ28" s="19"/>
      <c r="KA28" s="70"/>
      <c r="KB28" s="24"/>
      <c r="KC28" s="16"/>
      <c r="KD28" s="59"/>
      <c r="KE28" s="121"/>
      <c r="KF28" s="20">
        <v>21</v>
      </c>
      <c r="KG28" s="19">
        <v>919.9</v>
      </c>
      <c r="KH28" s="17"/>
      <c r="KI28" s="19"/>
      <c r="KJ28" s="70"/>
      <c r="KK28" s="24"/>
      <c r="KL28" s="16"/>
      <c r="KM28" s="59"/>
      <c r="KN28" s="121"/>
      <c r="KO28" s="20">
        <v>21</v>
      </c>
      <c r="KP28" s="190"/>
      <c r="KQ28" s="105"/>
      <c r="KR28" s="190"/>
      <c r="KS28" s="124"/>
      <c r="KT28" s="103"/>
      <c r="KU28" s="16"/>
      <c r="KV28" s="59"/>
      <c r="KW28" s="121"/>
      <c r="KX28" s="20">
        <v>21</v>
      </c>
      <c r="KY28" s="190"/>
      <c r="KZ28" s="17"/>
      <c r="LA28" s="190"/>
      <c r="LB28" s="70"/>
      <c r="LC28" s="24"/>
      <c r="LD28" s="16"/>
      <c r="LE28" s="59"/>
      <c r="LF28" s="121"/>
      <c r="LG28" s="20"/>
      <c r="LH28" s="19"/>
      <c r="LI28" s="17"/>
      <c r="LJ28" s="19"/>
      <c r="LK28" s="70"/>
      <c r="LL28" s="24"/>
      <c r="LM28" s="16"/>
      <c r="LN28" s="59"/>
      <c r="LO28" s="121"/>
      <c r="LP28" s="20"/>
      <c r="LQ28" s="190"/>
      <c r="LR28" s="17"/>
      <c r="LS28" s="190"/>
      <c r="LT28" s="70"/>
      <c r="LU28" s="24"/>
      <c r="LV28" s="16"/>
      <c r="LW28" s="59"/>
      <c r="LX28" s="121"/>
      <c r="LY28" s="20"/>
      <c r="LZ28" s="19"/>
      <c r="MA28" s="17"/>
      <c r="MB28" s="19"/>
      <c r="MC28" s="70"/>
      <c r="MD28" s="24"/>
      <c r="ME28" s="16"/>
      <c r="MF28" s="59"/>
      <c r="MG28" s="121"/>
      <c r="MH28" s="20"/>
      <c r="MI28" s="167"/>
      <c r="MJ28" s="17"/>
      <c r="MK28" s="167"/>
      <c r="ML28" s="70"/>
      <c r="MM28" s="24"/>
      <c r="MN28" s="16"/>
      <c r="MO28" s="59"/>
      <c r="MP28" s="121"/>
      <c r="MQ28" s="20"/>
      <c r="MR28" s="19"/>
      <c r="MS28" s="17"/>
      <c r="MT28" s="19"/>
      <c r="MU28" s="70"/>
      <c r="MV28" s="24"/>
      <c r="MW28" s="16"/>
      <c r="MX28" s="59"/>
      <c r="MY28" s="121"/>
      <c r="MZ28" s="20"/>
      <c r="NA28" s="418"/>
      <c r="NB28" s="105"/>
      <c r="NC28" s="418"/>
      <c r="ND28" s="124"/>
      <c r="NE28" s="103"/>
      <c r="NF28" s="16"/>
      <c r="NG28" s="59"/>
      <c r="NH28" s="121"/>
      <c r="NI28" s="20"/>
      <c r="NJ28" s="19"/>
      <c r="NK28" s="17"/>
      <c r="NL28" s="19"/>
      <c r="NM28" s="70"/>
      <c r="NN28" s="24"/>
      <c r="NO28" s="16"/>
      <c r="NP28" s="59"/>
      <c r="NQ28" s="121"/>
      <c r="NR28" s="20"/>
      <c r="NS28" s="19"/>
      <c r="NT28" s="17"/>
      <c r="NU28" s="19"/>
      <c r="NV28" s="70"/>
      <c r="NW28" s="24"/>
      <c r="NX28" s="16"/>
      <c r="NY28" s="59"/>
      <c r="NZ28" s="121"/>
      <c r="OA28" s="20"/>
      <c r="OB28" s="19"/>
      <c r="OC28" s="105"/>
      <c r="OD28" s="19"/>
      <c r="OE28" s="124"/>
      <c r="OF28" s="103"/>
      <c r="OG28" s="16"/>
      <c r="OH28" s="59"/>
      <c r="OI28" s="121"/>
      <c r="OJ28" s="20"/>
      <c r="OK28" s="19"/>
      <c r="OL28" s="17"/>
      <c r="OM28" s="19"/>
      <c r="ON28" s="70"/>
      <c r="OO28" s="485"/>
      <c r="OP28" s="16"/>
      <c r="OQ28" s="59"/>
      <c r="OR28" s="121"/>
      <c r="OS28" s="20"/>
      <c r="OT28" s="19"/>
      <c r="OU28" s="17"/>
      <c r="OV28" s="19"/>
      <c r="OW28" s="70"/>
      <c r="OX28" s="24"/>
      <c r="OY28" s="16"/>
      <c r="OZ28" s="59"/>
      <c r="PA28" s="121"/>
      <c r="PB28" s="20"/>
      <c r="PC28" s="19"/>
      <c r="PD28" s="17"/>
      <c r="PE28" s="19"/>
      <c r="PF28" s="70"/>
      <c r="PG28" s="24"/>
      <c r="PH28" s="16"/>
      <c r="PI28" s="59"/>
      <c r="PJ28" s="121"/>
      <c r="PK28" s="20"/>
      <c r="PL28" s="19"/>
      <c r="PM28" s="17"/>
      <c r="PN28" s="19"/>
      <c r="PO28" s="270"/>
      <c r="PP28" s="24"/>
      <c r="PQ28" s="16"/>
      <c r="PR28" s="59"/>
      <c r="PS28" s="121"/>
      <c r="PT28" s="20"/>
      <c r="PU28" s="19"/>
      <c r="PV28" s="105"/>
      <c r="PW28" s="19"/>
      <c r="PX28" s="124"/>
      <c r="PY28" s="416"/>
      <c r="PZ28" s="16"/>
      <c r="QA28" s="59"/>
      <c r="QB28" s="121"/>
      <c r="QC28" s="20"/>
      <c r="QD28" s="19"/>
      <c r="QE28" s="17"/>
      <c r="QF28" s="19"/>
      <c r="QG28" s="70"/>
      <c r="QH28" s="24"/>
      <c r="QI28" s="16"/>
      <c r="QJ28" s="59"/>
      <c r="QK28" s="121"/>
      <c r="QL28" s="20"/>
      <c r="QM28" s="19"/>
      <c r="QN28" s="17"/>
      <c r="QO28" s="19"/>
      <c r="QP28" s="70"/>
      <c r="QQ28" s="24"/>
      <c r="QR28" s="16"/>
      <c r="QS28" s="59"/>
      <c r="QT28" s="121"/>
      <c r="QU28" s="20"/>
      <c r="QV28" s="19"/>
      <c r="QW28" s="17"/>
      <c r="QX28" s="19"/>
      <c r="QY28" s="70"/>
      <c r="QZ28" s="24"/>
      <c r="RA28" s="16"/>
      <c r="RB28" s="59"/>
      <c r="RC28" s="121"/>
      <c r="RD28" s="20"/>
      <c r="RE28" s="19"/>
      <c r="RF28" s="17"/>
      <c r="RG28" s="19"/>
      <c r="RH28" s="70"/>
      <c r="RI28" s="24"/>
      <c r="RJ28" s="16"/>
      <c r="RK28" s="59"/>
      <c r="RL28" s="121"/>
      <c r="RM28" s="20"/>
      <c r="RN28" s="19"/>
      <c r="RO28" s="17"/>
      <c r="RP28" s="19"/>
      <c r="RQ28" s="70"/>
      <c r="RR28" s="24"/>
      <c r="RS28" s="16"/>
      <c r="RT28" s="59"/>
      <c r="RU28" s="121"/>
      <c r="RV28" s="20"/>
      <c r="RW28" s="19"/>
      <c r="RX28" s="17"/>
      <c r="RY28" s="19"/>
      <c r="RZ28" s="70"/>
      <c r="SA28" s="24"/>
      <c r="SB28" s="16"/>
      <c r="SC28" s="59"/>
      <c r="SD28" s="121"/>
      <c r="SE28" s="20"/>
      <c r="SF28" s="19"/>
      <c r="SG28" s="17"/>
      <c r="SH28" s="19"/>
      <c r="SI28" s="70"/>
      <c r="SJ28" s="24"/>
      <c r="SK28" s="16"/>
      <c r="SL28" s="59"/>
      <c r="SM28" s="121"/>
      <c r="SN28" s="20"/>
      <c r="SO28" s="19"/>
      <c r="SP28" s="17"/>
      <c r="SQ28" s="19"/>
      <c r="SR28" s="70"/>
      <c r="SS28" s="24"/>
      <c r="SU28" s="7"/>
      <c r="SV28" s="2"/>
      <c r="SW28" s="20">
        <v>21</v>
      </c>
      <c r="SX28" s="19"/>
      <c r="SY28" s="17"/>
      <c r="SZ28" s="30"/>
      <c r="TA28" s="70"/>
      <c r="TB28" s="24"/>
      <c r="TD28" s="7"/>
      <c r="TE28" s="2"/>
      <c r="TF28" s="20">
        <v>21</v>
      </c>
      <c r="TG28" s="19"/>
      <c r="TH28" s="17"/>
      <c r="TI28" s="19"/>
      <c r="TJ28" s="70"/>
      <c r="TK28" s="24"/>
      <c r="TM28" s="7"/>
      <c r="TN28" s="2"/>
      <c r="TO28" s="20"/>
      <c r="TP28" s="19"/>
      <c r="TQ28" s="17"/>
      <c r="TR28" s="19"/>
      <c r="TS28" s="70"/>
      <c r="TT28" s="24"/>
      <c r="TV28" s="7"/>
      <c r="TW28" s="2"/>
      <c r="TX28" s="20">
        <v>21</v>
      </c>
      <c r="TY28" s="19"/>
      <c r="TZ28" s="17"/>
      <c r="UA28" s="19"/>
      <c r="UB28" s="70"/>
      <c r="UC28" s="24"/>
      <c r="UE28" s="7"/>
      <c r="UF28" s="2"/>
      <c r="UG28" s="20">
        <v>21</v>
      </c>
      <c r="UH28" s="19"/>
      <c r="UI28" s="17"/>
      <c r="UJ28" s="19"/>
      <c r="UK28" s="70"/>
      <c r="UL28" s="24"/>
      <c r="UN28" s="7"/>
      <c r="UO28" s="2"/>
      <c r="UP28" s="20">
        <v>21</v>
      </c>
      <c r="UQ28" s="19"/>
      <c r="UR28" s="17"/>
      <c r="US28" s="19"/>
      <c r="UT28" s="70"/>
      <c r="UU28" s="24"/>
      <c r="UW28" s="7"/>
      <c r="UX28" s="2"/>
      <c r="UY28" s="20">
        <v>21</v>
      </c>
      <c r="UZ28" s="19"/>
      <c r="VA28" s="17"/>
      <c r="VB28" s="19"/>
      <c r="VC28" s="70"/>
      <c r="VD28" s="24"/>
      <c r="VF28" s="7"/>
      <c r="VG28" s="2"/>
      <c r="VH28" s="20">
        <v>21</v>
      </c>
      <c r="VI28" s="19"/>
      <c r="VJ28" s="17"/>
      <c r="VK28" s="19"/>
      <c r="VL28" s="70"/>
      <c r="VM28" s="24"/>
      <c r="VO28" s="7"/>
      <c r="VP28" s="2"/>
      <c r="VQ28" s="20">
        <v>21</v>
      </c>
      <c r="VR28" s="19"/>
      <c r="VS28" s="17"/>
      <c r="VT28" s="19"/>
      <c r="VU28" s="70"/>
      <c r="VV28" s="24"/>
      <c r="VX28" s="7"/>
      <c r="VY28" s="2"/>
      <c r="VZ28" s="20">
        <v>21</v>
      </c>
      <c r="WA28" s="19"/>
      <c r="WB28" s="17"/>
      <c r="WC28" s="19"/>
      <c r="WD28" s="70"/>
      <c r="WE28" s="24"/>
      <c r="WG28" s="7"/>
      <c r="WH28" s="2"/>
      <c r="WI28" s="20">
        <v>21</v>
      </c>
      <c r="WJ28" s="19"/>
      <c r="WK28" s="17"/>
      <c r="WL28" s="19"/>
      <c r="WM28" s="70"/>
      <c r="WN28" s="24"/>
      <c r="WP28" s="7"/>
      <c r="WQ28" s="2"/>
      <c r="WR28" s="20">
        <v>21</v>
      </c>
      <c r="WS28" s="19"/>
      <c r="WT28" s="17"/>
      <c r="WU28" s="19"/>
      <c r="WV28" s="70"/>
      <c r="WW28" s="24"/>
      <c r="WY28" s="7"/>
      <c r="WZ28" s="2"/>
      <c r="XA28" s="20">
        <v>21</v>
      </c>
      <c r="XB28" s="19"/>
      <c r="XC28" s="17"/>
      <c r="XD28" s="19"/>
      <c r="XE28" s="70"/>
      <c r="XF28" s="24"/>
      <c r="XH28" s="7"/>
      <c r="XI28" s="2"/>
      <c r="XJ28" s="20">
        <v>21</v>
      </c>
      <c r="XK28" s="19"/>
      <c r="XL28" s="17"/>
      <c r="XM28" s="19"/>
      <c r="XN28" s="70"/>
      <c r="XO28" s="24"/>
      <c r="XQ28" s="7"/>
      <c r="XR28" s="2"/>
      <c r="XS28" s="20">
        <v>21</v>
      </c>
      <c r="XT28" s="19"/>
      <c r="XU28" s="17"/>
      <c r="XV28" s="19"/>
      <c r="XW28" s="70"/>
      <c r="XX28" s="24"/>
      <c r="XZ28" s="7"/>
      <c r="YA28" s="2"/>
      <c r="YB28" s="20">
        <v>21</v>
      </c>
      <c r="YC28" s="19"/>
      <c r="YD28" s="17"/>
      <c r="YE28" s="19"/>
      <c r="YF28" s="70"/>
      <c r="YG28" s="24"/>
      <c r="YI28" s="7"/>
      <c r="YJ28" s="2"/>
      <c r="YK28" s="20">
        <v>21</v>
      </c>
      <c r="YL28" s="19"/>
      <c r="YM28" s="17"/>
      <c r="YN28" s="19"/>
      <c r="YO28" s="70"/>
      <c r="YP28" s="24"/>
      <c r="YR28" s="7"/>
      <c r="YS28" s="2"/>
      <c r="YT28" s="20">
        <v>21</v>
      </c>
      <c r="YU28" s="19"/>
      <c r="YV28" s="17"/>
      <c r="YW28" s="19"/>
      <c r="YX28" s="70"/>
      <c r="YY28" s="24"/>
      <c r="ZA28" s="7"/>
      <c r="ZB28" s="2"/>
      <c r="ZC28" s="20">
        <v>21</v>
      </c>
      <c r="ZD28" s="19"/>
      <c r="ZE28" s="17"/>
      <c r="ZF28" s="19"/>
      <c r="ZG28" s="70"/>
      <c r="ZH28" s="24"/>
      <c r="ZJ28" s="7"/>
      <c r="ZK28" s="2"/>
      <c r="ZL28" s="20">
        <v>21</v>
      </c>
      <c r="ZM28" s="19"/>
      <c r="ZN28" s="17"/>
      <c r="ZO28" s="19"/>
      <c r="ZP28" s="70"/>
      <c r="ZQ28" s="24"/>
      <c r="ZS28" s="7"/>
      <c r="ZT28" s="2"/>
      <c r="ZU28" s="20">
        <v>21</v>
      </c>
      <c r="ZV28" s="19"/>
      <c r="ZW28" s="17"/>
      <c r="ZX28" s="19"/>
      <c r="ZY28" s="70"/>
      <c r="ZZ28" s="24"/>
      <c r="AAB28" s="7"/>
      <c r="AAC28" s="2"/>
      <c r="AAD28" s="20">
        <v>21</v>
      </c>
      <c r="AAE28" s="19"/>
      <c r="AAF28" s="17"/>
      <c r="AAG28" s="19"/>
      <c r="AAH28" s="70"/>
      <c r="AAI28" s="24"/>
      <c r="AAK28" s="7"/>
      <c r="AAL28" s="2"/>
      <c r="AAM28" s="20">
        <v>21</v>
      </c>
      <c r="AAN28" s="19"/>
      <c r="AAO28" s="17"/>
      <c r="AAP28" s="19"/>
      <c r="AAQ28" s="70"/>
      <c r="AAR28" s="24"/>
      <c r="AAT28" s="7"/>
      <c r="AAU28" s="2"/>
      <c r="AAV28" s="20">
        <v>21</v>
      </c>
      <c r="AAW28" s="19"/>
      <c r="AAX28" s="17"/>
      <c r="AAY28" s="19"/>
      <c r="AAZ28" s="70"/>
      <c r="ABA28" s="24"/>
      <c r="ABC28" s="7"/>
      <c r="ABD28" s="2"/>
      <c r="ABE28" s="20">
        <v>21</v>
      </c>
      <c r="ABF28" s="19"/>
      <c r="ABG28" s="17"/>
      <c r="ABH28" s="19"/>
      <c r="ABI28" s="70"/>
      <c r="ABJ28" s="24"/>
      <c r="ABL28" s="7"/>
      <c r="ABM28" s="2"/>
      <c r="ABN28" s="20">
        <v>21</v>
      </c>
      <c r="ABO28" s="19"/>
      <c r="ABP28" s="17"/>
      <c r="ABQ28" s="19"/>
      <c r="ABR28" s="70"/>
      <c r="ABS28" s="24"/>
      <c r="ABU28" s="7"/>
      <c r="ABV28" s="2"/>
      <c r="ABW28" s="20">
        <v>21</v>
      </c>
      <c r="ABX28" s="19"/>
      <c r="ABY28" s="17"/>
      <c r="ABZ28" s="19"/>
      <c r="ACA28" s="70"/>
      <c r="ACB28" s="24"/>
      <c r="ACD28" s="7"/>
      <c r="ACE28" s="2"/>
      <c r="ACF28" s="20">
        <v>21</v>
      </c>
      <c r="ACG28" s="19"/>
      <c r="ACH28" s="17"/>
      <c r="ACI28" s="19"/>
      <c r="ACJ28" s="70"/>
      <c r="ACK28" s="24"/>
      <c r="ACM28" s="7"/>
      <c r="ACN28" s="2"/>
      <c r="ACO28" s="20">
        <v>21</v>
      </c>
      <c r="ACP28" s="19"/>
      <c r="ACQ28" s="17"/>
      <c r="ACR28" s="19"/>
      <c r="ACS28" s="70"/>
      <c r="ACT28" s="24"/>
      <c r="ACV28" s="7"/>
      <c r="ACW28" s="2"/>
      <c r="ACX28" s="20">
        <v>21</v>
      </c>
      <c r="ACY28" s="19"/>
      <c r="ACZ28" s="17"/>
      <c r="ADA28" s="19"/>
      <c r="ADB28" s="70"/>
      <c r="ADC28" s="24"/>
    </row>
    <row r="29" spans="1:783" x14ac:dyDescent="0.25">
      <c r="A29" s="25">
        <v>26</v>
      </c>
      <c r="B29" s="16" t="str">
        <f t="shared" ref="B29:I29" si="25">IB5</f>
        <v>IDEAL TRADING FOODS</v>
      </c>
      <c r="C29" s="16" t="str">
        <f t="shared" si="25"/>
        <v>SIOUX PREME</v>
      </c>
      <c r="D29" s="72" t="str">
        <f t="shared" si="25"/>
        <v>PED. 29078860</v>
      </c>
      <c r="E29" s="155">
        <f t="shared" si="25"/>
        <v>43368</v>
      </c>
      <c r="F29" s="74">
        <f t="shared" si="25"/>
        <v>18807.810000000001</v>
      </c>
      <c r="G29" s="15">
        <f t="shared" si="25"/>
        <v>21</v>
      </c>
      <c r="H29" s="64">
        <f t="shared" si="25"/>
        <v>18906</v>
      </c>
      <c r="I29" s="18">
        <f t="shared" si="25"/>
        <v>-98.18999999999869</v>
      </c>
      <c r="K29" s="129"/>
      <c r="L29" s="121"/>
      <c r="M29" s="20"/>
      <c r="N29" s="19"/>
      <c r="O29" s="17"/>
      <c r="P29" s="19"/>
      <c r="Q29" s="70"/>
      <c r="R29" s="24"/>
      <c r="S29" s="16"/>
      <c r="T29" s="59"/>
      <c r="U29" s="133"/>
      <c r="V29" s="20"/>
      <c r="W29" s="190"/>
      <c r="X29" s="105"/>
      <c r="Y29" s="190"/>
      <c r="Z29" s="124"/>
      <c r="AA29" s="103"/>
      <c r="AB29" s="16"/>
      <c r="AC29" s="59"/>
      <c r="AD29" s="121"/>
      <c r="AE29" s="20"/>
      <c r="AF29" s="190"/>
      <c r="AG29" s="17"/>
      <c r="AH29" s="190"/>
      <c r="AI29" s="70"/>
      <c r="AJ29" s="24"/>
      <c r="AK29" s="16"/>
      <c r="AL29" s="59"/>
      <c r="AM29" s="121"/>
      <c r="AN29" s="20"/>
      <c r="AO29" s="19"/>
      <c r="AP29" s="17"/>
      <c r="AQ29" s="19"/>
      <c r="AR29" s="70"/>
      <c r="AS29" s="24"/>
      <c r="AT29" s="16"/>
      <c r="AU29" s="59"/>
      <c r="AV29" s="121"/>
      <c r="AW29" s="20"/>
      <c r="AX29" s="19"/>
      <c r="AY29" s="435"/>
      <c r="AZ29" s="436"/>
      <c r="BA29" s="438"/>
      <c r="BB29" s="437"/>
      <c r="BC29" s="16"/>
      <c r="BD29" s="59"/>
      <c r="BE29" s="121"/>
      <c r="BF29" s="20"/>
      <c r="BG29" s="19"/>
      <c r="BH29" s="17"/>
      <c r="BI29" s="19"/>
      <c r="BJ29" s="70"/>
      <c r="BK29" s="24"/>
      <c r="BL29" s="16"/>
      <c r="BM29" s="59"/>
      <c r="BN29" s="121"/>
      <c r="BO29" s="20"/>
      <c r="BP29" s="19"/>
      <c r="BQ29" s="17"/>
      <c r="BR29" s="19"/>
      <c r="BS29" s="70"/>
      <c r="BT29" s="24"/>
      <c r="BU29" s="16"/>
      <c r="BV29" s="59"/>
      <c r="BW29" s="121"/>
      <c r="BX29" s="20"/>
      <c r="BY29" s="19"/>
      <c r="BZ29" s="17"/>
      <c r="CA29" s="19"/>
      <c r="CB29" s="70"/>
      <c r="CC29" s="24"/>
      <c r="CD29" s="16"/>
      <c r="CE29" s="59"/>
      <c r="CF29" s="121"/>
      <c r="CG29" s="20"/>
      <c r="CH29" s="19"/>
      <c r="CI29" s="17"/>
      <c r="CJ29" s="19"/>
      <c r="CK29" s="70"/>
      <c r="CL29" s="24"/>
      <c r="CM29" s="16"/>
      <c r="CN29" s="59"/>
      <c r="CO29" s="121"/>
      <c r="CP29" s="20"/>
      <c r="CQ29" s="19"/>
      <c r="CR29" s="17"/>
      <c r="CS29" s="19"/>
      <c r="CT29" s="70"/>
      <c r="CU29" s="24"/>
      <c r="CV29" s="16"/>
      <c r="CW29" s="59"/>
      <c r="CX29" s="121"/>
      <c r="CY29" s="20"/>
      <c r="CZ29" s="19"/>
      <c r="DA29" s="17"/>
      <c r="DB29" s="19"/>
      <c r="DC29" s="70"/>
      <c r="DD29" s="24"/>
      <c r="DE29" s="16"/>
      <c r="DF29" s="59"/>
      <c r="DG29" s="121"/>
      <c r="DH29" s="20"/>
      <c r="DI29" s="19"/>
      <c r="DJ29" s="17"/>
      <c r="DK29" s="19"/>
      <c r="DL29" s="70"/>
      <c r="DM29" s="24"/>
      <c r="DN29" s="16"/>
      <c r="DO29" s="59"/>
      <c r="DP29" s="121"/>
      <c r="DQ29" s="20"/>
      <c r="DR29" s="30"/>
      <c r="DS29" s="58"/>
      <c r="DT29" s="30"/>
      <c r="DU29" s="76"/>
      <c r="DV29" s="24"/>
      <c r="DW29" s="16"/>
      <c r="DX29" s="59"/>
      <c r="DY29" s="121"/>
      <c r="DZ29" s="20"/>
      <c r="EA29" s="30"/>
      <c r="EB29" s="58"/>
      <c r="EC29" s="30"/>
      <c r="ED29" s="76"/>
      <c r="EE29" s="24"/>
      <c r="EF29" s="16"/>
      <c r="EG29" s="59"/>
      <c r="EH29" s="121"/>
      <c r="EI29" s="20"/>
      <c r="EJ29" s="19"/>
      <c r="EK29" s="17"/>
      <c r="EL29" s="19"/>
      <c r="EM29" s="43"/>
      <c r="EN29" s="24"/>
      <c r="EO29" s="16"/>
      <c r="EP29" s="59"/>
      <c r="EQ29" s="121"/>
      <c r="ER29" s="20"/>
      <c r="ES29" s="19"/>
      <c r="ET29" s="17"/>
      <c r="EU29" s="19"/>
      <c r="EV29" s="76"/>
      <c r="EW29" s="24"/>
      <c r="EX29" s="16"/>
      <c r="EY29" s="59"/>
      <c r="EZ29" s="121"/>
      <c r="FA29" s="20"/>
      <c r="FB29" s="19"/>
      <c r="FC29" s="17"/>
      <c r="FD29" s="19"/>
      <c r="FE29" s="43"/>
      <c r="FF29" s="24"/>
      <c r="FG29" s="16"/>
      <c r="FH29" s="59"/>
      <c r="FI29" s="121"/>
      <c r="FJ29" s="20"/>
      <c r="FK29" s="30"/>
      <c r="FL29" s="58"/>
      <c r="FM29" s="30"/>
      <c r="FN29" s="76"/>
      <c r="FO29" s="24"/>
      <c r="FP29" s="16"/>
      <c r="FQ29" s="59"/>
      <c r="FR29" s="121"/>
      <c r="FS29" s="20"/>
      <c r="FT29" s="19"/>
      <c r="FU29" s="150"/>
      <c r="FV29" s="167"/>
      <c r="FW29" s="270"/>
      <c r="FX29" s="111"/>
      <c r="FY29" s="16"/>
      <c r="FZ29" s="129"/>
      <c r="GA29" s="121"/>
      <c r="GB29" s="20"/>
      <c r="GC29" s="19"/>
      <c r="GD29" s="17"/>
      <c r="GE29" s="19"/>
      <c r="GF29" s="70"/>
      <c r="GG29" s="24"/>
      <c r="GH29" s="16"/>
      <c r="GI29" s="129"/>
      <c r="GJ29" s="121"/>
      <c r="GK29" s="20"/>
      <c r="GL29" s="19"/>
      <c r="GM29" s="17"/>
      <c r="GN29" s="19"/>
      <c r="GO29" s="70"/>
      <c r="GP29" s="24"/>
      <c r="GQ29" s="16"/>
      <c r="GR29" s="59"/>
      <c r="GS29" s="121"/>
      <c r="GT29" s="20"/>
      <c r="GU29" s="19"/>
      <c r="GV29" s="17"/>
      <c r="GW29" s="19"/>
      <c r="GX29" s="43"/>
      <c r="GY29" s="24"/>
      <c r="GZ29" s="16"/>
      <c r="HA29" s="59"/>
      <c r="HB29" s="121"/>
      <c r="HC29" s="20"/>
      <c r="HD29" s="30"/>
      <c r="HE29" s="58"/>
      <c r="HF29" s="30"/>
      <c r="HG29" s="76"/>
      <c r="HH29" s="24"/>
      <c r="HI29" s="16"/>
      <c r="HJ29" s="59"/>
      <c r="HK29" s="121"/>
      <c r="HL29" s="20"/>
      <c r="HM29" s="19"/>
      <c r="HN29" s="17"/>
      <c r="HO29" s="19"/>
      <c r="HP29" s="70"/>
      <c r="HQ29" s="24"/>
      <c r="HR29" s="16"/>
      <c r="HS29" s="208"/>
      <c r="HT29" s="121"/>
      <c r="HU29" s="20"/>
      <c r="HV29" s="30"/>
      <c r="HW29" s="58"/>
      <c r="HX29" s="30"/>
      <c r="HY29" s="76"/>
      <c r="HZ29" s="24"/>
      <c r="IA29" s="16"/>
      <c r="IB29" s="59"/>
      <c r="IC29" s="121"/>
      <c r="ID29" s="20"/>
      <c r="IE29" s="19"/>
      <c r="IF29" s="17"/>
      <c r="IG29" s="19"/>
      <c r="IH29" s="43"/>
      <c r="II29" s="24"/>
      <c r="IJ29" s="16"/>
      <c r="IK29" s="59"/>
      <c r="IL29" s="121"/>
      <c r="IM29" s="20"/>
      <c r="IN29" s="30"/>
      <c r="IO29" s="58"/>
      <c r="IP29" s="30"/>
      <c r="IQ29" s="76"/>
      <c r="IR29" s="24"/>
      <c r="IS29" s="16"/>
      <c r="IT29" s="59"/>
      <c r="IU29" s="121"/>
      <c r="IV29" s="20"/>
      <c r="IW29" s="19"/>
      <c r="IX29" s="105"/>
      <c r="IY29" s="19"/>
      <c r="IZ29" s="124"/>
      <c r="JA29" s="103"/>
      <c r="JB29" s="16"/>
      <c r="JC29" s="129"/>
      <c r="JD29" s="121"/>
      <c r="JE29" s="20"/>
      <c r="JF29" s="19"/>
      <c r="JG29" s="17"/>
      <c r="JH29" s="19"/>
      <c r="JI29" s="70"/>
      <c r="JJ29" s="24"/>
      <c r="JK29" s="16"/>
      <c r="JL29" s="59"/>
      <c r="JM29" s="121"/>
      <c r="JN29" s="20"/>
      <c r="JO29" s="19"/>
      <c r="JP29" s="105"/>
      <c r="JQ29" s="19"/>
      <c r="JR29" s="124"/>
      <c r="JS29" s="103"/>
      <c r="JT29" s="16"/>
      <c r="JU29" s="59"/>
      <c r="JV29" s="194"/>
      <c r="JW29" s="20"/>
      <c r="JX29" s="19"/>
      <c r="JY29" s="17"/>
      <c r="JZ29" s="19"/>
      <c r="KA29" s="70"/>
      <c r="KB29" s="24"/>
      <c r="KC29" s="16"/>
      <c r="KD29" s="59"/>
      <c r="KE29" s="121"/>
      <c r="KF29" s="20"/>
      <c r="KG29" s="19"/>
      <c r="KH29" s="17"/>
      <c r="KI29" s="19"/>
      <c r="KJ29" s="70"/>
      <c r="KK29" s="24"/>
      <c r="KL29" s="16"/>
      <c r="KM29" s="59"/>
      <c r="KN29" s="133"/>
      <c r="KO29" s="20"/>
      <c r="KP29" s="190"/>
      <c r="KQ29" s="105"/>
      <c r="KR29" s="190"/>
      <c r="KS29" s="124"/>
      <c r="KT29" s="103"/>
      <c r="KU29" s="16"/>
      <c r="KV29" s="59"/>
      <c r="KW29" s="121"/>
      <c r="KX29" s="20"/>
      <c r="KY29" s="190"/>
      <c r="KZ29" s="17"/>
      <c r="LA29" s="190"/>
      <c r="LB29" s="70"/>
      <c r="LC29" s="24"/>
      <c r="LD29" s="16"/>
      <c r="LE29" s="59"/>
      <c r="LF29" s="171"/>
      <c r="LG29" s="20"/>
      <c r="LH29" s="19"/>
      <c r="LI29" s="17"/>
      <c r="LJ29" s="19"/>
      <c r="LK29" s="70"/>
      <c r="LL29" s="24"/>
      <c r="LM29" s="16"/>
      <c r="LN29" s="59"/>
      <c r="LO29" s="121"/>
      <c r="LP29" s="20"/>
      <c r="LQ29" s="190"/>
      <c r="LR29" s="17"/>
      <c r="LS29" s="190"/>
      <c r="LT29" s="70"/>
      <c r="LU29" s="24"/>
      <c r="LV29" s="16"/>
      <c r="LW29" s="59"/>
      <c r="LX29" s="121"/>
      <c r="LY29" s="20"/>
      <c r="LZ29" s="19"/>
      <c r="MA29" s="17"/>
      <c r="MB29" s="19"/>
      <c r="MC29" s="70"/>
      <c r="MD29" s="24"/>
      <c r="ME29" s="16"/>
      <c r="MF29" s="59"/>
      <c r="MG29" s="121"/>
      <c r="MH29" s="20"/>
      <c r="MI29" s="19"/>
      <c r="MJ29" s="17"/>
      <c r="MK29" s="19"/>
      <c r="ML29" s="70"/>
      <c r="MM29" s="24"/>
      <c r="MN29" s="16"/>
      <c r="MO29" s="59"/>
      <c r="MP29" s="121"/>
      <c r="MQ29" s="20"/>
      <c r="MR29" s="19"/>
      <c r="MS29" s="17"/>
      <c r="MT29" s="19"/>
      <c r="MU29" s="70"/>
      <c r="MV29" s="24"/>
      <c r="MW29" s="16"/>
      <c r="MX29" s="59"/>
      <c r="MY29" s="121"/>
      <c r="MZ29" s="20"/>
      <c r="NA29" s="19"/>
      <c r="NB29" s="17"/>
      <c r="NC29" s="19"/>
      <c r="ND29" s="70"/>
      <c r="NE29" s="24"/>
      <c r="NF29" s="16"/>
      <c r="NG29" s="59"/>
      <c r="NH29" s="121"/>
      <c r="NI29" s="20"/>
      <c r="NJ29" s="19"/>
      <c r="NK29" s="17"/>
      <c r="NL29" s="19"/>
      <c r="NM29" s="70"/>
      <c r="NN29" s="24"/>
      <c r="NO29" s="16"/>
      <c r="NP29" s="59"/>
      <c r="NQ29" s="121"/>
      <c r="NR29" s="20"/>
      <c r="NS29" s="19"/>
      <c r="NT29" s="17"/>
      <c r="NU29" s="19"/>
      <c r="NV29" s="70"/>
      <c r="NW29" s="24"/>
      <c r="NX29" s="16"/>
      <c r="NY29" s="59"/>
      <c r="NZ29" s="121"/>
      <c r="OA29" s="20"/>
      <c r="OB29" s="19"/>
      <c r="OC29" s="17"/>
      <c r="OD29" s="19"/>
      <c r="OE29" s="70"/>
      <c r="OF29" s="24"/>
      <c r="OG29" s="16"/>
      <c r="OH29" s="59"/>
      <c r="OI29" s="121"/>
      <c r="OJ29" s="20"/>
      <c r="OK29" s="19"/>
      <c r="OL29" s="17"/>
      <c r="OM29" s="19"/>
      <c r="ON29" s="70"/>
      <c r="OO29" s="24"/>
      <c r="OP29" s="16"/>
      <c r="OQ29" s="59"/>
      <c r="OR29" s="121"/>
      <c r="OS29" s="20"/>
      <c r="OT29" s="19"/>
      <c r="OU29" s="17"/>
      <c r="OV29" s="19"/>
      <c r="OW29" s="70"/>
      <c r="OX29" s="24"/>
      <c r="OY29" s="16"/>
      <c r="OZ29" s="59"/>
      <c r="PA29" s="121"/>
      <c r="PB29" s="20"/>
      <c r="PC29" s="19"/>
      <c r="PD29" s="17"/>
      <c r="PE29" s="19"/>
      <c r="PF29" s="70"/>
      <c r="PG29" s="24"/>
      <c r="PH29" s="16"/>
      <c r="PI29" s="59"/>
      <c r="PJ29" s="121"/>
      <c r="PK29" s="20"/>
      <c r="PL29" s="19"/>
      <c r="PM29" s="17"/>
      <c r="PN29" s="19"/>
      <c r="PO29" s="70"/>
      <c r="PP29" s="24"/>
      <c r="PQ29" s="16"/>
      <c r="PR29" s="59"/>
      <c r="PS29" s="121"/>
      <c r="PT29" s="20"/>
      <c r="PU29" s="19"/>
      <c r="PV29" s="105"/>
      <c r="PW29" s="19"/>
      <c r="PX29" s="124"/>
      <c r="PY29" s="416"/>
      <c r="PZ29" s="16"/>
      <c r="QA29" s="59"/>
      <c r="QB29" s="121"/>
      <c r="QC29" s="20"/>
      <c r="QD29" s="19"/>
      <c r="QE29" s="17"/>
      <c r="QF29" s="19"/>
      <c r="QG29" s="70"/>
      <c r="QH29" s="24"/>
      <c r="QI29" s="16"/>
      <c r="QJ29" s="59"/>
      <c r="QK29" s="121"/>
      <c r="QL29" s="20"/>
      <c r="QM29" s="19"/>
      <c r="QN29" s="17"/>
      <c r="QO29" s="19"/>
      <c r="QP29" s="70"/>
      <c r="QQ29" s="24"/>
      <c r="QR29" s="16"/>
      <c r="QS29" s="59"/>
      <c r="QT29" s="121"/>
      <c r="QU29" s="20"/>
      <c r="QV29" s="19"/>
      <c r="QW29" s="17"/>
      <c r="QX29" s="19"/>
      <c r="QY29" s="70"/>
      <c r="QZ29" s="24"/>
      <c r="RA29" s="16"/>
      <c r="RB29" s="59"/>
      <c r="RC29" s="121"/>
      <c r="RD29" s="20"/>
      <c r="RE29" s="19"/>
      <c r="RF29" s="17"/>
      <c r="RG29" s="19"/>
      <c r="RH29" s="70"/>
      <c r="RI29" s="24"/>
      <c r="RJ29" s="16"/>
      <c r="RK29" s="59"/>
      <c r="RL29" s="121"/>
      <c r="RM29" s="20"/>
      <c r="RN29" s="19"/>
      <c r="RO29" s="17"/>
      <c r="RP29" s="19"/>
      <c r="RQ29" s="70"/>
      <c r="RR29" s="24"/>
      <c r="RS29" s="16"/>
      <c r="RT29" s="59"/>
      <c r="RU29" s="121"/>
      <c r="RV29" s="20"/>
      <c r="RW29" s="19"/>
      <c r="RX29" s="17"/>
      <c r="RY29" s="19"/>
      <c r="RZ29" s="70"/>
      <c r="SA29" s="24"/>
      <c r="SB29" s="16"/>
      <c r="SC29" s="59"/>
      <c r="SD29" s="121"/>
      <c r="SE29" s="20"/>
      <c r="SF29" s="19"/>
      <c r="SG29" s="17"/>
      <c r="SH29" s="19"/>
      <c r="SI29" s="70"/>
      <c r="SJ29" s="24"/>
      <c r="SK29" s="16"/>
      <c r="SL29" s="59"/>
      <c r="SM29" s="121"/>
      <c r="SN29" s="20"/>
      <c r="SO29" s="19"/>
      <c r="SP29" s="17"/>
      <c r="SQ29" s="19"/>
      <c r="SR29" s="70"/>
      <c r="SS29" s="24"/>
      <c r="SU29" s="7"/>
      <c r="SV29" s="2"/>
      <c r="SW29" s="20">
        <v>22</v>
      </c>
      <c r="SX29" s="19"/>
      <c r="SY29" s="17"/>
      <c r="SZ29" s="19"/>
      <c r="TA29" s="70"/>
      <c r="TB29" s="24"/>
      <c r="TD29" s="7"/>
      <c r="TE29" s="2"/>
      <c r="TF29" s="20">
        <v>22</v>
      </c>
      <c r="TG29" s="19"/>
      <c r="TH29" s="17"/>
      <c r="TI29" s="19"/>
      <c r="TJ29" s="70"/>
      <c r="TK29" s="24"/>
      <c r="TM29" s="7"/>
      <c r="TN29" s="2"/>
      <c r="TO29" s="20"/>
      <c r="TP29" s="19"/>
      <c r="TQ29" s="17"/>
      <c r="TR29" s="19"/>
      <c r="TS29" s="70"/>
      <c r="TT29" s="24"/>
      <c r="TV29" s="7"/>
      <c r="TW29" s="2"/>
      <c r="TX29" s="20">
        <v>22</v>
      </c>
      <c r="TY29" s="19"/>
      <c r="TZ29" s="17"/>
      <c r="UA29" s="19"/>
      <c r="UB29" s="70"/>
      <c r="UC29" s="24"/>
      <c r="UE29" s="7"/>
      <c r="UF29" s="2"/>
      <c r="UG29" s="20">
        <v>22</v>
      </c>
      <c r="UH29" s="19"/>
      <c r="UI29" s="17"/>
      <c r="UJ29" s="19"/>
      <c r="UK29" s="70"/>
      <c r="UL29" s="24"/>
      <c r="UN29" s="7"/>
      <c r="UO29" s="2"/>
      <c r="UP29" s="20">
        <v>22</v>
      </c>
      <c r="UQ29" s="19"/>
      <c r="UR29" s="17"/>
      <c r="US29" s="19"/>
      <c r="UT29" s="70"/>
      <c r="UU29" s="24"/>
      <c r="UW29" s="7"/>
      <c r="UX29" s="2"/>
      <c r="UY29" s="20">
        <v>22</v>
      </c>
      <c r="UZ29" s="19"/>
      <c r="VA29" s="17"/>
      <c r="VB29" s="19"/>
      <c r="VC29" s="70"/>
      <c r="VD29" s="24"/>
      <c r="VF29" s="7"/>
      <c r="VG29" s="2"/>
      <c r="VH29" s="20">
        <v>22</v>
      </c>
      <c r="VI29" s="19"/>
      <c r="VJ29" s="17"/>
      <c r="VK29" s="19"/>
      <c r="VL29" s="70"/>
      <c r="VM29" s="24"/>
      <c r="VO29" s="7"/>
      <c r="VP29" s="2"/>
      <c r="VQ29" s="20">
        <v>22</v>
      </c>
      <c r="VR29" s="19"/>
      <c r="VS29" s="17"/>
      <c r="VT29" s="19"/>
      <c r="VU29" s="70"/>
      <c r="VV29" s="24"/>
      <c r="VX29" s="7"/>
      <c r="VY29" s="2"/>
      <c r="VZ29" s="20">
        <v>22</v>
      </c>
      <c r="WA29" s="19"/>
      <c r="WB29" s="17"/>
      <c r="WC29" s="19"/>
      <c r="WD29" s="70"/>
      <c r="WE29" s="24"/>
      <c r="WG29" s="7"/>
      <c r="WH29" s="2"/>
      <c r="WI29" s="20">
        <v>22</v>
      </c>
      <c r="WJ29" s="19"/>
      <c r="WK29" s="17"/>
      <c r="WL29" s="19"/>
      <c r="WM29" s="70"/>
      <c r="WN29" s="24"/>
      <c r="WP29" s="7"/>
      <c r="WQ29" s="2"/>
      <c r="WR29" s="20">
        <v>22</v>
      </c>
      <c r="WS29" s="19"/>
      <c r="WT29" s="17"/>
      <c r="WU29" s="19"/>
      <c r="WV29" s="70"/>
      <c r="WW29" s="24"/>
      <c r="WY29" s="7"/>
      <c r="WZ29" s="2"/>
      <c r="XA29" s="20">
        <v>22</v>
      </c>
      <c r="XB29" s="19"/>
      <c r="XC29" s="17"/>
      <c r="XD29" s="19"/>
      <c r="XE29" s="70"/>
      <c r="XF29" s="24"/>
      <c r="XH29" s="7"/>
      <c r="XI29" s="2"/>
      <c r="XJ29" s="20">
        <v>22</v>
      </c>
      <c r="XK29" s="19"/>
      <c r="XL29" s="17"/>
      <c r="XM29" s="19"/>
      <c r="XN29" s="70"/>
      <c r="XO29" s="24"/>
      <c r="XQ29" s="7"/>
      <c r="XR29" s="2"/>
      <c r="XS29" s="20">
        <v>22</v>
      </c>
      <c r="XT29" s="19"/>
      <c r="XU29" s="17"/>
      <c r="XV29" s="19"/>
      <c r="XW29" s="70"/>
      <c r="XX29" s="24"/>
      <c r="XZ29" s="7"/>
      <c r="YA29" s="2"/>
      <c r="YB29" s="20">
        <v>22</v>
      </c>
      <c r="YC29" s="19"/>
      <c r="YD29" s="17"/>
      <c r="YE29" s="19"/>
      <c r="YF29" s="70"/>
      <c r="YG29" s="24"/>
      <c r="YI29" s="7"/>
      <c r="YJ29" s="2"/>
      <c r="YK29" s="20">
        <v>22</v>
      </c>
      <c r="YL29" s="19"/>
      <c r="YM29" s="17"/>
      <c r="YN29" s="19"/>
      <c r="YO29" s="70"/>
      <c r="YP29" s="24"/>
      <c r="YR29" s="7"/>
      <c r="YS29" s="2"/>
      <c r="YT29" s="20">
        <v>22</v>
      </c>
      <c r="YU29" s="19"/>
      <c r="YV29" s="17"/>
      <c r="YW29" s="19"/>
      <c r="YX29" s="70"/>
      <c r="YY29" s="24"/>
      <c r="ZA29" s="7"/>
      <c r="ZB29" s="2"/>
      <c r="ZC29" s="20">
        <v>22</v>
      </c>
      <c r="ZD29" s="19"/>
      <c r="ZE29" s="17"/>
      <c r="ZF29" s="19"/>
      <c r="ZG29" s="70"/>
      <c r="ZH29" s="24"/>
      <c r="ZJ29" s="7"/>
      <c r="ZK29" s="2"/>
      <c r="ZL29" s="20">
        <v>22</v>
      </c>
      <c r="ZM29" s="19"/>
      <c r="ZN29" s="17"/>
      <c r="ZO29" s="19"/>
      <c r="ZP29" s="70"/>
      <c r="ZQ29" s="24"/>
      <c r="ZS29" s="7"/>
      <c r="ZT29" s="2"/>
      <c r="ZU29" s="20">
        <v>22</v>
      </c>
      <c r="ZV29" s="19"/>
      <c r="ZW29" s="17"/>
      <c r="ZX29" s="19"/>
      <c r="ZY29" s="70"/>
      <c r="ZZ29" s="24"/>
      <c r="AAB29" s="7"/>
      <c r="AAC29" s="2"/>
      <c r="AAD29" s="20">
        <v>22</v>
      </c>
      <c r="AAE29" s="19"/>
      <c r="AAF29" s="17"/>
      <c r="AAG29" s="19"/>
      <c r="AAH29" s="70"/>
      <c r="AAI29" s="24"/>
      <c r="AAK29" s="7"/>
      <c r="AAL29" s="2"/>
      <c r="AAM29" s="20">
        <v>22</v>
      </c>
      <c r="AAN29" s="19"/>
      <c r="AAO29" s="17"/>
      <c r="AAP29" s="19"/>
      <c r="AAQ29" s="70"/>
      <c r="AAR29" s="24"/>
      <c r="AAT29" s="7"/>
      <c r="AAU29" s="2"/>
      <c r="AAV29" s="20">
        <v>22</v>
      </c>
      <c r="AAW29" s="19"/>
      <c r="AAX29" s="17"/>
      <c r="AAY29" s="19"/>
      <c r="AAZ29" s="70"/>
      <c r="ABA29" s="24"/>
      <c r="ABC29" s="7"/>
      <c r="ABD29" s="2"/>
      <c r="ABE29" s="20">
        <v>22</v>
      </c>
      <c r="ABF29" s="19"/>
      <c r="ABG29" s="17"/>
      <c r="ABH29" s="19"/>
      <c r="ABI29" s="70"/>
      <c r="ABJ29" s="24"/>
      <c r="ABL29" s="7"/>
      <c r="ABM29" s="2"/>
      <c r="ABN29" s="20">
        <v>22</v>
      </c>
      <c r="ABO29" s="19"/>
      <c r="ABP29" s="17"/>
      <c r="ABQ29" s="19"/>
      <c r="ABR29" s="70"/>
      <c r="ABS29" s="24"/>
      <c r="ABU29" s="7"/>
      <c r="ABV29" s="2"/>
      <c r="ABW29" s="20">
        <v>22</v>
      </c>
      <c r="ABX29" s="19"/>
      <c r="ABY29" s="17"/>
      <c r="ABZ29" s="19"/>
      <c r="ACA29" s="70"/>
      <c r="ACB29" s="24"/>
      <c r="ACD29" s="7"/>
      <c r="ACE29" s="2"/>
      <c r="ACF29" s="20">
        <v>22</v>
      </c>
      <c r="ACG29" s="19"/>
      <c r="ACH29" s="17"/>
      <c r="ACI29" s="19"/>
      <c r="ACJ29" s="70"/>
      <c r="ACK29" s="24"/>
      <c r="ACM29" s="7"/>
      <c r="ACN29" s="2"/>
      <c r="ACO29" s="20">
        <v>22</v>
      </c>
      <c r="ACP29" s="19"/>
      <c r="ACQ29" s="17"/>
      <c r="ACR29" s="19"/>
      <c r="ACS29" s="70"/>
      <c r="ACT29" s="24"/>
      <c r="ACV29" s="7"/>
      <c r="ACW29" s="2"/>
      <c r="ACX29" s="20">
        <v>22</v>
      </c>
      <c r="ACY29" s="19"/>
      <c r="ACZ29" s="17"/>
      <c r="ADA29" s="19"/>
      <c r="ADB29" s="70"/>
      <c r="ADC29" s="24"/>
    </row>
    <row r="30" spans="1:783" x14ac:dyDescent="0.25">
      <c r="A30" s="25">
        <v>27</v>
      </c>
      <c r="B30" s="16" t="str">
        <f t="shared" ref="B30:H30" si="26">IK5</f>
        <v>SMITHFIEDL FARMLAND</v>
      </c>
      <c r="C30" s="16" t="str">
        <f t="shared" si="26"/>
        <v>Smithfield</v>
      </c>
      <c r="D30" s="72" t="str">
        <f t="shared" si="26"/>
        <v>PED.29078865</v>
      </c>
      <c r="E30" s="155">
        <f t="shared" si="26"/>
        <v>43368</v>
      </c>
      <c r="F30" s="74">
        <f t="shared" si="26"/>
        <v>18251.02</v>
      </c>
      <c r="G30" s="15">
        <f t="shared" si="26"/>
        <v>19</v>
      </c>
      <c r="H30" s="64">
        <f t="shared" si="26"/>
        <v>18328.79</v>
      </c>
      <c r="I30" s="18">
        <f>F30-H30</f>
        <v>-77.770000000000437</v>
      </c>
      <c r="K30" s="129"/>
      <c r="L30" s="121"/>
      <c r="M30" s="20"/>
      <c r="N30" s="30"/>
      <c r="O30" s="294"/>
      <c r="P30" s="209"/>
      <c r="Q30" s="295"/>
      <c r="R30" s="296"/>
      <c r="S30" s="16"/>
      <c r="T30" s="59"/>
      <c r="U30" s="133"/>
      <c r="V30" s="20"/>
      <c r="W30" s="190"/>
      <c r="X30" s="69"/>
      <c r="Y30" s="30"/>
      <c r="Z30" s="78"/>
      <c r="AA30" s="113"/>
      <c r="AB30" s="16"/>
      <c r="AC30" s="59"/>
      <c r="AD30" s="121"/>
      <c r="AE30" s="20"/>
      <c r="AF30" s="190"/>
      <c r="AG30" s="17"/>
      <c r="AH30" s="30"/>
      <c r="AI30" s="70"/>
      <c r="AJ30" s="24"/>
      <c r="AK30" s="16"/>
      <c r="AL30" s="59"/>
      <c r="AM30" s="121"/>
      <c r="AN30" s="20"/>
      <c r="AO30" s="30"/>
      <c r="AP30" s="17"/>
      <c r="AQ30" s="19"/>
      <c r="AR30" s="70"/>
      <c r="AS30" s="24"/>
      <c r="AT30" s="16"/>
      <c r="AU30" s="59"/>
      <c r="AV30" s="121"/>
      <c r="AW30" s="20"/>
      <c r="AX30" s="30"/>
      <c r="AY30" s="17"/>
      <c r="AZ30" s="30"/>
      <c r="BA30" s="70"/>
      <c r="BB30" s="24"/>
      <c r="BC30" s="16"/>
      <c r="BD30" s="59"/>
      <c r="BE30" s="121"/>
      <c r="BF30" s="20"/>
      <c r="BG30" s="30"/>
      <c r="BH30" s="17"/>
      <c r="BI30" s="30"/>
      <c r="BJ30" s="78"/>
      <c r="BK30" s="24"/>
      <c r="BL30" s="16"/>
      <c r="BM30" s="59"/>
      <c r="BN30" s="121"/>
      <c r="BO30" s="20"/>
      <c r="BP30" s="30"/>
      <c r="BQ30" s="17"/>
      <c r="BR30" s="30"/>
      <c r="BS30" s="78"/>
      <c r="BT30" s="24"/>
      <c r="BU30" s="16"/>
      <c r="BV30" s="59"/>
      <c r="BW30" s="121"/>
      <c r="BX30" s="20"/>
      <c r="BY30" s="30"/>
      <c r="BZ30" s="17"/>
      <c r="CA30" s="30"/>
      <c r="CB30" s="78"/>
      <c r="CC30" s="24"/>
      <c r="CD30" s="16"/>
      <c r="CE30" s="59"/>
      <c r="CF30" s="121"/>
      <c r="CG30" s="20"/>
      <c r="CH30" s="30"/>
      <c r="CI30" s="17"/>
      <c r="CJ30" s="30"/>
      <c r="CK30" s="78"/>
      <c r="CL30" s="24"/>
      <c r="CM30" s="16"/>
      <c r="CN30" s="59"/>
      <c r="CO30" s="121"/>
      <c r="CP30" s="20"/>
      <c r="CQ30" s="30"/>
      <c r="CR30" s="17"/>
      <c r="CS30" s="30"/>
      <c r="CT30" s="78"/>
      <c r="CU30" s="24"/>
      <c r="CV30" s="16"/>
      <c r="CW30" s="59"/>
      <c r="CX30" s="121"/>
      <c r="CY30" s="20"/>
      <c r="CZ30" s="30"/>
      <c r="DA30" s="17"/>
      <c r="DB30" s="30"/>
      <c r="DC30" s="78"/>
      <c r="DD30" s="24"/>
      <c r="DE30" s="16"/>
      <c r="DF30" s="59"/>
      <c r="DG30" s="121"/>
      <c r="DH30" s="20"/>
      <c r="DI30" s="30"/>
      <c r="DJ30" s="17"/>
      <c r="DK30" s="30"/>
      <c r="DL30" s="78"/>
      <c r="DM30" s="24"/>
      <c r="DN30" s="16"/>
      <c r="DO30" s="59"/>
      <c r="DP30" s="121"/>
      <c r="DQ30" s="20"/>
      <c r="DR30" s="30"/>
      <c r="DS30" s="58"/>
      <c r="DT30" s="208"/>
      <c r="DU30" s="76"/>
      <c r="DV30" s="24"/>
      <c r="DW30" s="16"/>
      <c r="DX30" s="59"/>
      <c r="DY30" s="121"/>
      <c r="DZ30" s="20"/>
      <c r="EA30" s="30"/>
      <c r="EB30" s="58"/>
      <c r="EC30" s="208"/>
      <c r="ED30" s="76"/>
      <c r="EE30" s="24"/>
      <c r="EF30" s="16"/>
      <c r="EG30" s="59"/>
      <c r="EH30" s="121"/>
      <c r="EI30" s="20"/>
      <c r="EJ30" s="19"/>
      <c r="EK30" s="17"/>
      <c r="EL30" s="18"/>
      <c r="EM30" s="43"/>
      <c r="EN30" s="24"/>
      <c r="EO30" s="16"/>
      <c r="EP30" s="59"/>
      <c r="EQ30" s="130"/>
      <c r="ER30" s="20"/>
      <c r="ES30" s="30"/>
      <c r="ET30" s="17"/>
      <c r="EU30" s="19"/>
      <c r="EV30" s="76"/>
      <c r="EW30" s="24"/>
      <c r="EX30" s="16"/>
      <c r="EY30" s="59"/>
      <c r="EZ30" s="121"/>
      <c r="FA30" s="20"/>
      <c r="FB30" s="19"/>
      <c r="FC30" s="17"/>
      <c r="FD30" s="19"/>
      <c r="FE30" s="43"/>
      <c r="FF30" s="24"/>
      <c r="FG30" s="16"/>
      <c r="FH30" s="59"/>
      <c r="FI30" s="121"/>
      <c r="FJ30" s="20"/>
      <c r="FK30" s="30"/>
      <c r="FL30" s="58"/>
      <c r="FM30" s="208"/>
      <c r="FN30" s="76"/>
      <c r="FO30" s="24"/>
      <c r="FP30" s="16"/>
      <c r="FQ30" s="59"/>
      <c r="FR30" s="121"/>
      <c r="FS30" s="20"/>
      <c r="FT30" s="30"/>
      <c r="FU30" s="69"/>
      <c r="FV30" s="30"/>
      <c r="FW30" s="78"/>
      <c r="FX30" s="24"/>
      <c r="FY30" s="16"/>
      <c r="FZ30" s="129"/>
      <c r="GA30" s="121"/>
      <c r="GB30" s="20"/>
      <c r="GC30" s="19"/>
      <c r="GD30" s="17"/>
      <c r="GE30" s="19"/>
      <c r="GF30" s="70"/>
      <c r="GG30" s="24"/>
      <c r="GH30" s="16"/>
      <c r="GI30" s="129"/>
      <c r="GJ30" s="121"/>
      <c r="GK30" s="20"/>
      <c r="GL30" s="30"/>
      <c r="GM30" s="294"/>
      <c r="GN30" s="209"/>
      <c r="GO30" s="295"/>
      <c r="GP30" s="296"/>
      <c r="GQ30" s="16"/>
      <c r="GR30" s="59"/>
      <c r="GS30" s="121"/>
      <c r="GT30" s="20"/>
      <c r="GU30" s="19"/>
      <c r="GV30" s="17"/>
      <c r="GW30" s="18"/>
      <c r="GX30" s="43"/>
      <c r="GY30" s="24"/>
      <c r="GZ30" s="16"/>
      <c r="HA30" s="59"/>
      <c r="HB30" s="121"/>
      <c r="HC30" s="20"/>
      <c r="HD30" s="30"/>
      <c r="HE30" s="58"/>
      <c r="HF30" s="208"/>
      <c r="HG30" s="76"/>
      <c r="HH30" s="24"/>
      <c r="HI30" s="16"/>
      <c r="HJ30" s="59"/>
      <c r="HK30" s="121"/>
      <c r="HL30" s="20"/>
      <c r="HM30" s="30"/>
      <c r="HN30" s="69"/>
      <c r="HO30" s="30"/>
      <c r="HP30" s="78"/>
      <c r="HQ30" s="24"/>
      <c r="HR30" s="16"/>
      <c r="HS30" s="59"/>
      <c r="HT30" s="121"/>
      <c r="HU30" s="20"/>
      <c r="HV30" s="30"/>
      <c r="HW30" s="58"/>
      <c r="HX30" s="208"/>
      <c r="HY30" s="76"/>
      <c r="HZ30" s="24"/>
      <c r="IA30" s="16"/>
      <c r="IB30" s="59"/>
      <c r="IC30" s="121"/>
      <c r="ID30" s="20"/>
      <c r="IE30" s="19"/>
      <c r="IF30" s="17"/>
      <c r="IG30" s="18"/>
      <c r="IH30" s="43"/>
      <c r="II30" s="24"/>
      <c r="IJ30" s="16"/>
      <c r="IK30" s="59"/>
      <c r="IL30" s="121"/>
      <c r="IM30" s="20"/>
      <c r="IN30" s="30"/>
      <c r="IO30" s="58"/>
      <c r="IP30" s="208"/>
      <c r="IQ30" s="76"/>
      <c r="IR30" s="24"/>
      <c r="IS30" s="16"/>
      <c r="IT30" s="59"/>
      <c r="IU30" s="121"/>
      <c r="IV30" s="20"/>
      <c r="IW30" s="19"/>
      <c r="IX30" s="17"/>
      <c r="IY30" s="30"/>
      <c r="IZ30" s="70"/>
      <c r="JA30" s="24"/>
      <c r="JB30" s="16"/>
      <c r="JC30" s="129"/>
      <c r="JD30" s="121"/>
      <c r="JE30" s="20"/>
      <c r="JF30" s="30"/>
      <c r="JG30" s="294"/>
      <c r="JH30" s="209"/>
      <c r="JI30" s="295"/>
      <c r="JJ30" s="296"/>
      <c r="JK30" s="16"/>
      <c r="JL30" s="59"/>
      <c r="JM30" s="121"/>
      <c r="JN30" s="20"/>
      <c r="JO30" s="19"/>
      <c r="JP30" s="17"/>
      <c r="JQ30" s="30"/>
      <c r="JR30" s="70"/>
      <c r="JS30" s="24"/>
      <c r="JT30" s="16"/>
      <c r="JU30" s="59"/>
      <c r="JV30" s="121"/>
      <c r="JW30" s="20"/>
      <c r="JX30" s="19"/>
      <c r="JY30" s="17"/>
      <c r="JZ30" s="19"/>
      <c r="KA30" s="70"/>
      <c r="KB30" s="24"/>
      <c r="KC30" s="16"/>
      <c r="KD30" s="59"/>
      <c r="KE30" s="121"/>
      <c r="KF30" s="20"/>
      <c r="KG30" s="30"/>
      <c r="KH30" s="17"/>
      <c r="KI30" s="30"/>
      <c r="KJ30" s="70"/>
      <c r="KK30" s="24"/>
      <c r="KL30" s="16"/>
      <c r="KM30" s="59"/>
      <c r="KN30" s="133"/>
      <c r="KO30" s="20"/>
      <c r="KP30" s="190"/>
      <c r="KQ30" s="69"/>
      <c r="KR30" s="30"/>
      <c r="KS30" s="78"/>
      <c r="KT30" s="113"/>
      <c r="KU30" s="16"/>
      <c r="KV30" s="59"/>
      <c r="KW30" s="121"/>
      <c r="KX30" s="20"/>
      <c r="KY30" s="190"/>
      <c r="KZ30" s="17"/>
      <c r="LA30" s="30"/>
      <c r="LB30" s="70"/>
      <c r="LC30" s="24"/>
      <c r="LD30" s="16"/>
      <c r="LE30" s="59"/>
      <c r="LF30" s="121"/>
      <c r="LG30" s="20"/>
      <c r="LH30" s="30"/>
      <c r="LI30" s="17"/>
      <c r="LJ30" s="30"/>
      <c r="LK30" s="70"/>
      <c r="LL30" s="24"/>
      <c r="LM30" s="16"/>
      <c r="LN30" s="59"/>
      <c r="LO30" s="121"/>
      <c r="LP30" s="20"/>
      <c r="LQ30" s="190"/>
      <c r="LR30" s="17"/>
      <c r="LS30" s="30"/>
      <c r="LT30" s="70"/>
      <c r="LU30" s="24"/>
      <c r="LV30" s="16"/>
      <c r="LW30" s="59"/>
      <c r="LX30" s="59"/>
      <c r="LY30" s="20"/>
      <c r="LZ30" s="30"/>
      <c r="MA30" s="17"/>
      <c r="MB30" s="30"/>
      <c r="MC30" s="70"/>
      <c r="MD30" s="24"/>
      <c r="ME30" s="16"/>
      <c r="MF30" s="59"/>
      <c r="MG30" s="121"/>
      <c r="MH30" s="20"/>
      <c r="MI30" s="30"/>
      <c r="MJ30" s="17"/>
      <c r="MK30" s="30"/>
      <c r="ML30" s="70"/>
      <c r="MM30" s="24"/>
      <c r="MN30" s="16"/>
      <c r="MO30" s="59"/>
      <c r="MP30" s="59"/>
      <c r="MQ30" s="20"/>
      <c r="MR30" s="30"/>
      <c r="MS30" s="17"/>
      <c r="MT30" s="30"/>
      <c r="MU30" s="70"/>
      <c r="MV30" s="24"/>
      <c r="MW30" s="16"/>
      <c r="MX30" s="59"/>
      <c r="MY30" s="121"/>
      <c r="MZ30" s="20"/>
      <c r="NA30" s="30"/>
      <c r="NB30" s="69"/>
      <c r="NC30" s="30"/>
      <c r="ND30" s="78"/>
      <c r="NE30" s="24"/>
      <c r="NF30" s="16"/>
      <c r="NG30" s="59"/>
      <c r="NH30" s="121"/>
      <c r="NI30" s="20"/>
      <c r="NJ30" s="30"/>
      <c r="NK30" s="17"/>
      <c r="NL30" s="19"/>
      <c r="NM30" s="70"/>
      <c r="NN30" s="24"/>
      <c r="NO30" s="16"/>
      <c r="NP30" s="59"/>
      <c r="NQ30" s="59"/>
      <c r="NR30" s="20"/>
      <c r="NS30" s="30"/>
      <c r="NT30" s="17"/>
      <c r="NU30" s="30"/>
      <c r="NV30" s="70"/>
      <c r="NW30" s="24"/>
      <c r="NX30" s="16"/>
      <c r="NY30" s="59"/>
      <c r="NZ30" s="121"/>
      <c r="OA30" s="20"/>
      <c r="OB30" s="30"/>
      <c r="OC30" s="17"/>
      <c r="OD30" s="30"/>
      <c r="OE30" s="78"/>
      <c r="OF30" s="24"/>
      <c r="OG30" s="16"/>
      <c r="OH30" s="59"/>
      <c r="OI30" s="121"/>
      <c r="OJ30" s="20"/>
      <c r="OK30" s="30"/>
      <c r="OL30" s="59"/>
      <c r="OM30" s="30"/>
      <c r="ON30" s="59"/>
      <c r="OO30" s="16"/>
      <c r="OP30" s="16"/>
      <c r="OQ30" s="59"/>
      <c r="OR30" s="121"/>
      <c r="OS30" s="20"/>
      <c r="OT30" s="30"/>
      <c r="OU30" s="17"/>
      <c r="OV30" s="19"/>
      <c r="OW30" s="70"/>
      <c r="OX30" s="24"/>
      <c r="OY30" s="16"/>
      <c r="OZ30" s="59"/>
      <c r="PA30" s="121"/>
      <c r="PB30" s="20"/>
      <c r="PC30" s="30"/>
      <c r="PD30" s="17"/>
      <c r="PE30" s="19"/>
      <c r="PF30" s="70"/>
      <c r="PG30" s="24"/>
      <c r="PH30" s="16"/>
      <c r="PI30" s="59"/>
      <c r="PJ30" s="121"/>
      <c r="PK30" s="20"/>
      <c r="PL30" s="30"/>
      <c r="PM30" s="59"/>
      <c r="PN30" s="30"/>
      <c r="PO30" s="59"/>
      <c r="PP30" s="16"/>
      <c r="PQ30" s="16"/>
      <c r="PR30" s="59"/>
      <c r="PS30" s="121"/>
      <c r="PT30" s="20"/>
      <c r="PU30" s="30"/>
      <c r="PV30" s="17"/>
      <c r="PW30" s="30"/>
      <c r="PX30" s="70"/>
      <c r="PY30" s="24"/>
      <c r="PZ30" s="16"/>
      <c r="QA30" s="59"/>
      <c r="QB30" s="121"/>
      <c r="QC30" s="20"/>
      <c r="QD30" s="30"/>
      <c r="QE30" s="17"/>
      <c r="QF30" s="30"/>
      <c r="QG30" s="78"/>
      <c r="QH30" s="24"/>
      <c r="QI30" s="16"/>
      <c r="QJ30" s="59"/>
      <c r="QK30" s="121"/>
      <c r="QL30" s="20"/>
      <c r="QM30" s="30"/>
      <c r="QN30" s="59"/>
      <c r="QO30" s="30"/>
      <c r="QP30" s="59"/>
      <c r="QQ30" s="16"/>
      <c r="QR30" s="16"/>
      <c r="QS30" s="59"/>
      <c r="QT30" s="121"/>
      <c r="QU30" s="20"/>
      <c r="QV30" s="30"/>
      <c r="QW30" s="59"/>
      <c r="QX30" s="30"/>
      <c r="QY30" s="59"/>
      <c r="QZ30" s="16"/>
      <c r="RA30" s="16"/>
      <c r="RB30" s="59"/>
      <c r="RC30" s="121"/>
      <c r="RD30" s="20"/>
      <c r="RE30" s="30"/>
      <c r="RF30" s="59"/>
      <c r="RG30" s="30"/>
      <c r="RH30" s="59"/>
      <c r="RI30" s="16"/>
      <c r="RJ30" s="16"/>
      <c r="RK30" s="59"/>
      <c r="RL30" s="121"/>
      <c r="RM30" s="20"/>
      <c r="RN30" s="30"/>
      <c r="RO30" s="59"/>
      <c r="RP30" s="30"/>
      <c r="RQ30" s="59"/>
      <c r="RR30" s="16"/>
      <c r="RS30" s="16"/>
      <c r="RT30" s="59"/>
      <c r="RU30" s="121"/>
      <c r="RV30" s="20"/>
      <c r="RW30" s="30"/>
      <c r="RX30" s="59"/>
      <c r="RY30" s="30"/>
      <c r="RZ30" s="59"/>
      <c r="SA30" s="16"/>
      <c r="SB30" s="16"/>
      <c r="SC30" s="59"/>
      <c r="SD30" s="121"/>
      <c r="SE30" s="20"/>
      <c r="SF30" s="30"/>
      <c r="SG30" s="59"/>
      <c r="SH30" s="30"/>
      <c r="SI30" s="59"/>
      <c r="SJ30" s="16"/>
      <c r="SK30" s="16"/>
      <c r="SL30" s="59"/>
      <c r="SM30" s="121"/>
      <c r="SN30" s="20"/>
      <c r="SO30" s="30"/>
      <c r="SP30" s="59"/>
      <c r="SQ30" s="30"/>
      <c r="SR30" s="59"/>
      <c r="SS30" s="16"/>
      <c r="SU30" s="7"/>
      <c r="SV30" s="2"/>
      <c r="SW30" s="20">
        <v>23</v>
      </c>
      <c r="SX30" s="30"/>
      <c r="SY30" s="59"/>
      <c r="SZ30" s="30"/>
      <c r="TA30" s="7"/>
      <c r="TD30" s="7"/>
      <c r="TE30" s="2"/>
      <c r="TF30" s="20">
        <v>23</v>
      </c>
      <c r="TG30" s="30"/>
      <c r="TH30" s="17"/>
      <c r="TI30" s="30"/>
      <c r="TJ30" s="78"/>
      <c r="TK30" s="24"/>
      <c r="TM30" s="7"/>
      <c r="TN30" s="2"/>
      <c r="TO30" s="20"/>
      <c r="TP30" s="30"/>
      <c r="TQ30" s="17"/>
      <c r="TR30" s="30"/>
      <c r="TS30" s="78"/>
      <c r="TT30" s="24"/>
      <c r="TV30" s="7"/>
      <c r="TW30" s="2"/>
      <c r="TX30" s="20">
        <v>23</v>
      </c>
      <c r="TY30" s="30"/>
      <c r="TZ30" s="17"/>
      <c r="UA30" s="30"/>
      <c r="UB30" s="78"/>
      <c r="UC30" s="24"/>
      <c r="UE30" s="7"/>
      <c r="UF30" s="2"/>
      <c r="UG30" s="20">
        <v>23</v>
      </c>
      <c r="UH30" s="30"/>
      <c r="UI30" s="17"/>
      <c r="UJ30" s="30"/>
      <c r="UK30" s="78"/>
      <c r="UL30" s="24"/>
      <c r="UN30" s="7"/>
      <c r="UO30" s="2"/>
      <c r="UP30" s="20">
        <v>23</v>
      </c>
      <c r="UQ30" s="30"/>
      <c r="UR30" s="17"/>
      <c r="US30" s="30"/>
      <c r="UT30" s="78"/>
      <c r="UU30" s="24"/>
      <c r="UW30" s="7"/>
      <c r="UX30" s="2"/>
      <c r="UY30" s="20">
        <v>23</v>
      </c>
      <c r="UZ30" s="30"/>
      <c r="VA30" s="17"/>
      <c r="VB30" s="30"/>
      <c r="VC30" s="78"/>
      <c r="VD30" s="24"/>
      <c r="VF30" s="7"/>
      <c r="VG30" s="2"/>
      <c r="VH30" s="20">
        <v>23</v>
      </c>
      <c r="VI30" s="30"/>
      <c r="VJ30" s="17"/>
      <c r="VK30" s="30"/>
      <c r="VL30" s="78"/>
      <c r="VM30" s="24"/>
      <c r="VO30" s="7"/>
      <c r="VP30" s="2"/>
      <c r="VQ30" s="20">
        <v>23</v>
      </c>
      <c r="VR30" s="30"/>
      <c r="VS30" s="17"/>
      <c r="VT30" s="30"/>
      <c r="VU30" s="78"/>
      <c r="VV30" s="24"/>
      <c r="VX30" s="7"/>
      <c r="VY30" s="2"/>
      <c r="VZ30" s="20">
        <v>23</v>
      </c>
      <c r="WA30" s="30"/>
      <c r="WB30" s="17"/>
      <c r="WC30" s="30"/>
      <c r="WD30" s="78"/>
      <c r="WE30" s="24"/>
      <c r="WG30" s="7"/>
      <c r="WH30" s="2"/>
      <c r="WI30" s="20">
        <v>23</v>
      </c>
      <c r="WJ30" s="30"/>
      <c r="WK30" s="17"/>
      <c r="WL30" s="30"/>
      <c r="WM30" s="78"/>
      <c r="WN30" s="24"/>
      <c r="WP30" s="7"/>
      <c r="WQ30" s="2"/>
      <c r="WR30" s="20">
        <v>23</v>
      </c>
      <c r="WS30" s="30"/>
      <c r="WT30" s="17"/>
      <c r="WU30" s="30"/>
      <c r="WV30" s="78"/>
      <c r="WW30" s="24"/>
      <c r="WY30" s="7"/>
      <c r="WZ30" s="2"/>
      <c r="XA30" s="20">
        <v>23</v>
      </c>
      <c r="XB30" s="30"/>
      <c r="XC30" s="17"/>
      <c r="XD30" s="30"/>
      <c r="XE30" s="78"/>
      <c r="XF30" s="24"/>
      <c r="XH30" s="7"/>
      <c r="XI30" s="2"/>
      <c r="XJ30" s="20">
        <v>23</v>
      </c>
      <c r="XK30" s="30"/>
      <c r="XL30" s="17"/>
      <c r="XM30" s="30"/>
      <c r="XN30" s="78"/>
      <c r="XO30" s="24"/>
      <c r="XQ30" s="7"/>
      <c r="XR30" s="2"/>
      <c r="XS30" s="20">
        <v>23</v>
      </c>
      <c r="XT30" s="30"/>
      <c r="XU30" s="17"/>
      <c r="XV30" s="30"/>
      <c r="XW30" s="78"/>
      <c r="XX30" s="24"/>
      <c r="XZ30" s="7"/>
      <c r="YA30" s="2"/>
      <c r="YB30" s="20">
        <v>23</v>
      </c>
      <c r="YC30" s="30"/>
      <c r="YD30" s="17"/>
      <c r="YE30" s="30"/>
      <c r="YF30" s="78"/>
      <c r="YG30" s="24"/>
      <c r="YI30" s="7"/>
      <c r="YJ30" s="2"/>
      <c r="YK30" s="20">
        <v>23</v>
      </c>
      <c r="YL30" s="30"/>
      <c r="YM30" s="17"/>
      <c r="YN30" s="30"/>
      <c r="YO30" s="78"/>
      <c r="YP30" s="24"/>
      <c r="YR30" s="7"/>
      <c r="YS30" s="2"/>
      <c r="YT30" s="20">
        <v>23</v>
      </c>
      <c r="YU30" s="30"/>
      <c r="YV30" s="17"/>
      <c r="YW30" s="30"/>
      <c r="YX30" s="78"/>
      <c r="YY30" s="24"/>
      <c r="ZA30" s="7"/>
      <c r="ZB30" s="2"/>
      <c r="ZC30" s="20">
        <v>23</v>
      </c>
      <c r="ZD30" s="30"/>
      <c r="ZE30" s="17"/>
      <c r="ZF30" s="30"/>
      <c r="ZG30" s="78"/>
      <c r="ZH30" s="24"/>
      <c r="ZJ30" s="7"/>
      <c r="ZK30" s="2"/>
      <c r="ZL30" s="20">
        <v>23</v>
      </c>
      <c r="ZM30" s="30"/>
      <c r="ZN30" s="17"/>
      <c r="ZO30" s="30"/>
      <c r="ZP30" s="78"/>
      <c r="ZQ30" s="24"/>
      <c r="ZS30" s="7"/>
      <c r="ZT30" s="2"/>
      <c r="ZU30" s="20">
        <v>23</v>
      </c>
      <c r="ZV30" s="30"/>
      <c r="ZW30" s="17"/>
      <c r="ZX30" s="30"/>
      <c r="ZY30" s="78"/>
      <c r="ZZ30" s="24"/>
      <c r="AAB30" s="7"/>
      <c r="AAC30" s="2"/>
      <c r="AAD30" s="20">
        <v>23</v>
      </c>
      <c r="AAE30" s="30"/>
      <c r="AAF30" s="17"/>
      <c r="AAG30" s="30"/>
      <c r="AAH30" s="78"/>
      <c r="AAI30" s="24"/>
      <c r="AAK30" s="7"/>
      <c r="AAL30" s="2"/>
      <c r="AAM30" s="20">
        <v>23</v>
      </c>
      <c r="AAN30" s="30"/>
      <c r="AAO30" s="17"/>
      <c r="AAP30" s="30"/>
      <c r="AAQ30" s="78"/>
      <c r="AAR30" s="24"/>
      <c r="AAT30" s="7"/>
      <c r="AAU30" s="2"/>
      <c r="AAV30" s="20">
        <v>23</v>
      </c>
      <c r="AAW30" s="30"/>
      <c r="AAX30" s="17"/>
      <c r="AAY30" s="30"/>
      <c r="AAZ30" s="78"/>
      <c r="ABA30" s="24"/>
      <c r="ABC30" s="7"/>
      <c r="ABD30" s="2"/>
      <c r="ABE30" s="20">
        <v>23</v>
      </c>
      <c r="ABF30" s="30"/>
      <c r="ABG30" s="17"/>
      <c r="ABH30" s="30"/>
      <c r="ABI30" s="78"/>
      <c r="ABJ30" s="24"/>
      <c r="ABL30" s="7"/>
      <c r="ABM30" s="2"/>
      <c r="ABN30" s="20">
        <v>23</v>
      </c>
      <c r="ABO30" s="30"/>
      <c r="ABP30" s="17"/>
      <c r="ABQ30" s="30"/>
      <c r="ABR30" s="78"/>
      <c r="ABS30" s="24"/>
      <c r="ABU30" s="7"/>
      <c r="ABV30" s="2"/>
      <c r="ABW30" s="20">
        <v>23</v>
      </c>
      <c r="ABX30" s="30"/>
      <c r="ABY30" s="17"/>
      <c r="ABZ30" s="30"/>
      <c r="ACA30" s="78"/>
      <c r="ACB30" s="24"/>
      <c r="ACD30" s="7"/>
      <c r="ACE30" s="2"/>
      <c r="ACF30" s="20">
        <v>23</v>
      </c>
      <c r="ACG30" s="30"/>
      <c r="ACH30" s="17"/>
      <c r="ACI30" s="30"/>
      <c r="ACJ30" s="78"/>
      <c r="ACK30" s="24"/>
      <c r="ACM30" s="7"/>
      <c r="ACN30" s="2"/>
      <c r="ACO30" s="20">
        <v>23</v>
      </c>
      <c r="ACP30" s="30"/>
      <c r="ACQ30" s="17"/>
      <c r="ACR30" s="30"/>
      <c r="ACS30" s="78"/>
      <c r="ACT30" s="24"/>
      <c r="ACV30" s="7"/>
      <c r="ACW30" s="2"/>
      <c r="ACX30" s="20">
        <v>23</v>
      </c>
      <c r="ACY30" s="30"/>
      <c r="ACZ30" s="17"/>
      <c r="ADA30" s="30"/>
      <c r="ADB30" s="78"/>
      <c r="ADC30" s="24"/>
    </row>
    <row r="31" spans="1:783" x14ac:dyDescent="0.25">
      <c r="B31" s="16"/>
      <c r="C31" s="16"/>
      <c r="D31" s="72"/>
      <c r="E31" s="155"/>
      <c r="F31" s="74"/>
      <c r="G31" s="15"/>
      <c r="H31" s="64"/>
      <c r="I31" s="18"/>
      <c r="K31" s="129"/>
      <c r="L31" s="121"/>
      <c r="M31" s="20"/>
      <c r="N31" s="30"/>
      <c r="O31" s="294"/>
      <c r="P31" s="209"/>
      <c r="Q31" s="295"/>
      <c r="R31" s="296"/>
      <c r="S31" s="16"/>
      <c r="T31" s="59"/>
      <c r="U31" s="133"/>
      <c r="V31" s="20"/>
      <c r="W31" s="190"/>
      <c r="X31" s="69"/>
      <c r="Y31" s="30"/>
      <c r="Z31" s="78"/>
      <c r="AA31" s="113"/>
      <c r="AB31" s="16"/>
      <c r="AC31" s="59"/>
      <c r="AD31" s="121"/>
      <c r="AE31" s="20"/>
      <c r="AF31" s="190"/>
      <c r="AG31" s="17"/>
      <c r="AH31" s="30"/>
      <c r="AI31" s="70"/>
      <c r="AJ31" s="24"/>
      <c r="AK31" s="16"/>
      <c r="AL31" s="59"/>
      <c r="AM31" s="121"/>
      <c r="AN31" s="20"/>
      <c r="AO31" s="30"/>
      <c r="AP31" s="17"/>
      <c r="AQ31" s="30"/>
      <c r="AR31" s="70"/>
      <c r="AS31" s="24"/>
      <c r="AT31" s="16"/>
      <c r="AU31" s="59"/>
      <c r="AV31" s="121"/>
      <c r="AW31" s="20"/>
      <c r="AX31" s="30"/>
      <c r="AY31" s="17"/>
      <c r="AZ31" s="30"/>
      <c r="BA31" s="70"/>
      <c r="BB31" s="24"/>
      <c r="BC31" s="16"/>
      <c r="BD31" s="59"/>
      <c r="BE31" s="121"/>
      <c r="BF31" s="20"/>
      <c r="BG31" s="30"/>
      <c r="BH31" s="17"/>
      <c r="BI31" s="30"/>
      <c r="BJ31" s="78"/>
      <c r="BK31" s="24"/>
      <c r="BL31" s="16"/>
      <c r="BM31" s="59"/>
      <c r="BN31" s="121"/>
      <c r="BO31" s="20"/>
      <c r="BP31" s="30"/>
      <c r="BQ31" s="17"/>
      <c r="BR31" s="30"/>
      <c r="BS31" s="78"/>
      <c r="BT31" s="24"/>
      <c r="BU31" s="16"/>
      <c r="BV31" s="59"/>
      <c r="BW31" s="121"/>
      <c r="BX31" s="20"/>
      <c r="BY31" s="30"/>
      <c r="BZ31" s="17"/>
      <c r="CA31" s="30"/>
      <c r="CB31" s="78"/>
      <c r="CC31" s="24"/>
      <c r="CD31" s="16"/>
      <c r="CE31" s="59"/>
      <c r="CF31" s="121"/>
      <c r="CG31" s="20"/>
      <c r="CH31" s="30"/>
      <c r="CI31" s="17"/>
      <c r="CJ31" s="30"/>
      <c r="CK31" s="78"/>
      <c r="CL31" s="24"/>
      <c r="CM31" s="16"/>
      <c r="CN31" s="59"/>
      <c r="CO31" s="121"/>
      <c r="CP31" s="20"/>
      <c r="CQ31" s="30"/>
      <c r="CR31" s="17"/>
      <c r="CS31" s="30"/>
      <c r="CT31" s="78"/>
      <c r="CU31" s="24"/>
      <c r="CV31" s="16"/>
      <c r="CW31" s="59"/>
      <c r="CX31" s="121"/>
      <c r="CY31" s="20"/>
      <c r="CZ31" s="30"/>
      <c r="DA31" s="17"/>
      <c r="DB31" s="30"/>
      <c r="DC31" s="78"/>
      <c r="DD31" s="24"/>
      <c r="DE31" s="16"/>
      <c r="DF31" s="59"/>
      <c r="DG31" s="121"/>
      <c r="DH31" s="20"/>
      <c r="DI31" s="30"/>
      <c r="DJ31" s="17"/>
      <c r="DK31" s="30"/>
      <c r="DL31" s="78"/>
      <c r="DM31" s="24"/>
      <c r="DN31" s="16"/>
      <c r="DO31" s="59"/>
      <c r="DP31" s="121"/>
      <c r="DQ31" s="20"/>
      <c r="DR31" s="30"/>
      <c r="DS31" s="58"/>
      <c r="DT31" s="208"/>
      <c r="DU31" s="76"/>
      <c r="DV31" s="24"/>
      <c r="DW31" s="16"/>
      <c r="DX31" s="59"/>
      <c r="DY31" s="121"/>
      <c r="DZ31" s="20"/>
      <c r="EA31" s="30"/>
      <c r="EB31" s="58"/>
      <c r="EC31" s="208"/>
      <c r="ED31" s="76"/>
      <c r="EE31" s="24"/>
      <c r="EF31" s="16"/>
      <c r="EG31" s="59"/>
      <c r="EH31" s="121"/>
      <c r="EI31" s="20"/>
      <c r="EJ31" s="19"/>
      <c r="EK31" s="17"/>
      <c r="EL31" s="18"/>
      <c r="EM31" s="43"/>
      <c r="EN31" s="24"/>
      <c r="EO31" s="16"/>
      <c r="EP31" s="59"/>
      <c r="EQ31" s="130"/>
      <c r="ER31" s="20"/>
      <c r="ES31" s="30"/>
      <c r="ET31" s="17"/>
      <c r="EU31" s="30"/>
      <c r="EV31" s="76"/>
      <c r="EW31" s="24"/>
      <c r="EX31" s="16"/>
      <c r="EY31" s="59"/>
      <c r="EZ31" s="121"/>
      <c r="FA31" s="20"/>
      <c r="FB31" s="19"/>
      <c r="FC31" s="17"/>
      <c r="FD31" s="19"/>
      <c r="FE31" s="43"/>
      <c r="FF31" s="24"/>
      <c r="FG31" s="16"/>
      <c r="FH31" s="59"/>
      <c r="FI31" s="121"/>
      <c r="FJ31" s="20"/>
      <c r="FK31" s="30"/>
      <c r="FL31" s="58"/>
      <c r="FM31" s="208"/>
      <c r="FN31" s="76"/>
      <c r="FO31" s="24"/>
      <c r="FP31" s="16"/>
      <c r="FQ31" s="59"/>
      <c r="FR31" s="121"/>
      <c r="FS31" s="20"/>
      <c r="FT31" s="30"/>
      <c r="FU31" s="69"/>
      <c r="FV31" s="30"/>
      <c r="FW31" s="78"/>
      <c r="FX31" s="24"/>
      <c r="FY31" s="16"/>
      <c r="FZ31" s="129"/>
      <c r="GA31" s="121"/>
      <c r="GB31" s="20"/>
      <c r="GC31" s="19"/>
      <c r="GD31" s="17"/>
      <c r="GE31" s="19"/>
      <c r="GF31" s="70"/>
      <c r="GG31" s="24"/>
      <c r="GH31" s="16"/>
      <c r="GI31" s="129"/>
      <c r="GJ31" s="121"/>
      <c r="GK31" s="20"/>
      <c r="GL31" s="30"/>
      <c r="GM31" s="294"/>
      <c r="GN31" s="209"/>
      <c r="GO31" s="295"/>
      <c r="GP31" s="296"/>
      <c r="GQ31" s="16"/>
      <c r="GR31" s="59"/>
      <c r="GS31" s="121"/>
      <c r="GT31" s="20"/>
      <c r="GU31" s="19"/>
      <c r="GV31" s="17"/>
      <c r="GW31" s="18"/>
      <c r="GX31" s="43"/>
      <c r="GY31" s="24"/>
      <c r="GZ31" s="16"/>
      <c r="HA31" s="59"/>
      <c r="HB31" s="121"/>
      <c r="HC31" s="20"/>
      <c r="HD31" s="30"/>
      <c r="HE31" s="58"/>
      <c r="HF31" s="208"/>
      <c r="HG31" s="76"/>
      <c r="HH31" s="24"/>
      <c r="HI31" s="16"/>
      <c r="HJ31" s="59"/>
      <c r="HK31" s="121"/>
      <c r="HL31" s="20"/>
      <c r="HM31" s="30"/>
      <c r="HN31" s="69"/>
      <c r="HO31" s="30"/>
      <c r="HP31" s="78"/>
      <c r="HQ31" s="24"/>
      <c r="HR31" s="16"/>
      <c r="HS31" s="59"/>
      <c r="HT31" s="121"/>
      <c r="HU31" s="20"/>
      <c r="HV31" s="30"/>
      <c r="HW31" s="58"/>
      <c r="HX31" s="208"/>
      <c r="HY31" s="76"/>
      <c r="HZ31" s="24"/>
      <c r="IA31" s="16"/>
      <c r="IB31" s="59"/>
      <c r="IC31" s="121"/>
      <c r="ID31" s="20"/>
      <c r="IE31" s="19"/>
      <c r="IF31" s="17"/>
      <c r="IG31" s="18"/>
      <c r="IH31" s="43"/>
      <c r="II31" s="24"/>
      <c r="IJ31" s="16"/>
      <c r="IK31" s="59"/>
      <c r="IL31" s="121"/>
      <c r="IM31" s="20"/>
      <c r="IN31" s="30"/>
      <c r="IO31" s="58"/>
      <c r="IP31" s="208"/>
      <c r="IQ31" s="76"/>
      <c r="IR31" s="24"/>
      <c r="IS31" s="16"/>
      <c r="IT31" s="59"/>
      <c r="IU31" s="121"/>
      <c r="IV31" s="20"/>
      <c r="IW31" s="30"/>
      <c r="IX31" s="17"/>
      <c r="IY31" s="30"/>
      <c r="IZ31" s="70"/>
      <c r="JA31" s="24"/>
      <c r="JB31" s="16"/>
      <c r="JC31" s="129"/>
      <c r="JD31" s="121"/>
      <c r="JE31" s="20"/>
      <c r="JF31" s="30"/>
      <c r="JG31" s="294"/>
      <c r="JH31" s="209"/>
      <c r="JI31" s="295"/>
      <c r="JJ31" s="296"/>
      <c r="JK31" s="16"/>
      <c r="JL31" s="59"/>
      <c r="JM31" s="121"/>
      <c r="JN31" s="20"/>
      <c r="JO31" s="30"/>
      <c r="JP31" s="17"/>
      <c r="JQ31" s="30"/>
      <c r="JR31" s="70"/>
      <c r="JS31" s="24"/>
      <c r="JT31" s="16"/>
      <c r="JU31" s="59"/>
      <c r="JV31" s="121"/>
      <c r="JW31" s="20"/>
      <c r="JX31" s="19"/>
      <c r="JY31" s="17"/>
      <c r="JZ31" s="19"/>
      <c r="KA31" s="70"/>
      <c r="KB31" s="24"/>
      <c r="KC31" s="16"/>
      <c r="KD31" s="59"/>
      <c r="KE31" s="121"/>
      <c r="KF31" s="20"/>
      <c r="KG31" s="30"/>
      <c r="KH31" s="17"/>
      <c r="KI31" s="30"/>
      <c r="KJ31" s="70"/>
      <c r="KK31" s="24"/>
      <c r="KL31" s="16"/>
      <c r="KM31" s="59"/>
      <c r="KN31" s="133"/>
      <c r="KO31" s="20"/>
      <c r="KP31" s="190"/>
      <c r="KQ31" s="69"/>
      <c r="KR31" s="30"/>
      <c r="KS31" s="78"/>
      <c r="KT31" s="113"/>
      <c r="KU31" s="16"/>
      <c r="KV31" s="59"/>
      <c r="KW31" s="121"/>
      <c r="KX31" s="20"/>
      <c r="KY31" s="190"/>
      <c r="KZ31" s="17"/>
      <c r="LA31" s="30"/>
      <c r="LB31" s="70"/>
      <c r="LC31" s="24"/>
      <c r="LD31" s="16"/>
      <c r="LE31" s="59"/>
      <c r="LF31" s="121"/>
      <c r="LG31" s="20"/>
      <c r="LH31" s="30"/>
      <c r="LI31" s="17"/>
      <c r="LJ31" s="30"/>
      <c r="LK31" s="70"/>
      <c r="LL31" s="24"/>
      <c r="LM31" s="16"/>
      <c r="LN31" s="59"/>
      <c r="LO31" s="121"/>
      <c r="LP31" s="20"/>
      <c r="LQ31" s="190"/>
      <c r="LR31" s="17"/>
      <c r="LS31" s="30"/>
      <c r="LT31" s="70"/>
      <c r="LU31" s="24"/>
      <c r="LV31" s="16"/>
      <c r="LW31" s="59"/>
      <c r="LX31" s="59"/>
      <c r="LY31" s="20"/>
      <c r="LZ31" s="30"/>
      <c r="MA31" s="17"/>
      <c r="MB31" s="30"/>
      <c r="MC31" s="70"/>
      <c r="MD31" s="24"/>
      <c r="ME31" s="16"/>
      <c r="MF31" s="59"/>
      <c r="MG31" s="121"/>
      <c r="MH31" s="20"/>
      <c r="MI31" s="30"/>
      <c r="MJ31" s="17"/>
      <c r="MK31" s="30"/>
      <c r="ML31" s="70"/>
      <c r="MM31" s="24"/>
      <c r="MN31" s="16"/>
      <c r="MO31" s="59"/>
      <c r="MP31" s="59"/>
      <c r="MQ31" s="20"/>
      <c r="MR31" s="30"/>
      <c r="MS31" s="17"/>
      <c r="MT31" s="30"/>
      <c r="MU31" s="70"/>
      <c r="MV31" s="24"/>
      <c r="MW31" s="16"/>
      <c r="MX31" s="59"/>
      <c r="MY31" s="121"/>
      <c r="MZ31" s="20"/>
      <c r="NA31" s="30"/>
      <c r="NB31" s="69"/>
      <c r="NC31" s="30"/>
      <c r="ND31" s="78"/>
      <c r="NE31" s="24"/>
      <c r="NF31" s="16"/>
      <c r="NG31" s="59"/>
      <c r="NH31" s="121"/>
      <c r="NI31" s="20"/>
      <c r="NJ31" s="30"/>
      <c r="NK31" s="17"/>
      <c r="NL31" s="30"/>
      <c r="NM31" s="70"/>
      <c r="NN31" s="24"/>
      <c r="NO31" s="16"/>
      <c r="NP31" s="59"/>
      <c r="NQ31" s="59"/>
      <c r="NR31" s="20"/>
      <c r="NS31" s="30"/>
      <c r="NT31" s="17"/>
      <c r="NU31" s="30"/>
      <c r="NV31" s="70"/>
      <c r="NW31" s="24"/>
      <c r="NX31" s="16"/>
      <c r="NY31" s="59"/>
      <c r="NZ31" s="121"/>
      <c r="OA31" s="20"/>
      <c r="OB31" s="30"/>
      <c r="OC31" s="17"/>
      <c r="OD31" s="30"/>
      <c r="OE31" s="78"/>
      <c r="OF31" s="24"/>
      <c r="OG31" s="16"/>
      <c r="OH31" s="59"/>
      <c r="OI31" s="121"/>
      <c r="OJ31" s="20"/>
      <c r="OK31" s="30"/>
      <c r="OL31" s="59"/>
      <c r="OM31" s="30"/>
      <c r="ON31" s="59"/>
      <c r="OO31" s="16"/>
      <c r="OP31" s="16"/>
      <c r="OQ31" s="59"/>
      <c r="OR31" s="121"/>
      <c r="OS31" s="20"/>
      <c r="OT31" s="30"/>
      <c r="OU31" s="17"/>
      <c r="OV31" s="30"/>
      <c r="OW31" s="70"/>
      <c r="OX31" s="24"/>
      <c r="OY31" s="16"/>
      <c r="OZ31" s="59"/>
      <c r="PA31" s="121"/>
      <c r="PB31" s="20"/>
      <c r="PC31" s="30"/>
      <c r="PD31" s="17"/>
      <c r="PE31" s="30"/>
      <c r="PF31" s="70"/>
      <c r="PG31" s="24"/>
      <c r="PH31" s="16"/>
      <c r="PI31" s="59"/>
      <c r="PJ31" s="121"/>
      <c r="PK31" s="20"/>
      <c r="PL31" s="30"/>
      <c r="PM31" s="59"/>
      <c r="PN31" s="30"/>
      <c r="PO31" s="59"/>
      <c r="PP31" s="16"/>
      <c r="PQ31" s="16"/>
      <c r="PR31" s="59"/>
      <c r="PS31" s="121"/>
      <c r="PT31" s="20"/>
      <c r="PU31" s="30"/>
      <c r="PV31" s="17"/>
      <c r="PW31" s="30"/>
      <c r="PX31" s="70"/>
      <c r="PY31" s="24"/>
      <c r="PZ31" s="16"/>
      <c r="QA31" s="59"/>
      <c r="QB31" s="121"/>
      <c r="QC31" s="20"/>
      <c r="QD31" s="30"/>
      <c r="QE31" s="17"/>
      <c r="QF31" s="30"/>
      <c r="QG31" s="78"/>
      <c r="QH31" s="24"/>
      <c r="QI31" s="16"/>
      <c r="QJ31" s="59"/>
      <c r="QK31" s="121"/>
      <c r="QL31" s="20"/>
      <c r="QM31" s="30"/>
      <c r="QN31" s="59"/>
      <c r="QO31" s="30"/>
      <c r="QP31" s="59"/>
      <c r="QQ31" s="16"/>
      <c r="QR31" s="16"/>
      <c r="QS31" s="59"/>
      <c r="QT31" s="121"/>
      <c r="QU31" s="20"/>
      <c r="QV31" s="30"/>
      <c r="QW31" s="59"/>
      <c r="QX31" s="30"/>
      <c r="QY31" s="59"/>
      <c r="QZ31" s="16"/>
      <c r="RA31" s="16"/>
      <c r="RB31" s="59"/>
      <c r="RC31" s="121"/>
      <c r="RD31" s="20"/>
      <c r="RE31" s="30"/>
      <c r="RF31" s="59"/>
      <c r="RG31" s="30"/>
      <c r="RH31" s="59"/>
      <c r="RI31" s="16"/>
      <c r="RJ31" s="16"/>
      <c r="RK31" s="59"/>
      <c r="RL31" s="121"/>
      <c r="RM31" s="20"/>
      <c r="RN31" s="30"/>
      <c r="RO31" s="59"/>
      <c r="RP31" s="30"/>
      <c r="RQ31" s="59"/>
      <c r="RR31" s="16"/>
      <c r="RS31" s="16"/>
      <c r="RT31" s="59"/>
      <c r="RU31" s="121"/>
      <c r="RV31" s="20"/>
      <c r="RW31" s="30"/>
      <c r="RX31" s="59"/>
      <c r="RY31" s="30"/>
      <c r="RZ31" s="59"/>
      <c r="SA31" s="16"/>
      <c r="SB31" s="16"/>
      <c r="SC31" s="59"/>
      <c r="SD31" s="121"/>
      <c r="SE31" s="20"/>
      <c r="SF31" s="30"/>
      <c r="SG31" s="59"/>
      <c r="SH31" s="30"/>
      <c r="SI31" s="59"/>
      <c r="SJ31" s="16"/>
      <c r="SK31" s="16"/>
      <c r="SL31" s="59"/>
      <c r="SM31" s="121"/>
      <c r="SN31" s="20"/>
      <c r="SO31" s="30"/>
      <c r="SP31" s="59"/>
      <c r="SQ31" s="30"/>
      <c r="SR31" s="59"/>
      <c r="SS31" s="16"/>
      <c r="SU31" s="7"/>
      <c r="SV31" s="2"/>
      <c r="SW31" s="20"/>
      <c r="SX31" s="30"/>
      <c r="SY31" s="59"/>
      <c r="SZ31" s="30"/>
      <c r="TA31" s="7"/>
      <c r="TD31" s="7"/>
      <c r="TE31" s="2"/>
      <c r="TF31" s="20"/>
      <c r="TG31" s="30"/>
      <c r="TH31" s="17"/>
      <c r="TI31" s="30"/>
      <c r="TJ31" s="78"/>
      <c r="TK31" s="24"/>
      <c r="TM31" s="7"/>
      <c r="TN31" s="2"/>
      <c r="TO31" s="20"/>
      <c r="TP31" s="30"/>
      <c r="TQ31" s="17"/>
      <c r="TR31" s="30"/>
      <c r="TS31" s="78"/>
      <c r="TT31" s="24"/>
      <c r="TV31" s="7"/>
      <c r="TW31" s="2"/>
      <c r="TX31" s="20"/>
      <c r="TY31" s="30"/>
      <c r="TZ31" s="17"/>
      <c r="UA31" s="30"/>
      <c r="UB31" s="78"/>
      <c r="UC31" s="24"/>
      <c r="UE31" s="7"/>
      <c r="UF31" s="2"/>
      <c r="UG31" s="20"/>
      <c r="UH31" s="30"/>
      <c r="UI31" s="17"/>
      <c r="UJ31" s="30"/>
      <c r="UK31" s="78"/>
      <c r="UL31" s="24"/>
      <c r="UN31" s="7"/>
      <c r="UO31" s="2"/>
      <c r="UP31" s="20"/>
      <c r="UQ31" s="30"/>
      <c r="UR31" s="17"/>
      <c r="US31" s="30"/>
      <c r="UT31" s="78"/>
      <c r="UU31" s="24"/>
      <c r="UW31" s="7"/>
      <c r="UX31" s="2"/>
      <c r="UY31" s="20"/>
      <c r="UZ31" s="30"/>
      <c r="VA31" s="17"/>
      <c r="VB31" s="30"/>
      <c r="VC31" s="78"/>
      <c r="VD31" s="24"/>
      <c r="VF31" s="7"/>
      <c r="VG31" s="2"/>
      <c r="VH31" s="20"/>
      <c r="VI31" s="30"/>
      <c r="VJ31" s="17"/>
      <c r="VK31" s="30"/>
      <c r="VL31" s="78"/>
      <c r="VM31" s="24"/>
      <c r="VO31" s="7"/>
      <c r="VP31" s="2"/>
      <c r="VQ31" s="20"/>
      <c r="VR31" s="30"/>
      <c r="VS31" s="17"/>
      <c r="VT31" s="30"/>
      <c r="VU31" s="78"/>
      <c r="VV31" s="24"/>
      <c r="VX31" s="7"/>
      <c r="VY31" s="2"/>
      <c r="VZ31" s="20"/>
      <c r="WA31" s="30"/>
      <c r="WB31" s="17"/>
      <c r="WC31" s="30"/>
      <c r="WD31" s="78"/>
      <c r="WE31" s="24"/>
      <c r="WG31" s="7"/>
      <c r="WH31" s="2"/>
      <c r="WI31" s="20"/>
      <c r="WJ31" s="30"/>
      <c r="WK31" s="17"/>
      <c r="WL31" s="30"/>
      <c r="WM31" s="78"/>
      <c r="WN31" s="24"/>
      <c r="WP31" s="7"/>
      <c r="WQ31" s="2"/>
      <c r="WR31" s="20"/>
      <c r="WS31" s="30"/>
      <c r="WT31" s="17"/>
      <c r="WU31" s="30"/>
      <c r="WV31" s="78"/>
      <c r="WW31" s="24"/>
      <c r="WY31" s="7"/>
      <c r="WZ31" s="2"/>
      <c r="XA31" s="20"/>
      <c r="XB31" s="30"/>
      <c r="XC31" s="17"/>
      <c r="XD31" s="30"/>
      <c r="XE31" s="78"/>
      <c r="XF31" s="24"/>
      <c r="XH31" s="7"/>
      <c r="XI31" s="2"/>
      <c r="XJ31" s="20"/>
      <c r="XK31" s="30"/>
      <c r="XL31" s="17"/>
      <c r="XM31" s="30"/>
      <c r="XN31" s="78"/>
      <c r="XO31" s="24"/>
      <c r="XQ31" s="7"/>
      <c r="XR31" s="2"/>
      <c r="XS31" s="20"/>
      <c r="XT31" s="30"/>
      <c r="XU31" s="17"/>
      <c r="XV31" s="30"/>
      <c r="XW31" s="78"/>
      <c r="XX31" s="24"/>
      <c r="XZ31" s="7"/>
      <c r="YA31" s="2"/>
      <c r="YB31" s="20"/>
      <c r="YC31" s="30"/>
      <c r="YD31" s="17"/>
      <c r="YE31" s="30"/>
      <c r="YF31" s="78"/>
      <c r="YG31" s="24"/>
      <c r="YI31" s="7"/>
      <c r="YJ31" s="2"/>
      <c r="YK31" s="20"/>
      <c r="YL31" s="30"/>
      <c r="YM31" s="17"/>
      <c r="YN31" s="30"/>
      <c r="YO31" s="78"/>
      <c r="YP31" s="24"/>
      <c r="YR31" s="7"/>
      <c r="YS31" s="2"/>
      <c r="YT31" s="20"/>
      <c r="YU31" s="30"/>
      <c r="YV31" s="17"/>
      <c r="YW31" s="30"/>
      <c r="YX31" s="78"/>
      <c r="YY31" s="24"/>
      <c r="ZA31" s="7"/>
      <c r="ZB31" s="2"/>
      <c r="ZC31" s="20"/>
      <c r="ZD31" s="30"/>
      <c r="ZE31" s="17"/>
      <c r="ZF31" s="30"/>
      <c r="ZG31" s="78"/>
      <c r="ZH31" s="24"/>
      <c r="ZJ31" s="7"/>
      <c r="ZK31" s="2"/>
      <c r="ZL31" s="20"/>
      <c r="ZM31" s="30"/>
      <c r="ZN31" s="17"/>
      <c r="ZO31" s="30"/>
      <c r="ZP31" s="78"/>
      <c r="ZQ31" s="24"/>
      <c r="ZS31" s="7"/>
      <c r="ZT31" s="2"/>
      <c r="ZU31" s="20"/>
      <c r="ZV31" s="30"/>
      <c r="ZW31" s="17"/>
      <c r="ZX31" s="30"/>
      <c r="ZY31" s="78"/>
      <c r="ZZ31" s="24"/>
      <c r="AAB31" s="7"/>
      <c r="AAC31" s="2"/>
      <c r="AAD31" s="20"/>
      <c r="AAE31" s="30"/>
      <c r="AAF31" s="17"/>
      <c r="AAG31" s="30"/>
      <c r="AAH31" s="78"/>
      <c r="AAI31" s="24"/>
      <c r="AAK31" s="7"/>
      <c r="AAL31" s="2"/>
      <c r="AAM31" s="20"/>
      <c r="AAN31" s="30"/>
      <c r="AAO31" s="17"/>
      <c r="AAP31" s="30"/>
      <c r="AAQ31" s="78"/>
      <c r="AAR31" s="24"/>
      <c r="AAT31" s="7"/>
      <c r="AAU31" s="2"/>
      <c r="AAV31" s="20"/>
      <c r="AAW31" s="30"/>
      <c r="AAX31" s="17"/>
      <c r="AAY31" s="30"/>
      <c r="AAZ31" s="78"/>
      <c r="ABA31" s="24"/>
      <c r="ABC31" s="7"/>
      <c r="ABD31" s="2"/>
      <c r="ABE31" s="20"/>
      <c r="ABF31" s="30"/>
      <c r="ABG31" s="17"/>
      <c r="ABH31" s="30"/>
      <c r="ABI31" s="78"/>
      <c r="ABJ31" s="24"/>
      <c r="ABL31" s="7"/>
      <c r="ABM31" s="2"/>
      <c r="ABN31" s="20"/>
      <c r="ABO31" s="30"/>
      <c r="ABP31" s="17"/>
      <c r="ABQ31" s="30"/>
      <c r="ABR31" s="78"/>
      <c r="ABS31" s="24"/>
      <c r="ABU31" s="7"/>
      <c r="ABV31" s="2"/>
      <c r="ABW31" s="20"/>
      <c r="ABX31" s="30"/>
      <c r="ABY31" s="17"/>
      <c r="ABZ31" s="30"/>
      <c r="ACA31" s="78"/>
      <c r="ACB31" s="24"/>
      <c r="ACD31" s="7"/>
      <c r="ACE31" s="2"/>
      <c r="ACF31" s="20"/>
      <c r="ACG31" s="30"/>
      <c r="ACH31" s="17"/>
      <c r="ACI31" s="30"/>
      <c r="ACJ31" s="78"/>
      <c r="ACK31" s="24"/>
      <c r="ACM31" s="7"/>
      <c r="ACN31" s="2"/>
      <c r="ACO31" s="20"/>
      <c r="ACP31" s="30"/>
      <c r="ACQ31" s="17"/>
      <c r="ACR31" s="30"/>
      <c r="ACS31" s="78"/>
      <c r="ACT31" s="24"/>
      <c r="ACV31" s="7"/>
      <c r="ACW31" s="2"/>
      <c r="ACX31" s="20"/>
      <c r="ACY31" s="30"/>
      <c r="ACZ31" s="17"/>
      <c r="ADA31" s="30"/>
      <c r="ADB31" s="78"/>
      <c r="ADC31" s="24"/>
    </row>
    <row r="32" spans="1:783" x14ac:dyDescent="0.25">
      <c r="B32" s="16"/>
      <c r="C32" s="16"/>
      <c r="D32" s="72"/>
      <c r="E32" s="155"/>
      <c r="F32" s="74"/>
      <c r="G32" s="15"/>
      <c r="H32" s="64"/>
      <c r="I32" s="18"/>
      <c r="K32" s="129"/>
      <c r="L32" s="121"/>
      <c r="M32" s="20"/>
      <c r="N32" s="30"/>
      <c r="O32" s="294"/>
      <c r="P32" s="209"/>
      <c r="Q32" s="295"/>
      <c r="R32" s="296"/>
      <c r="S32" s="16"/>
      <c r="T32" s="59"/>
      <c r="U32" s="133"/>
      <c r="V32" s="20"/>
      <c r="W32" s="190"/>
      <c r="X32" s="69"/>
      <c r="Y32" s="30"/>
      <c r="Z32" s="78"/>
      <c r="AA32" s="113"/>
      <c r="AB32" s="16"/>
      <c r="AC32" s="59"/>
      <c r="AD32" s="121"/>
      <c r="AE32" s="20"/>
      <c r="AF32" s="190"/>
      <c r="AG32" s="17"/>
      <c r="AH32" s="30"/>
      <c r="AI32" s="70"/>
      <c r="AJ32" s="24"/>
      <c r="AK32" s="16"/>
      <c r="AL32" s="59"/>
      <c r="AM32" s="121"/>
      <c r="AN32" s="20"/>
      <c r="AO32" s="30"/>
      <c r="AP32" s="17"/>
      <c r="AQ32" s="30"/>
      <c r="AR32" s="70"/>
      <c r="AS32" s="24"/>
      <c r="AT32" s="16"/>
      <c r="AU32" s="59"/>
      <c r="AV32" s="121"/>
      <c r="AW32" s="20"/>
      <c r="AX32" s="30"/>
      <c r="AY32" s="17"/>
      <c r="AZ32" s="30"/>
      <c r="BA32" s="70"/>
      <c r="BB32" s="24"/>
      <c r="BC32" s="16"/>
      <c r="BD32" s="59"/>
      <c r="BE32" s="121"/>
      <c r="BF32" s="20"/>
      <c r="BG32" s="30"/>
      <c r="BH32" s="17"/>
      <c r="BI32" s="30"/>
      <c r="BJ32" s="78"/>
      <c r="BK32" s="24"/>
      <c r="BL32" s="16"/>
      <c r="BM32" s="59"/>
      <c r="BN32" s="121"/>
      <c r="BO32" s="20"/>
      <c r="BP32" s="30"/>
      <c r="BQ32" s="17"/>
      <c r="BR32" s="30"/>
      <c r="BS32" s="78"/>
      <c r="BT32" s="24"/>
      <c r="BU32" s="16"/>
      <c r="BV32" s="59"/>
      <c r="BW32" s="121"/>
      <c r="BX32" s="20"/>
      <c r="BY32" s="30"/>
      <c r="BZ32" s="17"/>
      <c r="CA32" s="30"/>
      <c r="CB32" s="78"/>
      <c r="CC32" s="24"/>
      <c r="CD32" s="16"/>
      <c r="CE32" s="59"/>
      <c r="CF32" s="121"/>
      <c r="CG32" s="20"/>
      <c r="CH32" s="30"/>
      <c r="CI32" s="17"/>
      <c r="CJ32" s="30"/>
      <c r="CK32" s="78"/>
      <c r="CL32" s="24"/>
      <c r="CM32" s="16"/>
      <c r="CN32" s="59"/>
      <c r="CO32" s="121"/>
      <c r="CP32" s="20"/>
      <c r="CQ32" s="30"/>
      <c r="CR32" s="17"/>
      <c r="CS32" s="30"/>
      <c r="CT32" s="78"/>
      <c r="CU32" s="24"/>
      <c r="CV32" s="16"/>
      <c r="CW32" s="59"/>
      <c r="CX32" s="121"/>
      <c r="CY32" s="20"/>
      <c r="CZ32" s="30"/>
      <c r="DA32" s="17"/>
      <c r="DB32" s="30"/>
      <c r="DC32" s="78"/>
      <c r="DD32" s="24"/>
      <c r="DE32" s="16"/>
      <c r="DF32" s="59"/>
      <c r="DG32" s="121"/>
      <c r="DH32" s="20"/>
      <c r="DI32" s="30"/>
      <c r="DJ32" s="17"/>
      <c r="DK32" s="30"/>
      <c r="DL32" s="78"/>
      <c r="DM32" s="24"/>
      <c r="DN32" s="16"/>
      <c r="DO32" s="59"/>
      <c r="DP32" s="121"/>
      <c r="DQ32" s="20"/>
      <c r="DR32" s="30"/>
      <c r="DS32" s="58"/>
      <c r="DT32" s="208"/>
      <c r="DU32" s="76"/>
      <c r="DV32" s="24"/>
      <c r="DW32" s="16"/>
      <c r="DX32" s="59"/>
      <c r="DY32" s="121"/>
      <c r="DZ32" s="20"/>
      <c r="EA32" s="30"/>
      <c r="EB32" s="58"/>
      <c r="EC32" s="208"/>
      <c r="ED32" s="76"/>
      <c r="EE32" s="24"/>
      <c r="EF32" s="16"/>
      <c r="EG32" s="59"/>
      <c r="EH32" s="121"/>
      <c r="EI32" s="20"/>
      <c r="EJ32" s="19"/>
      <c r="EK32" s="17"/>
      <c r="EL32" s="18"/>
      <c r="EM32" s="43"/>
      <c r="EN32" s="24"/>
      <c r="EO32" s="16"/>
      <c r="EP32" s="59"/>
      <c r="EQ32" s="130"/>
      <c r="ER32" s="20"/>
      <c r="ES32" s="30"/>
      <c r="ET32" s="17"/>
      <c r="EU32" s="30"/>
      <c r="EV32" s="76"/>
      <c r="EW32" s="24"/>
      <c r="EX32" s="16"/>
      <c r="EY32" s="59"/>
      <c r="EZ32" s="121"/>
      <c r="FA32" s="20"/>
      <c r="FB32" s="19"/>
      <c r="FC32" s="17"/>
      <c r="FD32" s="19"/>
      <c r="FE32" s="43"/>
      <c r="FF32" s="24"/>
      <c r="FG32" s="16"/>
      <c r="FH32" s="59"/>
      <c r="FI32" s="121"/>
      <c r="FJ32" s="20"/>
      <c r="FK32" s="30"/>
      <c r="FL32" s="58"/>
      <c r="FM32" s="208"/>
      <c r="FN32" s="76"/>
      <c r="FO32" s="24"/>
      <c r="FP32" s="16"/>
      <c r="FQ32" s="59"/>
      <c r="FR32" s="121"/>
      <c r="FS32" s="20"/>
      <c r="FT32" s="30"/>
      <c r="FU32" s="69"/>
      <c r="FV32" s="30"/>
      <c r="FW32" s="78"/>
      <c r="FX32" s="24"/>
      <c r="FY32" s="16"/>
      <c r="FZ32" s="129"/>
      <c r="GA32" s="121"/>
      <c r="GB32" s="20"/>
      <c r="GC32" s="19"/>
      <c r="GD32" s="17"/>
      <c r="GE32" s="19"/>
      <c r="GF32" s="70"/>
      <c r="GG32" s="24"/>
      <c r="GH32" s="16"/>
      <c r="GI32" s="129"/>
      <c r="GJ32" s="121"/>
      <c r="GK32" s="20"/>
      <c r="GL32" s="30"/>
      <c r="GM32" s="294"/>
      <c r="GN32" s="209"/>
      <c r="GO32" s="295"/>
      <c r="GP32" s="296"/>
      <c r="GQ32" s="16"/>
      <c r="GR32" s="59"/>
      <c r="GS32" s="121"/>
      <c r="GT32" s="20"/>
      <c r="GU32" s="19"/>
      <c r="GV32" s="17"/>
      <c r="GW32" s="18"/>
      <c r="GX32" s="43"/>
      <c r="GY32" s="24"/>
      <c r="GZ32" s="16"/>
      <c r="HA32" s="59"/>
      <c r="HB32" s="121"/>
      <c r="HC32" s="20"/>
      <c r="HD32" s="30"/>
      <c r="HE32" s="58"/>
      <c r="HF32" s="208"/>
      <c r="HG32" s="76"/>
      <c r="HH32" s="24"/>
      <c r="HI32" s="16"/>
      <c r="HJ32" s="59"/>
      <c r="HK32" s="121"/>
      <c r="HL32" s="20"/>
      <c r="HM32" s="30"/>
      <c r="HN32" s="69"/>
      <c r="HO32" s="30"/>
      <c r="HP32" s="78"/>
      <c r="HQ32" s="24"/>
      <c r="HR32" s="16"/>
      <c r="HS32" s="59"/>
      <c r="HT32" s="121"/>
      <c r="HU32" s="20"/>
      <c r="HV32" s="30"/>
      <c r="HW32" s="58"/>
      <c r="HX32" s="208"/>
      <c r="HY32" s="76"/>
      <c r="HZ32" s="24"/>
      <c r="IA32" s="16"/>
      <c r="IB32" s="59"/>
      <c r="IC32" s="121"/>
      <c r="ID32" s="20"/>
      <c r="IE32" s="19"/>
      <c r="IF32" s="17"/>
      <c r="IG32" s="18"/>
      <c r="IH32" s="43"/>
      <c r="II32" s="24"/>
      <c r="IJ32" s="16"/>
      <c r="IK32" s="59"/>
      <c r="IL32" s="121"/>
      <c r="IM32" s="20"/>
      <c r="IN32" s="30"/>
      <c r="IO32" s="58"/>
      <c r="IP32" s="208"/>
      <c r="IQ32" s="76"/>
      <c r="IR32" s="24"/>
      <c r="IS32" s="16"/>
      <c r="IT32" s="59"/>
      <c r="IU32" s="121"/>
      <c r="IV32" s="20"/>
      <c r="IW32" s="30"/>
      <c r="IX32" s="17"/>
      <c r="IY32" s="30"/>
      <c r="IZ32" s="70"/>
      <c r="JA32" s="24"/>
      <c r="JB32" s="16"/>
      <c r="JC32" s="129"/>
      <c r="JD32" s="121"/>
      <c r="JE32" s="20"/>
      <c r="JF32" s="30"/>
      <c r="JG32" s="294"/>
      <c r="JH32" s="209"/>
      <c r="JI32" s="295"/>
      <c r="JJ32" s="296"/>
      <c r="JK32" s="16"/>
      <c r="JL32" s="59"/>
      <c r="JM32" s="121"/>
      <c r="JN32" s="20"/>
      <c r="JO32" s="30"/>
      <c r="JP32" s="17"/>
      <c r="JQ32" s="30"/>
      <c r="JR32" s="70"/>
      <c r="JS32" s="24"/>
      <c r="JT32" s="16"/>
      <c r="JU32" s="59"/>
      <c r="JV32" s="121"/>
      <c r="JW32" s="20"/>
      <c r="JX32" s="19"/>
      <c r="JY32" s="17"/>
      <c r="JZ32" s="19"/>
      <c r="KA32" s="70"/>
      <c r="KB32" s="24"/>
      <c r="KC32" s="16"/>
      <c r="KD32" s="59"/>
      <c r="KE32" s="121"/>
      <c r="KF32" s="20"/>
      <c r="KG32" s="30"/>
      <c r="KH32" s="17"/>
      <c r="KI32" s="30"/>
      <c r="KJ32" s="70"/>
      <c r="KK32" s="24"/>
      <c r="KL32" s="16"/>
      <c r="KM32" s="59"/>
      <c r="KN32" s="133"/>
      <c r="KO32" s="20"/>
      <c r="KP32" s="190"/>
      <c r="KQ32" s="69"/>
      <c r="KR32" s="30"/>
      <c r="KS32" s="78"/>
      <c r="KT32" s="113"/>
      <c r="KU32" s="16"/>
      <c r="KV32" s="59"/>
      <c r="KW32" s="121"/>
      <c r="KX32" s="20"/>
      <c r="KY32" s="190"/>
      <c r="KZ32" s="17"/>
      <c r="LA32" s="30"/>
      <c r="LB32" s="70"/>
      <c r="LC32" s="24"/>
      <c r="LD32" s="16"/>
      <c r="LE32" s="59"/>
      <c r="LF32" s="121"/>
      <c r="LG32" s="20"/>
      <c r="LH32" s="30"/>
      <c r="LI32" s="17"/>
      <c r="LJ32" s="30"/>
      <c r="LK32" s="70"/>
      <c r="LL32" s="24"/>
      <c r="LM32" s="16"/>
      <c r="LN32" s="59"/>
      <c r="LO32" s="121"/>
      <c r="LP32" s="20"/>
      <c r="LQ32" s="190"/>
      <c r="LR32" s="17"/>
      <c r="LS32" s="30"/>
      <c r="LT32" s="70"/>
      <c r="LU32" s="24"/>
      <c r="LV32" s="16"/>
      <c r="LW32" s="59"/>
      <c r="LX32" s="59"/>
      <c r="LY32" s="20"/>
      <c r="LZ32" s="30"/>
      <c r="MA32" s="17"/>
      <c r="MB32" s="30"/>
      <c r="MC32" s="70"/>
      <c r="MD32" s="24"/>
      <c r="ME32" s="16"/>
      <c r="MF32" s="59"/>
      <c r="MG32" s="121"/>
      <c r="MH32" s="20"/>
      <c r="MI32" s="30"/>
      <c r="MJ32" s="17"/>
      <c r="MK32" s="30"/>
      <c r="ML32" s="70"/>
      <c r="MM32" s="24"/>
      <c r="MN32" s="16"/>
      <c r="MO32" s="59"/>
      <c r="MP32" s="59"/>
      <c r="MQ32" s="20"/>
      <c r="MR32" s="30"/>
      <c r="MS32" s="17"/>
      <c r="MT32" s="30"/>
      <c r="MU32" s="70"/>
      <c r="MV32" s="24"/>
      <c r="MW32" s="16"/>
      <c r="MX32" s="59"/>
      <c r="MY32" s="121"/>
      <c r="MZ32" s="20"/>
      <c r="NA32" s="30"/>
      <c r="NB32" s="69"/>
      <c r="NC32" s="30"/>
      <c r="ND32" s="78"/>
      <c r="NE32" s="24"/>
      <c r="NF32" s="16"/>
      <c r="NG32" s="59"/>
      <c r="NH32" s="121"/>
      <c r="NI32" s="20"/>
      <c r="NJ32" s="30"/>
      <c r="NK32" s="17"/>
      <c r="NL32" s="30"/>
      <c r="NM32" s="70"/>
      <c r="NN32" s="24"/>
      <c r="NO32" s="16"/>
      <c r="NP32" s="59"/>
      <c r="NQ32" s="59"/>
      <c r="NR32" s="20"/>
      <c r="NS32" s="30"/>
      <c r="NT32" s="17"/>
      <c r="NU32" s="30"/>
      <c r="NV32" s="70"/>
      <c r="NW32" s="24"/>
      <c r="NX32" s="16"/>
      <c r="NY32" s="59"/>
      <c r="NZ32" s="121"/>
      <c r="OA32" s="20"/>
      <c r="OB32" s="30"/>
      <c r="OC32" s="17"/>
      <c r="OD32" s="30"/>
      <c r="OE32" s="78"/>
      <c r="OF32" s="24"/>
      <c r="OG32" s="16"/>
      <c r="OH32" s="59"/>
      <c r="OI32" s="121"/>
      <c r="OJ32" s="20"/>
      <c r="OK32" s="30"/>
      <c r="OL32" s="59"/>
      <c r="OM32" s="30"/>
      <c r="ON32" s="59"/>
      <c r="OO32" s="16"/>
      <c r="OP32" s="16"/>
      <c r="OQ32" s="59"/>
      <c r="OR32" s="121"/>
      <c r="OS32" s="20"/>
      <c r="OT32" s="30"/>
      <c r="OU32" s="17"/>
      <c r="OV32" s="30"/>
      <c r="OW32" s="70"/>
      <c r="OX32" s="24"/>
      <c r="OY32" s="16"/>
      <c r="OZ32" s="59"/>
      <c r="PA32" s="121"/>
      <c r="PB32" s="20"/>
      <c r="PC32" s="30"/>
      <c r="PD32" s="17"/>
      <c r="PE32" s="30"/>
      <c r="PF32" s="70"/>
      <c r="PG32" s="24"/>
      <c r="PH32" s="16"/>
      <c r="PI32" s="59"/>
      <c r="PJ32" s="121"/>
      <c r="PK32" s="20"/>
      <c r="PL32" s="30"/>
      <c r="PM32" s="59"/>
      <c r="PN32" s="30"/>
      <c r="PO32" s="59"/>
      <c r="PP32" s="16"/>
      <c r="PQ32" s="16"/>
      <c r="PR32" s="59"/>
      <c r="PS32" s="121"/>
      <c r="PT32" s="20"/>
      <c r="PU32" s="30"/>
      <c r="PV32" s="17"/>
      <c r="PW32" s="30"/>
      <c r="PX32" s="70"/>
      <c r="PY32" s="24"/>
      <c r="PZ32" s="16"/>
      <c r="QA32" s="59"/>
      <c r="QB32" s="121"/>
      <c r="QC32" s="20"/>
      <c r="QD32" s="30"/>
      <c r="QE32" s="17"/>
      <c r="QF32" s="30"/>
      <c r="QG32" s="78"/>
      <c r="QH32" s="24"/>
      <c r="QI32" s="16"/>
      <c r="QJ32" s="59"/>
      <c r="QK32" s="121"/>
      <c r="QL32" s="20"/>
      <c r="QM32" s="30"/>
      <c r="QN32" s="59"/>
      <c r="QO32" s="30"/>
      <c r="QP32" s="59"/>
      <c r="QQ32" s="16"/>
      <c r="QR32" s="16"/>
      <c r="QS32" s="59"/>
      <c r="QT32" s="121"/>
      <c r="QU32" s="20"/>
      <c r="QV32" s="30"/>
      <c r="QW32" s="59"/>
      <c r="QX32" s="30"/>
      <c r="QY32" s="59"/>
      <c r="QZ32" s="16"/>
      <c r="RA32" s="16"/>
      <c r="RB32" s="59"/>
      <c r="RC32" s="121"/>
      <c r="RD32" s="20"/>
      <c r="RE32" s="30"/>
      <c r="RF32" s="59"/>
      <c r="RG32" s="30"/>
      <c r="RH32" s="59"/>
      <c r="RI32" s="16"/>
      <c r="RJ32" s="16"/>
      <c r="RK32" s="59"/>
      <c r="RL32" s="121"/>
      <c r="RM32" s="20"/>
      <c r="RN32" s="30"/>
      <c r="RO32" s="59"/>
      <c r="RP32" s="30"/>
      <c r="RQ32" s="59"/>
      <c r="RR32" s="16"/>
      <c r="RS32" s="16"/>
      <c r="RT32" s="59"/>
      <c r="RU32" s="121"/>
      <c r="RV32" s="20"/>
      <c r="RW32" s="30"/>
      <c r="RX32" s="59"/>
      <c r="RY32" s="30"/>
      <c r="RZ32" s="59"/>
      <c r="SA32" s="16"/>
      <c r="SB32" s="16"/>
      <c r="SC32" s="59"/>
      <c r="SD32" s="121"/>
      <c r="SE32" s="20"/>
      <c r="SF32" s="30"/>
      <c r="SG32" s="59"/>
      <c r="SH32" s="30"/>
      <c r="SI32" s="59"/>
      <c r="SJ32" s="16"/>
      <c r="SK32" s="16"/>
      <c r="SL32" s="59"/>
      <c r="SM32" s="121"/>
      <c r="SN32" s="20"/>
      <c r="SO32" s="30"/>
      <c r="SP32" s="59"/>
      <c r="SQ32" s="30"/>
      <c r="SR32" s="59"/>
      <c r="SS32" s="16"/>
      <c r="SU32" s="7"/>
      <c r="SV32" s="2"/>
      <c r="SW32" s="20"/>
      <c r="SX32" s="30"/>
      <c r="SY32" s="59"/>
      <c r="SZ32" s="30"/>
      <c r="TA32" s="7"/>
      <c r="TD32" s="7"/>
      <c r="TE32" s="2"/>
      <c r="TF32" s="20"/>
      <c r="TG32" s="30"/>
      <c r="TH32" s="17"/>
      <c r="TI32" s="30"/>
      <c r="TJ32" s="78"/>
      <c r="TK32" s="24"/>
      <c r="TM32" s="7"/>
      <c r="TN32" s="2"/>
      <c r="TO32" s="20"/>
      <c r="TP32" s="30"/>
      <c r="TQ32" s="17"/>
      <c r="TR32" s="30"/>
      <c r="TS32" s="78"/>
      <c r="TT32" s="24"/>
      <c r="TV32" s="7"/>
      <c r="TW32" s="2"/>
      <c r="TX32" s="20"/>
      <c r="TY32" s="30"/>
      <c r="TZ32" s="17"/>
      <c r="UA32" s="30"/>
      <c r="UB32" s="78"/>
      <c r="UC32" s="24"/>
      <c r="UE32" s="7"/>
      <c r="UF32" s="2"/>
      <c r="UG32" s="20"/>
      <c r="UH32" s="30"/>
      <c r="UI32" s="17"/>
      <c r="UJ32" s="30"/>
      <c r="UK32" s="78"/>
      <c r="UL32" s="24"/>
      <c r="UN32" s="7"/>
      <c r="UO32" s="2"/>
      <c r="UP32" s="20"/>
      <c r="UQ32" s="30"/>
      <c r="UR32" s="17"/>
      <c r="US32" s="30"/>
      <c r="UT32" s="78"/>
      <c r="UU32" s="24"/>
      <c r="UW32" s="7"/>
      <c r="UX32" s="2"/>
      <c r="UY32" s="20"/>
      <c r="UZ32" s="30"/>
      <c r="VA32" s="17"/>
      <c r="VB32" s="30"/>
      <c r="VC32" s="78"/>
      <c r="VD32" s="24"/>
      <c r="VF32" s="7"/>
      <c r="VG32" s="2"/>
      <c r="VH32" s="20"/>
      <c r="VI32" s="30"/>
      <c r="VJ32" s="17"/>
      <c r="VK32" s="30"/>
      <c r="VL32" s="78"/>
      <c r="VM32" s="24"/>
      <c r="VO32" s="7"/>
      <c r="VP32" s="2"/>
      <c r="VQ32" s="20"/>
      <c r="VR32" s="30"/>
      <c r="VS32" s="17"/>
      <c r="VT32" s="30"/>
      <c r="VU32" s="78"/>
      <c r="VV32" s="24"/>
      <c r="VX32" s="7"/>
      <c r="VY32" s="2"/>
      <c r="VZ32" s="20"/>
      <c r="WA32" s="30"/>
      <c r="WB32" s="17"/>
      <c r="WC32" s="30"/>
      <c r="WD32" s="78"/>
      <c r="WE32" s="24"/>
      <c r="WG32" s="7"/>
      <c r="WH32" s="2"/>
      <c r="WI32" s="20"/>
      <c r="WJ32" s="30"/>
      <c r="WK32" s="17"/>
      <c r="WL32" s="30"/>
      <c r="WM32" s="78"/>
      <c r="WN32" s="24"/>
      <c r="WP32" s="7"/>
      <c r="WQ32" s="2"/>
      <c r="WR32" s="20"/>
      <c r="WS32" s="30"/>
      <c r="WT32" s="17"/>
      <c r="WU32" s="30"/>
      <c r="WV32" s="78"/>
      <c r="WW32" s="24"/>
      <c r="WY32" s="7"/>
      <c r="WZ32" s="2"/>
      <c r="XA32" s="20"/>
      <c r="XB32" s="30"/>
      <c r="XC32" s="17"/>
      <c r="XD32" s="30"/>
      <c r="XE32" s="78"/>
      <c r="XF32" s="24"/>
      <c r="XH32" s="7"/>
      <c r="XI32" s="2"/>
      <c r="XJ32" s="20"/>
      <c r="XK32" s="30"/>
      <c r="XL32" s="17"/>
      <c r="XM32" s="30"/>
      <c r="XN32" s="78"/>
      <c r="XO32" s="24"/>
      <c r="XQ32" s="7"/>
      <c r="XR32" s="2"/>
      <c r="XS32" s="20"/>
      <c r="XT32" s="30"/>
      <c r="XU32" s="17"/>
      <c r="XV32" s="30"/>
      <c r="XW32" s="78"/>
      <c r="XX32" s="24"/>
      <c r="XZ32" s="7"/>
      <c r="YA32" s="2"/>
      <c r="YB32" s="20"/>
      <c r="YC32" s="30"/>
      <c r="YD32" s="17"/>
      <c r="YE32" s="30"/>
      <c r="YF32" s="78"/>
      <c r="YG32" s="24"/>
      <c r="YI32" s="7"/>
      <c r="YJ32" s="2"/>
      <c r="YK32" s="20"/>
      <c r="YL32" s="30"/>
      <c r="YM32" s="17"/>
      <c r="YN32" s="30"/>
      <c r="YO32" s="78"/>
      <c r="YP32" s="24"/>
      <c r="YR32" s="7"/>
      <c r="YS32" s="2"/>
      <c r="YT32" s="20"/>
      <c r="YU32" s="30"/>
      <c r="YV32" s="17"/>
      <c r="YW32" s="30"/>
      <c r="YX32" s="78"/>
      <c r="YY32" s="24"/>
      <c r="ZA32" s="7"/>
      <c r="ZB32" s="2"/>
      <c r="ZC32" s="20"/>
      <c r="ZD32" s="30"/>
      <c r="ZE32" s="17"/>
      <c r="ZF32" s="30"/>
      <c r="ZG32" s="78"/>
      <c r="ZH32" s="24"/>
      <c r="ZJ32" s="7"/>
      <c r="ZK32" s="2"/>
      <c r="ZL32" s="20"/>
      <c r="ZM32" s="30"/>
      <c r="ZN32" s="17"/>
      <c r="ZO32" s="30"/>
      <c r="ZP32" s="78"/>
      <c r="ZQ32" s="24"/>
      <c r="ZS32" s="7"/>
      <c r="ZT32" s="2"/>
      <c r="ZU32" s="20"/>
      <c r="ZV32" s="30"/>
      <c r="ZW32" s="17"/>
      <c r="ZX32" s="30"/>
      <c r="ZY32" s="78"/>
      <c r="ZZ32" s="24"/>
      <c r="AAB32" s="7"/>
      <c r="AAC32" s="2"/>
      <c r="AAD32" s="20"/>
      <c r="AAE32" s="30"/>
      <c r="AAF32" s="17"/>
      <c r="AAG32" s="30"/>
      <c r="AAH32" s="78"/>
      <c r="AAI32" s="24"/>
      <c r="AAK32" s="7"/>
      <c r="AAL32" s="2"/>
      <c r="AAM32" s="20"/>
      <c r="AAN32" s="30"/>
      <c r="AAO32" s="17"/>
      <c r="AAP32" s="30"/>
      <c r="AAQ32" s="78"/>
      <c r="AAR32" s="24"/>
      <c r="AAT32" s="7"/>
      <c r="AAU32" s="2"/>
      <c r="AAV32" s="20"/>
      <c r="AAW32" s="30"/>
      <c r="AAX32" s="17"/>
      <c r="AAY32" s="30"/>
      <c r="AAZ32" s="78"/>
      <c r="ABA32" s="24"/>
      <c r="ABC32" s="7"/>
      <c r="ABD32" s="2"/>
      <c r="ABE32" s="20"/>
      <c r="ABF32" s="30"/>
      <c r="ABG32" s="17"/>
      <c r="ABH32" s="30"/>
      <c r="ABI32" s="78"/>
      <c r="ABJ32" s="24"/>
      <c r="ABL32" s="7"/>
      <c r="ABM32" s="2"/>
      <c r="ABN32" s="20"/>
      <c r="ABO32" s="30"/>
      <c r="ABP32" s="17"/>
      <c r="ABQ32" s="30"/>
      <c r="ABR32" s="78"/>
      <c r="ABS32" s="24"/>
      <c r="ABU32" s="7"/>
      <c r="ABV32" s="2"/>
      <c r="ABW32" s="20"/>
      <c r="ABX32" s="30"/>
      <c r="ABY32" s="17"/>
      <c r="ABZ32" s="30"/>
      <c r="ACA32" s="78"/>
      <c r="ACB32" s="24"/>
      <c r="ACD32" s="7"/>
      <c r="ACE32" s="2"/>
      <c r="ACF32" s="20"/>
      <c r="ACG32" s="30"/>
      <c r="ACH32" s="17"/>
      <c r="ACI32" s="30"/>
      <c r="ACJ32" s="78"/>
      <c r="ACK32" s="24"/>
      <c r="ACM32" s="7"/>
      <c r="ACN32" s="2"/>
      <c r="ACO32" s="20"/>
      <c r="ACP32" s="30"/>
      <c r="ACQ32" s="17"/>
      <c r="ACR32" s="30"/>
      <c r="ACS32" s="78"/>
      <c r="ACT32" s="24"/>
      <c r="ACV32" s="7"/>
      <c r="ACW32" s="2"/>
      <c r="ACX32" s="20"/>
      <c r="ACY32" s="30"/>
      <c r="ACZ32" s="17"/>
      <c r="ADA32" s="30"/>
      <c r="ADB32" s="78"/>
      <c r="ADC32" s="24"/>
    </row>
    <row r="33" spans="1:783" x14ac:dyDescent="0.25">
      <c r="B33" s="16"/>
      <c r="C33" s="16"/>
      <c r="D33" s="72"/>
      <c r="E33" s="155"/>
      <c r="F33" s="74"/>
      <c r="G33" s="15"/>
      <c r="H33" s="64"/>
      <c r="I33" s="18"/>
      <c r="K33" s="129"/>
      <c r="L33" s="121"/>
      <c r="M33" s="20"/>
      <c r="N33" s="30"/>
      <c r="O33" s="294"/>
      <c r="P33" s="209"/>
      <c r="Q33" s="295"/>
      <c r="R33" s="296"/>
      <c r="S33" s="16"/>
      <c r="T33" s="59"/>
      <c r="U33" s="133"/>
      <c r="V33" s="20"/>
      <c r="W33" s="190"/>
      <c r="X33" s="69"/>
      <c r="Y33" s="30"/>
      <c r="Z33" s="78"/>
      <c r="AA33" s="113"/>
      <c r="AB33" s="16"/>
      <c r="AC33" s="59"/>
      <c r="AD33" s="121"/>
      <c r="AE33" s="20"/>
      <c r="AF33" s="190"/>
      <c r="AG33" s="17"/>
      <c r="AH33" s="30"/>
      <c r="AI33" s="70"/>
      <c r="AJ33" s="24"/>
      <c r="AK33" s="16"/>
      <c r="AL33" s="59"/>
      <c r="AM33" s="121"/>
      <c r="AN33" s="20"/>
      <c r="AO33" s="30"/>
      <c r="AP33" s="17"/>
      <c r="AQ33" s="30"/>
      <c r="AR33" s="70"/>
      <c r="AS33" s="24"/>
      <c r="AT33" s="16"/>
      <c r="AU33" s="59"/>
      <c r="AV33" s="121"/>
      <c r="AW33" s="20"/>
      <c r="AX33" s="30"/>
      <c r="AY33" s="17"/>
      <c r="AZ33" s="30"/>
      <c r="BA33" s="70"/>
      <c r="BB33" s="24"/>
      <c r="BC33" s="16"/>
      <c r="BD33" s="59"/>
      <c r="BE33" s="121"/>
      <c r="BF33" s="20"/>
      <c r="BG33" s="30"/>
      <c r="BH33" s="17"/>
      <c r="BI33" s="30"/>
      <c r="BJ33" s="78"/>
      <c r="BK33" s="24"/>
      <c r="BL33" s="16"/>
      <c r="BM33" s="59"/>
      <c r="BN33" s="121"/>
      <c r="BO33" s="20"/>
      <c r="BP33" s="30"/>
      <c r="BQ33" s="17"/>
      <c r="BR33" s="30"/>
      <c r="BS33" s="78"/>
      <c r="BT33" s="24"/>
      <c r="BU33" s="16"/>
      <c r="BV33" s="59"/>
      <c r="BW33" s="121"/>
      <c r="BX33" s="20"/>
      <c r="BY33" s="30"/>
      <c r="BZ33" s="17"/>
      <c r="CA33" s="30"/>
      <c r="CB33" s="78"/>
      <c r="CC33" s="24"/>
      <c r="CD33" s="16"/>
      <c r="CE33" s="59"/>
      <c r="CF33" s="121"/>
      <c r="CG33" s="20"/>
      <c r="CH33" s="30"/>
      <c r="CI33" s="17"/>
      <c r="CJ33" s="30"/>
      <c r="CK33" s="78"/>
      <c r="CL33" s="24"/>
      <c r="CM33" s="16"/>
      <c r="CN33" s="59"/>
      <c r="CO33" s="121"/>
      <c r="CP33" s="20"/>
      <c r="CQ33" s="30"/>
      <c r="CR33" s="17"/>
      <c r="CS33" s="30"/>
      <c r="CT33" s="78"/>
      <c r="CU33" s="24"/>
      <c r="CV33" s="16"/>
      <c r="CW33" s="59"/>
      <c r="CX33" s="121"/>
      <c r="CY33" s="20"/>
      <c r="CZ33" s="30"/>
      <c r="DA33" s="17"/>
      <c r="DB33" s="30"/>
      <c r="DC33" s="78"/>
      <c r="DD33" s="24"/>
      <c r="DE33" s="16"/>
      <c r="DF33" s="59"/>
      <c r="DG33" s="121"/>
      <c r="DH33" s="20"/>
      <c r="DI33" s="30"/>
      <c r="DJ33" s="17"/>
      <c r="DK33" s="30"/>
      <c r="DL33" s="78"/>
      <c r="DM33" s="24"/>
      <c r="DN33" s="16"/>
      <c r="DO33" s="59"/>
      <c r="DP33" s="121"/>
      <c r="DQ33" s="20"/>
      <c r="DR33" s="30"/>
      <c r="DS33" s="58"/>
      <c r="DT33" s="208"/>
      <c r="DU33" s="76"/>
      <c r="DV33" s="24"/>
      <c r="DW33" s="16"/>
      <c r="DX33" s="59"/>
      <c r="DY33" s="121"/>
      <c r="DZ33" s="20"/>
      <c r="EA33" s="30"/>
      <c r="EB33" s="58"/>
      <c r="EC33" s="208"/>
      <c r="ED33" s="76"/>
      <c r="EE33" s="24"/>
      <c r="EF33" s="16"/>
      <c r="EG33" s="59"/>
      <c r="EH33" s="121"/>
      <c r="EI33" s="20"/>
      <c r="EJ33" s="19"/>
      <c r="EK33" s="17"/>
      <c r="EL33" s="18"/>
      <c r="EM33" s="43"/>
      <c r="EN33" s="24"/>
      <c r="EO33" s="16"/>
      <c r="EP33" s="59"/>
      <c r="EQ33" s="130"/>
      <c r="ER33" s="20"/>
      <c r="ES33" s="30"/>
      <c r="ET33" s="17"/>
      <c r="EU33" s="30"/>
      <c r="EV33" s="76"/>
      <c r="EW33" s="24"/>
      <c r="EX33" s="16"/>
      <c r="EY33" s="59"/>
      <c r="EZ33" s="121"/>
      <c r="FA33" s="20"/>
      <c r="FB33" s="19"/>
      <c r="FC33" s="17"/>
      <c r="FD33" s="19"/>
      <c r="FE33" s="43"/>
      <c r="FF33" s="24"/>
      <c r="FG33" s="16"/>
      <c r="FH33" s="59"/>
      <c r="FI33" s="121"/>
      <c r="FJ33" s="20"/>
      <c r="FK33" s="30"/>
      <c r="FL33" s="58"/>
      <c r="FM33" s="208"/>
      <c r="FN33" s="76"/>
      <c r="FO33" s="24"/>
      <c r="FP33" s="16"/>
      <c r="FQ33" s="59"/>
      <c r="FR33" s="121"/>
      <c r="FS33" s="20"/>
      <c r="FT33" s="30"/>
      <c r="FU33" s="69"/>
      <c r="FV33" s="30"/>
      <c r="FW33" s="78"/>
      <c r="FX33" s="24"/>
      <c r="FY33" s="16"/>
      <c r="FZ33" s="129"/>
      <c r="GA33" s="121"/>
      <c r="GB33" s="20"/>
      <c r="GC33" s="19"/>
      <c r="GD33" s="17"/>
      <c r="GE33" s="19"/>
      <c r="GF33" s="70"/>
      <c r="GG33" s="24"/>
      <c r="GH33" s="16"/>
      <c r="GI33" s="129"/>
      <c r="GJ33" s="121"/>
      <c r="GK33" s="20"/>
      <c r="GL33" s="30"/>
      <c r="GM33" s="294"/>
      <c r="GN33" s="209"/>
      <c r="GO33" s="295"/>
      <c r="GP33" s="296"/>
      <c r="GQ33" s="16"/>
      <c r="GR33" s="59"/>
      <c r="GS33" s="121"/>
      <c r="GT33" s="20"/>
      <c r="GU33" s="19"/>
      <c r="GV33" s="17"/>
      <c r="GW33" s="18"/>
      <c r="GX33" s="43"/>
      <c r="GY33" s="24"/>
      <c r="GZ33" s="16"/>
      <c r="HA33" s="59"/>
      <c r="HB33" s="121"/>
      <c r="HC33" s="20"/>
      <c r="HD33" s="30"/>
      <c r="HE33" s="58"/>
      <c r="HF33" s="208"/>
      <c r="HG33" s="76"/>
      <c r="HH33" s="24"/>
      <c r="HI33" s="16"/>
      <c r="HJ33" s="59"/>
      <c r="HK33" s="121"/>
      <c r="HL33" s="20"/>
      <c r="HM33" s="30"/>
      <c r="HN33" s="69"/>
      <c r="HO33" s="30"/>
      <c r="HP33" s="78"/>
      <c r="HQ33" s="24"/>
      <c r="HR33" s="16"/>
      <c r="HS33" s="59"/>
      <c r="HT33" s="121"/>
      <c r="HU33" s="20"/>
      <c r="HV33" s="30"/>
      <c r="HW33" s="58"/>
      <c r="HX33" s="208"/>
      <c r="HY33" s="76"/>
      <c r="HZ33" s="24"/>
      <c r="IA33" s="16"/>
      <c r="IB33" s="59"/>
      <c r="IC33" s="121"/>
      <c r="ID33" s="20"/>
      <c r="IE33" s="19"/>
      <c r="IF33" s="17"/>
      <c r="IG33" s="18"/>
      <c r="IH33" s="43"/>
      <c r="II33" s="24"/>
      <c r="IJ33" s="16"/>
      <c r="IK33" s="59"/>
      <c r="IL33" s="121"/>
      <c r="IM33" s="20"/>
      <c r="IN33" s="30"/>
      <c r="IO33" s="58"/>
      <c r="IP33" s="208"/>
      <c r="IQ33" s="76"/>
      <c r="IR33" s="24"/>
      <c r="IS33" s="16"/>
      <c r="IT33" s="59"/>
      <c r="IU33" s="121"/>
      <c r="IV33" s="20"/>
      <c r="IW33" s="30"/>
      <c r="IX33" s="17"/>
      <c r="IY33" s="30"/>
      <c r="IZ33" s="70"/>
      <c r="JA33" s="24"/>
      <c r="JB33" s="16"/>
      <c r="JC33" s="129"/>
      <c r="JD33" s="121"/>
      <c r="JE33" s="20"/>
      <c r="JF33" s="30"/>
      <c r="JG33" s="294"/>
      <c r="JH33" s="209"/>
      <c r="JI33" s="295"/>
      <c r="JJ33" s="296"/>
      <c r="JK33" s="16"/>
      <c r="JL33" s="59"/>
      <c r="JM33" s="121"/>
      <c r="JN33" s="20"/>
      <c r="JO33" s="30"/>
      <c r="JP33" s="17"/>
      <c r="JQ33" s="30"/>
      <c r="JR33" s="70"/>
      <c r="JS33" s="24"/>
      <c r="JT33" s="16"/>
      <c r="JU33" s="59"/>
      <c r="JV33" s="121"/>
      <c r="JW33" s="20"/>
      <c r="JX33" s="19"/>
      <c r="JY33" s="17"/>
      <c r="JZ33" s="19"/>
      <c r="KA33" s="70"/>
      <c r="KB33" s="24"/>
      <c r="KC33" s="16"/>
      <c r="KD33" s="59"/>
      <c r="KE33" s="121"/>
      <c r="KF33" s="20"/>
      <c r="KG33" s="30"/>
      <c r="KH33" s="17"/>
      <c r="KI33" s="30"/>
      <c r="KJ33" s="70"/>
      <c r="KK33" s="24"/>
      <c r="KL33" s="16"/>
      <c r="KM33" s="59"/>
      <c r="KN33" s="133"/>
      <c r="KO33" s="20"/>
      <c r="KP33" s="190"/>
      <c r="KQ33" s="69"/>
      <c r="KR33" s="30"/>
      <c r="KS33" s="78"/>
      <c r="KT33" s="113"/>
      <c r="KU33" s="16"/>
      <c r="KV33" s="59"/>
      <c r="KW33" s="121"/>
      <c r="KX33" s="20"/>
      <c r="KY33" s="190"/>
      <c r="KZ33" s="17"/>
      <c r="LA33" s="30"/>
      <c r="LB33" s="70"/>
      <c r="LC33" s="24"/>
      <c r="LD33" s="16"/>
      <c r="LE33" s="59"/>
      <c r="LF33" s="121"/>
      <c r="LG33" s="20"/>
      <c r="LH33" s="30"/>
      <c r="LI33" s="17"/>
      <c r="LJ33" s="30"/>
      <c r="LK33" s="70"/>
      <c r="LL33" s="24"/>
      <c r="LM33" s="16"/>
      <c r="LN33" s="59"/>
      <c r="LO33" s="121"/>
      <c r="LP33" s="20"/>
      <c r="LQ33" s="190"/>
      <c r="LR33" s="17"/>
      <c r="LS33" s="30"/>
      <c r="LT33" s="70"/>
      <c r="LU33" s="24"/>
      <c r="LV33" s="16"/>
      <c r="LW33" s="59"/>
      <c r="LX33" s="59"/>
      <c r="LY33" s="20"/>
      <c r="LZ33" s="30"/>
      <c r="MA33" s="17"/>
      <c r="MB33" s="30"/>
      <c r="MC33" s="70"/>
      <c r="MD33" s="24"/>
      <c r="ME33" s="16"/>
      <c r="MF33" s="59"/>
      <c r="MG33" s="121"/>
      <c r="MH33" s="20"/>
      <c r="MI33" s="30"/>
      <c r="MJ33" s="17"/>
      <c r="MK33" s="30"/>
      <c r="ML33" s="70"/>
      <c r="MM33" s="24"/>
      <c r="MN33" s="16"/>
      <c r="MO33" s="59"/>
      <c r="MP33" s="59"/>
      <c r="MQ33" s="20"/>
      <c r="MR33" s="30"/>
      <c r="MS33" s="17"/>
      <c r="MT33" s="30"/>
      <c r="MU33" s="70"/>
      <c r="MV33" s="24"/>
      <c r="MW33" s="16"/>
      <c r="MX33" s="59"/>
      <c r="MY33" s="121"/>
      <c r="MZ33" s="20"/>
      <c r="NA33" s="30"/>
      <c r="NB33" s="69"/>
      <c r="NC33" s="30"/>
      <c r="ND33" s="78"/>
      <c r="NE33" s="24"/>
      <c r="NF33" s="16"/>
      <c r="NG33" s="59"/>
      <c r="NH33" s="121"/>
      <c r="NI33" s="20"/>
      <c r="NJ33" s="30"/>
      <c r="NK33" s="17"/>
      <c r="NL33" s="30"/>
      <c r="NM33" s="70"/>
      <c r="NN33" s="24"/>
      <c r="NO33" s="16"/>
      <c r="NP33" s="59"/>
      <c r="NQ33" s="59"/>
      <c r="NR33" s="20"/>
      <c r="NS33" s="30"/>
      <c r="NT33" s="17"/>
      <c r="NU33" s="30"/>
      <c r="NV33" s="70"/>
      <c r="NW33" s="24"/>
      <c r="NX33" s="16"/>
      <c r="NY33" s="59"/>
      <c r="NZ33" s="121"/>
      <c r="OA33" s="20"/>
      <c r="OB33" s="30"/>
      <c r="OC33" s="17"/>
      <c r="OD33" s="30"/>
      <c r="OE33" s="78"/>
      <c r="OF33" s="24"/>
      <c r="OG33" s="16"/>
      <c r="OH33" s="59"/>
      <c r="OI33" s="121"/>
      <c r="OJ33" s="20"/>
      <c r="OK33" s="30"/>
      <c r="OL33" s="59"/>
      <c r="OM33" s="30"/>
      <c r="ON33" s="59"/>
      <c r="OO33" s="16"/>
      <c r="OP33" s="16"/>
      <c r="OQ33" s="59"/>
      <c r="OR33" s="121"/>
      <c r="OS33" s="20"/>
      <c r="OT33" s="30"/>
      <c r="OU33" s="17"/>
      <c r="OV33" s="30"/>
      <c r="OW33" s="70"/>
      <c r="OX33" s="24"/>
      <c r="OY33" s="16"/>
      <c r="OZ33" s="59"/>
      <c r="PA33" s="121"/>
      <c r="PB33" s="20"/>
      <c r="PC33" s="30"/>
      <c r="PD33" s="17"/>
      <c r="PE33" s="30"/>
      <c r="PF33" s="70"/>
      <c r="PG33" s="24"/>
      <c r="PH33" s="16"/>
      <c r="PI33" s="59"/>
      <c r="PJ33" s="121"/>
      <c r="PK33" s="20"/>
      <c r="PL33" s="30"/>
      <c r="PM33" s="59"/>
      <c r="PN33" s="30"/>
      <c r="PO33" s="59"/>
      <c r="PP33" s="16"/>
      <c r="PQ33" s="16"/>
      <c r="PR33" s="59"/>
      <c r="PS33" s="121"/>
      <c r="PT33" s="20"/>
      <c r="PU33" s="30"/>
      <c r="PV33" s="17"/>
      <c r="PW33" s="30"/>
      <c r="PX33" s="70"/>
      <c r="PY33" s="24"/>
      <c r="PZ33" s="16"/>
      <c r="QA33" s="59"/>
      <c r="QB33" s="121"/>
      <c r="QC33" s="20"/>
      <c r="QD33" s="30"/>
      <c r="QE33" s="17"/>
      <c r="QF33" s="30"/>
      <c r="QG33" s="78"/>
      <c r="QH33" s="24"/>
      <c r="QI33" s="16"/>
      <c r="QJ33" s="59"/>
      <c r="QK33" s="121"/>
      <c r="QL33" s="20"/>
      <c r="QM33" s="30"/>
      <c r="QN33" s="59"/>
      <c r="QO33" s="30"/>
      <c r="QP33" s="59"/>
      <c r="QQ33" s="16"/>
      <c r="QR33" s="16"/>
      <c r="QS33" s="59"/>
      <c r="QT33" s="121"/>
      <c r="QU33" s="20"/>
      <c r="QV33" s="30"/>
      <c r="QW33" s="59"/>
      <c r="QX33" s="30"/>
      <c r="QY33" s="59"/>
      <c r="QZ33" s="16"/>
      <c r="RA33" s="16"/>
      <c r="RB33" s="59"/>
      <c r="RC33" s="121"/>
      <c r="RD33" s="20"/>
      <c r="RE33" s="30"/>
      <c r="RF33" s="59"/>
      <c r="RG33" s="30"/>
      <c r="RH33" s="59"/>
      <c r="RI33" s="16"/>
      <c r="RJ33" s="16"/>
      <c r="RK33" s="59"/>
      <c r="RL33" s="121"/>
      <c r="RM33" s="20"/>
      <c r="RN33" s="30"/>
      <c r="RO33" s="59"/>
      <c r="RP33" s="30"/>
      <c r="RQ33" s="59"/>
      <c r="RR33" s="16"/>
      <c r="RS33" s="16"/>
      <c r="RT33" s="59"/>
      <c r="RU33" s="121"/>
      <c r="RV33" s="20"/>
      <c r="RW33" s="30"/>
      <c r="RX33" s="59"/>
      <c r="RY33" s="30"/>
      <c r="RZ33" s="59"/>
      <c r="SA33" s="16"/>
      <c r="SB33" s="16"/>
      <c r="SC33" s="59"/>
      <c r="SD33" s="121"/>
      <c r="SE33" s="20"/>
      <c r="SF33" s="30"/>
      <c r="SG33" s="59"/>
      <c r="SH33" s="30"/>
      <c r="SI33" s="59"/>
      <c r="SJ33" s="16"/>
      <c r="SK33" s="16"/>
      <c r="SL33" s="59"/>
      <c r="SM33" s="121"/>
      <c r="SN33" s="20"/>
      <c r="SO33" s="30"/>
      <c r="SP33" s="59"/>
      <c r="SQ33" s="30"/>
      <c r="SR33" s="59"/>
      <c r="SS33" s="16"/>
      <c r="SU33" s="7"/>
      <c r="SV33" s="2"/>
      <c r="SW33" s="20"/>
      <c r="SX33" s="30"/>
      <c r="SY33" s="59"/>
      <c r="SZ33" s="30"/>
      <c r="TA33" s="7"/>
      <c r="TD33" s="7"/>
      <c r="TE33" s="2"/>
      <c r="TF33" s="20"/>
      <c r="TG33" s="30"/>
      <c r="TH33" s="17"/>
      <c r="TI33" s="30"/>
      <c r="TJ33" s="78"/>
      <c r="TK33" s="24"/>
      <c r="TM33" s="7"/>
      <c r="TN33" s="2"/>
      <c r="TO33" s="20"/>
      <c r="TP33" s="30"/>
      <c r="TQ33" s="17"/>
      <c r="TR33" s="30"/>
      <c r="TS33" s="78"/>
      <c r="TT33" s="24"/>
      <c r="TV33" s="7"/>
      <c r="TW33" s="2"/>
      <c r="TX33" s="20"/>
      <c r="TY33" s="30"/>
      <c r="TZ33" s="17"/>
      <c r="UA33" s="30"/>
      <c r="UB33" s="78"/>
      <c r="UC33" s="24"/>
      <c r="UE33" s="7"/>
      <c r="UF33" s="2"/>
      <c r="UG33" s="20"/>
      <c r="UH33" s="30"/>
      <c r="UI33" s="17"/>
      <c r="UJ33" s="30"/>
      <c r="UK33" s="78"/>
      <c r="UL33" s="24"/>
      <c r="UN33" s="7"/>
      <c r="UO33" s="2"/>
      <c r="UP33" s="20"/>
      <c r="UQ33" s="30"/>
      <c r="UR33" s="17"/>
      <c r="US33" s="30"/>
      <c r="UT33" s="78"/>
      <c r="UU33" s="24"/>
      <c r="UW33" s="7"/>
      <c r="UX33" s="2"/>
      <c r="UY33" s="20"/>
      <c r="UZ33" s="30"/>
      <c r="VA33" s="17"/>
      <c r="VB33" s="30"/>
      <c r="VC33" s="78"/>
      <c r="VD33" s="24"/>
      <c r="VF33" s="7"/>
      <c r="VG33" s="2"/>
      <c r="VH33" s="20"/>
      <c r="VI33" s="30"/>
      <c r="VJ33" s="17"/>
      <c r="VK33" s="30"/>
      <c r="VL33" s="78"/>
      <c r="VM33" s="24"/>
      <c r="VO33" s="7"/>
      <c r="VP33" s="2"/>
      <c r="VQ33" s="20"/>
      <c r="VR33" s="30"/>
      <c r="VS33" s="17"/>
      <c r="VT33" s="30"/>
      <c r="VU33" s="78"/>
      <c r="VV33" s="24"/>
      <c r="VX33" s="7"/>
      <c r="VY33" s="2"/>
      <c r="VZ33" s="20"/>
      <c r="WA33" s="30"/>
      <c r="WB33" s="17"/>
      <c r="WC33" s="30"/>
      <c r="WD33" s="78"/>
      <c r="WE33" s="24"/>
      <c r="WG33" s="7"/>
      <c r="WH33" s="2"/>
      <c r="WI33" s="20"/>
      <c r="WJ33" s="30"/>
      <c r="WK33" s="17"/>
      <c r="WL33" s="30"/>
      <c r="WM33" s="78"/>
      <c r="WN33" s="24"/>
      <c r="WP33" s="7"/>
      <c r="WQ33" s="2"/>
      <c r="WR33" s="20"/>
      <c r="WS33" s="30"/>
      <c r="WT33" s="17"/>
      <c r="WU33" s="30"/>
      <c r="WV33" s="78"/>
      <c r="WW33" s="24"/>
      <c r="WY33" s="7"/>
      <c r="WZ33" s="2"/>
      <c r="XA33" s="20"/>
      <c r="XB33" s="30"/>
      <c r="XC33" s="17"/>
      <c r="XD33" s="30"/>
      <c r="XE33" s="78"/>
      <c r="XF33" s="24"/>
      <c r="XH33" s="7"/>
      <c r="XI33" s="2"/>
      <c r="XJ33" s="20"/>
      <c r="XK33" s="30"/>
      <c r="XL33" s="17"/>
      <c r="XM33" s="30"/>
      <c r="XN33" s="78"/>
      <c r="XO33" s="24"/>
      <c r="XQ33" s="7"/>
      <c r="XR33" s="2"/>
      <c r="XS33" s="20"/>
      <c r="XT33" s="30"/>
      <c r="XU33" s="17"/>
      <c r="XV33" s="30"/>
      <c r="XW33" s="78"/>
      <c r="XX33" s="24"/>
      <c r="XZ33" s="7"/>
      <c r="YA33" s="2"/>
      <c r="YB33" s="20"/>
      <c r="YC33" s="30"/>
      <c r="YD33" s="17"/>
      <c r="YE33" s="30"/>
      <c r="YF33" s="78"/>
      <c r="YG33" s="24"/>
      <c r="YI33" s="7"/>
      <c r="YJ33" s="2"/>
      <c r="YK33" s="20"/>
      <c r="YL33" s="30"/>
      <c r="YM33" s="17"/>
      <c r="YN33" s="30"/>
      <c r="YO33" s="78"/>
      <c r="YP33" s="24"/>
      <c r="YR33" s="7"/>
      <c r="YS33" s="2"/>
      <c r="YT33" s="20"/>
      <c r="YU33" s="30"/>
      <c r="YV33" s="17"/>
      <c r="YW33" s="30"/>
      <c r="YX33" s="78"/>
      <c r="YY33" s="24"/>
      <c r="ZA33" s="7"/>
      <c r="ZB33" s="2"/>
      <c r="ZC33" s="20"/>
      <c r="ZD33" s="30"/>
      <c r="ZE33" s="17"/>
      <c r="ZF33" s="30"/>
      <c r="ZG33" s="78"/>
      <c r="ZH33" s="24"/>
      <c r="ZJ33" s="7"/>
      <c r="ZK33" s="2"/>
      <c r="ZL33" s="20"/>
      <c r="ZM33" s="30"/>
      <c r="ZN33" s="17"/>
      <c r="ZO33" s="30"/>
      <c r="ZP33" s="78"/>
      <c r="ZQ33" s="24"/>
      <c r="ZS33" s="7"/>
      <c r="ZT33" s="2"/>
      <c r="ZU33" s="20"/>
      <c r="ZV33" s="30"/>
      <c r="ZW33" s="17"/>
      <c r="ZX33" s="30"/>
      <c r="ZY33" s="78"/>
      <c r="ZZ33" s="24"/>
      <c r="AAB33" s="7"/>
      <c r="AAC33" s="2"/>
      <c r="AAD33" s="20"/>
      <c r="AAE33" s="30"/>
      <c r="AAF33" s="17"/>
      <c r="AAG33" s="30"/>
      <c r="AAH33" s="78"/>
      <c r="AAI33" s="24"/>
      <c r="AAK33" s="7"/>
      <c r="AAL33" s="2"/>
      <c r="AAM33" s="20"/>
      <c r="AAN33" s="30"/>
      <c r="AAO33" s="17"/>
      <c r="AAP33" s="30"/>
      <c r="AAQ33" s="78"/>
      <c r="AAR33" s="24"/>
      <c r="AAT33" s="7"/>
      <c r="AAU33" s="2"/>
      <c r="AAV33" s="20"/>
      <c r="AAW33" s="30"/>
      <c r="AAX33" s="17"/>
      <c r="AAY33" s="30"/>
      <c r="AAZ33" s="78"/>
      <c r="ABA33" s="24"/>
      <c r="ABC33" s="7"/>
      <c r="ABD33" s="2"/>
      <c r="ABE33" s="20"/>
      <c r="ABF33" s="30"/>
      <c r="ABG33" s="17"/>
      <c r="ABH33" s="30"/>
      <c r="ABI33" s="78"/>
      <c r="ABJ33" s="24"/>
      <c r="ABL33" s="7"/>
      <c r="ABM33" s="2"/>
      <c r="ABN33" s="20"/>
      <c r="ABO33" s="30"/>
      <c r="ABP33" s="17"/>
      <c r="ABQ33" s="30"/>
      <c r="ABR33" s="78"/>
      <c r="ABS33" s="24"/>
      <c r="ABU33" s="7"/>
      <c r="ABV33" s="2"/>
      <c r="ABW33" s="20"/>
      <c r="ABX33" s="30"/>
      <c r="ABY33" s="17"/>
      <c r="ABZ33" s="30"/>
      <c r="ACA33" s="78"/>
      <c r="ACB33" s="24"/>
      <c r="ACD33" s="7"/>
      <c r="ACE33" s="2"/>
      <c r="ACF33" s="20"/>
      <c r="ACG33" s="30"/>
      <c r="ACH33" s="17"/>
      <c r="ACI33" s="30"/>
      <c r="ACJ33" s="78"/>
      <c r="ACK33" s="24"/>
      <c r="ACM33" s="7"/>
      <c r="ACN33" s="2"/>
      <c r="ACO33" s="20"/>
      <c r="ACP33" s="30"/>
      <c r="ACQ33" s="17"/>
      <c r="ACR33" s="30"/>
      <c r="ACS33" s="78"/>
      <c r="ACT33" s="24"/>
      <c r="ACV33" s="7"/>
      <c r="ACW33" s="2"/>
      <c r="ACX33" s="20"/>
      <c r="ACY33" s="30"/>
      <c r="ACZ33" s="17"/>
      <c r="ADA33" s="30"/>
      <c r="ADB33" s="78"/>
      <c r="ADC33" s="24"/>
    </row>
    <row r="34" spans="1:783" ht="16.5" thickBot="1" x14ac:dyDescent="0.3">
      <c r="A34" s="25">
        <v>28</v>
      </c>
      <c r="B34" s="16" t="str">
        <f t="shared" ref="B34:H34" si="27">IT5</f>
        <v>SMITHFIELD FARLAND</v>
      </c>
      <c r="C34" s="16" t="str">
        <f t="shared" si="27"/>
        <v>Smithfield</v>
      </c>
      <c r="D34" s="72" t="str">
        <f t="shared" si="27"/>
        <v>PED.29130808</v>
      </c>
      <c r="E34" s="155">
        <f t="shared" si="27"/>
        <v>43369</v>
      </c>
      <c r="F34" s="74">
        <f t="shared" si="27"/>
        <v>17917.64</v>
      </c>
      <c r="G34" s="15">
        <f t="shared" si="27"/>
        <v>20</v>
      </c>
      <c r="H34" s="64">
        <f t="shared" si="27"/>
        <v>18057.84</v>
      </c>
      <c r="I34" s="18">
        <f t="shared" ref="I34:I95" si="28">F34-H34</f>
        <v>-140.20000000000073</v>
      </c>
      <c r="J34" s="16"/>
      <c r="K34" s="129"/>
      <c r="L34" s="122"/>
      <c r="M34" s="77"/>
      <c r="N34" s="134"/>
      <c r="O34" s="297"/>
      <c r="P34" s="298"/>
      <c r="Q34" s="299"/>
      <c r="R34" s="300"/>
      <c r="S34" s="16"/>
      <c r="T34" s="59"/>
      <c r="U34" s="140"/>
      <c r="V34" s="48"/>
      <c r="W34" s="241"/>
      <c r="X34" s="118"/>
      <c r="Y34" s="131"/>
      <c r="Z34" s="132"/>
      <c r="AA34" s="113"/>
      <c r="AB34" s="16"/>
      <c r="AC34" s="59"/>
      <c r="AD34" s="123"/>
      <c r="AE34" s="48"/>
      <c r="AF34" s="191"/>
      <c r="AG34" s="118"/>
      <c r="AH34" s="135"/>
      <c r="AI34" s="70"/>
      <c r="AJ34" s="24"/>
      <c r="AK34" s="16"/>
      <c r="AL34" s="59"/>
      <c r="AM34" s="123"/>
      <c r="AN34" s="162"/>
      <c r="AO34" s="219"/>
      <c r="AP34" s="221"/>
      <c r="AQ34" s="219"/>
      <c r="AR34" s="220"/>
      <c r="AS34" s="101"/>
      <c r="AT34" s="125"/>
      <c r="AU34" s="59"/>
      <c r="AV34" s="123"/>
      <c r="AW34" s="162"/>
      <c r="AX34" s="135"/>
      <c r="AY34" s="290"/>
      <c r="AZ34" s="135"/>
      <c r="BA34" s="131"/>
      <c r="BB34" s="16"/>
      <c r="BC34" s="16"/>
      <c r="BD34" s="59"/>
      <c r="BE34" s="123"/>
      <c r="BF34" s="48"/>
      <c r="BG34" s="135"/>
      <c r="BH34" s="118">
        <v>1</v>
      </c>
      <c r="BI34" s="135"/>
      <c r="BJ34" s="131"/>
      <c r="BK34" s="139"/>
      <c r="BL34" s="16"/>
      <c r="BM34" s="59"/>
      <c r="BN34" s="123"/>
      <c r="BO34" s="48"/>
      <c r="BP34" s="135"/>
      <c r="BQ34" s="118"/>
      <c r="BR34" s="135"/>
      <c r="BS34" s="131"/>
      <c r="BT34" s="24"/>
      <c r="BU34" s="16"/>
      <c r="BV34" s="59"/>
      <c r="BW34" s="123"/>
      <c r="BX34" s="48"/>
      <c r="BY34" s="135"/>
      <c r="BZ34" s="118"/>
      <c r="CA34" s="135"/>
      <c r="CB34" s="131"/>
      <c r="CC34" s="24"/>
      <c r="CD34" s="16"/>
      <c r="CE34" s="59"/>
      <c r="CF34" s="123"/>
      <c r="CG34" s="48"/>
      <c r="CH34" s="135"/>
      <c r="CI34" s="118"/>
      <c r="CJ34" s="135"/>
      <c r="CK34" s="131"/>
      <c r="CL34" s="24"/>
      <c r="CM34" s="16"/>
      <c r="CN34" s="59"/>
      <c r="CO34" s="123"/>
      <c r="CP34" s="48"/>
      <c r="CQ34" s="135"/>
      <c r="CR34" s="118"/>
      <c r="CS34" s="135"/>
      <c r="CT34" s="131"/>
      <c r="CU34" s="24"/>
      <c r="CV34" s="16"/>
      <c r="CW34" s="59"/>
      <c r="CX34" s="123"/>
      <c r="CY34" s="48"/>
      <c r="CZ34" s="135"/>
      <c r="DA34" s="118"/>
      <c r="DB34" s="135"/>
      <c r="DC34" s="131"/>
      <c r="DD34" s="24"/>
      <c r="DE34" s="16"/>
      <c r="DF34" s="59"/>
      <c r="DG34" s="123"/>
      <c r="DH34" s="48"/>
      <c r="DI34" s="135"/>
      <c r="DJ34" s="118"/>
      <c r="DK34" s="135"/>
      <c r="DL34" s="131"/>
      <c r="DM34" s="139"/>
      <c r="DN34" s="16"/>
      <c r="DO34" s="59"/>
      <c r="DP34" s="123"/>
      <c r="DQ34" s="48"/>
      <c r="DR34" s="135"/>
      <c r="DS34" s="112"/>
      <c r="DT34" s="136"/>
      <c r="DU34" s="231"/>
      <c r="DV34" s="139"/>
      <c r="DW34" s="16"/>
      <c r="DX34" s="59"/>
      <c r="DY34" s="123"/>
      <c r="DZ34" s="48"/>
      <c r="EA34" s="135"/>
      <c r="EB34" s="112"/>
      <c r="EC34" s="136"/>
      <c r="ED34" s="231"/>
      <c r="EE34" s="139"/>
      <c r="EF34" s="16"/>
      <c r="EG34" s="59"/>
      <c r="EH34" s="123"/>
      <c r="EI34" s="48"/>
      <c r="EJ34" s="137"/>
      <c r="EK34" s="112"/>
      <c r="EL34" s="136"/>
      <c r="EM34" s="75"/>
      <c r="EN34" s="139"/>
      <c r="EO34" s="16"/>
      <c r="EP34" s="59"/>
      <c r="EQ34" s="138"/>
      <c r="ER34" s="48"/>
      <c r="ES34" s="135"/>
      <c r="ET34" s="118"/>
      <c r="EU34" s="135"/>
      <c r="EV34" s="231"/>
      <c r="EW34" s="139"/>
      <c r="EX34" s="16"/>
      <c r="EY34" s="59"/>
      <c r="EZ34" s="123"/>
      <c r="FA34" s="48"/>
      <c r="FB34" s="137"/>
      <c r="FC34" s="112"/>
      <c r="FD34" s="137"/>
      <c r="FE34" s="75"/>
      <c r="FF34" s="139"/>
      <c r="FG34" s="16"/>
      <c r="FH34" s="59"/>
      <c r="FI34" s="123"/>
      <c r="FJ34" s="48"/>
      <c r="FK34" s="135"/>
      <c r="FL34" s="112"/>
      <c r="FM34" s="136"/>
      <c r="FN34" s="231"/>
      <c r="FO34" s="139"/>
      <c r="FP34" s="16"/>
      <c r="FQ34" s="59"/>
      <c r="FR34" s="123"/>
      <c r="FS34" s="162"/>
      <c r="FT34" s="135"/>
      <c r="FU34" s="290"/>
      <c r="FV34" s="135"/>
      <c r="FW34" s="131"/>
      <c r="FX34" s="16"/>
      <c r="FY34" s="16"/>
      <c r="FZ34" s="129"/>
      <c r="GA34" s="122"/>
      <c r="GB34" s="77"/>
      <c r="GC34" s="134"/>
      <c r="GD34" s="297"/>
      <c r="GE34" s="298"/>
      <c r="GF34" s="299"/>
      <c r="GG34" s="300"/>
      <c r="GH34" s="16"/>
      <c r="GI34" s="129"/>
      <c r="GJ34" s="122"/>
      <c r="GK34" s="77"/>
      <c r="GL34" s="134"/>
      <c r="GM34" s="297"/>
      <c r="GN34" s="298"/>
      <c r="GO34" s="299"/>
      <c r="GP34" s="300"/>
      <c r="GQ34" s="16"/>
      <c r="GR34" s="59"/>
      <c r="GS34" s="123"/>
      <c r="GT34" s="48"/>
      <c r="GU34" s="137"/>
      <c r="GV34" s="112"/>
      <c r="GW34" s="136"/>
      <c r="GX34" s="75"/>
      <c r="GY34" s="139"/>
      <c r="GZ34" s="16"/>
      <c r="HA34" s="59"/>
      <c r="HB34" s="123"/>
      <c r="HC34" s="48"/>
      <c r="HD34" s="135"/>
      <c r="HE34" s="112"/>
      <c r="HF34" s="136"/>
      <c r="HG34" s="231"/>
      <c r="HH34" s="139"/>
      <c r="HI34" s="16"/>
      <c r="HJ34" s="59"/>
      <c r="HK34" s="123"/>
      <c r="HL34" s="162"/>
      <c r="HM34" s="135"/>
      <c r="HN34" s="290"/>
      <c r="HO34" s="135"/>
      <c r="HP34" s="131"/>
      <c r="HQ34" s="16"/>
      <c r="HR34" s="16"/>
      <c r="HS34" s="59"/>
      <c r="HT34" s="123"/>
      <c r="HU34" s="48"/>
      <c r="HV34" s="135"/>
      <c r="HW34" s="112"/>
      <c r="HX34" s="136"/>
      <c r="HY34" s="231"/>
      <c r="HZ34" s="139"/>
      <c r="IA34" s="16"/>
      <c r="IB34" s="59"/>
      <c r="IC34" s="123"/>
      <c r="ID34" s="48"/>
      <c r="IE34" s="137"/>
      <c r="IF34" s="112"/>
      <c r="IG34" s="136"/>
      <c r="IH34" s="75"/>
      <c r="II34" s="139"/>
      <c r="IJ34" s="16"/>
      <c r="IK34" s="59"/>
      <c r="IL34" s="123"/>
      <c r="IM34" s="48"/>
      <c r="IN34" s="135"/>
      <c r="IO34" s="112"/>
      <c r="IP34" s="136"/>
      <c r="IQ34" s="231"/>
      <c r="IR34" s="139"/>
      <c r="IS34" s="16"/>
      <c r="IT34" s="59"/>
      <c r="IU34" s="123"/>
      <c r="IV34" s="162"/>
      <c r="IW34" s="135"/>
      <c r="IX34" s="118"/>
      <c r="IY34" s="135"/>
      <c r="IZ34" s="132"/>
      <c r="JA34" s="139"/>
      <c r="JB34" s="125"/>
      <c r="JC34" s="129"/>
      <c r="JD34" s="122"/>
      <c r="JE34" s="77"/>
      <c r="JF34" s="134"/>
      <c r="JG34" s="297"/>
      <c r="JH34" s="298"/>
      <c r="JI34" s="299"/>
      <c r="JJ34" s="300"/>
      <c r="JK34" s="16"/>
      <c r="JL34" s="59"/>
      <c r="JM34" s="123"/>
      <c r="JN34" s="162"/>
      <c r="JO34" s="135"/>
      <c r="JP34" s="118"/>
      <c r="JQ34" s="135"/>
      <c r="JR34" s="132"/>
      <c r="JS34" s="139"/>
      <c r="JT34" s="16"/>
      <c r="JU34" s="59"/>
      <c r="JV34" s="123"/>
      <c r="JW34" s="48"/>
      <c r="JX34" s="137"/>
      <c r="JY34" s="112"/>
      <c r="JZ34" s="137"/>
      <c r="KA34" s="132"/>
      <c r="KB34" s="139"/>
      <c r="KC34" s="16"/>
      <c r="KD34" s="59"/>
      <c r="KE34" s="123"/>
      <c r="KF34" s="48"/>
      <c r="KG34" s="136"/>
      <c r="KH34" s="118"/>
      <c r="KI34" s="135"/>
      <c r="KJ34" s="132"/>
      <c r="KK34" s="154"/>
      <c r="KL34" s="16"/>
      <c r="KM34" s="59"/>
      <c r="KN34" s="140"/>
      <c r="KO34" s="48"/>
      <c r="KP34" s="241"/>
      <c r="KQ34" s="118"/>
      <c r="KR34" s="131"/>
      <c r="KS34" s="132"/>
      <c r="KT34" s="113"/>
      <c r="KU34" s="16"/>
      <c r="KV34" s="59"/>
      <c r="KW34" s="123"/>
      <c r="KX34" s="48"/>
      <c r="KY34" s="191"/>
      <c r="KZ34" s="118"/>
      <c r="LA34" s="135"/>
      <c r="LB34" s="70"/>
      <c r="LC34" s="24"/>
      <c r="LD34" s="16"/>
      <c r="LE34" s="59"/>
      <c r="LF34" s="123"/>
      <c r="LG34" s="48"/>
      <c r="LH34" s="135"/>
      <c r="LI34" s="218"/>
      <c r="LJ34" s="252"/>
      <c r="LK34" s="253"/>
      <c r="LL34" s="296"/>
      <c r="LM34" s="16"/>
      <c r="LN34" s="59"/>
      <c r="LO34" s="123"/>
      <c r="LP34" s="48"/>
      <c r="LQ34" s="191"/>
      <c r="LR34" s="118"/>
      <c r="LS34" s="135"/>
      <c r="LT34" s="70"/>
      <c r="LU34" s="24"/>
      <c r="LV34" s="16"/>
      <c r="LW34" s="59"/>
      <c r="LX34" s="162"/>
      <c r="LY34" s="48"/>
      <c r="LZ34" s="131"/>
      <c r="MA34" s="118"/>
      <c r="MB34" s="131"/>
      <c r="MC34" s="132"/>
      <c r="MD34" s="139"/>
      <c r="ME34" s="16"/>
      <c r="MF34" s="59"/>
      <c r="MG34" s="123"/>
      <c r="MH34" s="48"/>
      <c r="MI34" s="135"/>
      <c r="MJ34" s="218"/>
      <c r="MK34" s="252"/>
      <c r="ML34" s="253"/>
      <c r="MM34" s="296"/>
      <c r="MN34" s="16"/>
      <c r="MO34" s="59"/>
      <c r="MP34" s="162"/>
      <c r="MQ34" s="48"/>
      <c r="MR34" s="131"/>
      <c r="MS34" s="118"/>
      <c r="MT34" s="131"/>
      <c r="MU34" s="132"/>
      <c r="MV34" s="139"/>
      <c r="MW34" s="16"/>
      <c r="MX34" s="59"/>
      <c r="MY34" s="123"/>
      <c r="MZ34" s="48"/>
      <c r="NA34" s="135"/>
      <c r="NB34" s="118"/>
      <c r="NC34" s="135"/>
      <c r="ND34" s="132"/>
      <c r="NE34" s="24"/>
      <c r="NF34" s="16"/>
      <c r="NG34" s="59"/>
      <c r="NH34" s="123"/>
      <c r="NI34" s="162"/>
      <c r="NJ34" s="219"/>
      <c r="NK34" s="221"/>
      <c r="NL34" s="219"/>
      <c r="NM34" s="220"/>
      <c r="NN34" s="101"/>
      <c r="NO34" s="125"/>
      <c r="NP34" s="59"/>
      <c r="NQ34" s="162"/>
      <c r="NR34" s="48"/>
      <c r="NS34" s="131"/>
      <c r="NT34" s="118"/>
      <c r="NU34" s="131"/>
      <c r="NV34" s="132"/>
      <c r="NW34" s="139"/>
      <c r="NX34" s="16"/>
      <c r="NY34" s="59"/>
      <c r="NZ34" s="123"/>
      <c r="OA34" s="162"/>
      <c r="OB34" s="135"/>
      <c r="OC34" s="290"/>
      <c r="OD34" s="135"/>
      <c r="OE34" s="131"/>
      <c r="OF34" s="16"/>
      <c r="OG34" s="16"/>
      <c r="OH34" s="59"/>
      <c r="OI34" s="123"/>
      <c r="OJ34" s="162"/>
      <c r="OK34" s="135"/>
      <c r="OL34" s="290"/>
      <c r="OM34" s="135"/>
      <c r="ON34" s="131"/>
      <c r="OO34" s="16"/>
      <c r="OP34" s="16"/>
      <c r="OQ34" s="59"/>
      <c r="OR34" s="123"/>
      <c r="OS34" s="162"/>
      <c r="OT34" s="219"/>
      <c r="OU34" s="221"/>
      <c r="OV34" s="219"/>
      <c r="OW34" s="220"/>
      <c r="OX34" s="101"/>
      <c r="OY34" s="125"/>
      <c r="OZ34" s="59"/>
      <c r="PA34" s="123"/>
      <c r="PB34" s="162"/>
      <c r="PC34" s="219"/>
      <c r="PD34" s="221"/>
      <c r="PE34" s="219"/>
      <c r="PF34" s="220"/>
      <c r="PG34" s="101"/>
      <c r="PH34" s="125"/>
      <c r="PI34" s="59"/>
      <c r="PJ34" s="123"/>
      <c r="PK34" s="162"/>
      <c r="PL34" s="135"/>
      <c r="PM34" s="290"/>
      <c r="PN34" s="135"/>
      <c r="PO34" s="131"/>
      <c r="PP34" s="16"/>
      <c r="PQ34" s="16"/>
      <c r="PR34" s="59"/>
      <c r="PS34" s="123"/>
      <c r="PT34" s="162"/>
      <c r="PU34" s="135"/>
      <c r="PV34" s="290"/>
      <c r="PW34" s="135"/>
      <c r="PX34" s="131"/>
      <c r="PY34" s="16"/>
      <c r="PZ34" s="16"/>
      <c r="QA34" s="59"/>
      <c r="QB34" s="123"/>
      <c r="QC34" s="48"/>
      <c r="QD34" s="135"/>
      <c r="QE34" s="17"/>
      <c r="QF34" s="135"/>
      <c r="QG34" s="132"/>
      <c r="QH34" s="24"/>
      <c r="QJ34" s="7"/>
      <c r="QK34" s="143"/>
      <c r="QL34" s="217"/>
      <c r="QM34" s="142"/>
      <c r="QN34" s="222"/>
      <c r="QO34" s="142"/>
      <c r="QP34" s="32"/>
      <c r="QS34" s="7"/>
      <c r="QT34" s="143"/>
      <c r="QU34" s="217"/>
      <c r="QV34" s="142"/>
      <c r="QW34" s="222"/>
      <c r="QX34" s="142"/>
      <c r="QY34" s="32"/>
      <c r="RB34" s="7"/>
      <c r="RC34" s="143"/>
      <c r="RD34" s="217"/>
      <c r="RE34" s="142"/>
      <c r="RF34" s="222"/>
      <c r="RG34" s="142"/>
      <c r="RH34" s="32"/>
      <c r="RK34" s="7"/>
      <c r="RL34" s="143"/>
      <c r="RM34" s="217"/>
      <c r="RN34" s="142"/>
      <c r="RO34" s="222"/>
      <c r="RP34" s="142"/>
      <c r="RQ34" s="32"/>
      <c r="RT34" s="7"/>
      <c r="RU34" s="143"/>
      <c r="RV34" s="217"/>
      <c r="RW34" s="142"/>
      <c r="RX34" s="222"/>
      <c r="RY34" s="142"/>
      <c r="RZ34" s="32"/>
      <c r="SC34" s="7"/>
      <c r="SD34" s="143"/>
      <c r="SE34" s="217"/>
      <c r="SF34" s="142"/>
      <c r="SG34" s="222"/>
      <c r="SH34" s="142"/>
      <c r="SI34" s="32"/>
      <c r="SL34" s="7"/>
      <c r="SM34" s="143"/>
      <c r="SN34" s="217"/>
      <c r="SO34" s="142"/>
      <c r="SP34" s="222"/>
      <c r="SQ34" s="142"/>
      <c r="SR34" s="32"/>
      <c r="SU34" s="7"/>
      <c r="SV34" s="143"/>
      <c r="SW34" s="264">
        <v>24</v>
      </c>
      <c r="SX34" s="142"/>
      <c r="SY34" s="222"/>
      <c r="SZ34" s="142"/>
      <c r="TA34" s="32"/>
      <c r="TD34" s="7"/>
      <c r="TE34" s="143"/>
      <c r="TF34" s="264">
        <v>24</v>
      </c>
      <c r="TG34" s="142"/>
      <c r="TH34" s="17"/>
      <c r="TI34" s="142"/>
      <c r="TJ34" s="32"/>
      <c r="TK34" s="24"/>
      <c r="TM34" s="7"/>
      <c r="TN34" s="143"/>
      <c r="TO34" s="264"/>
      <c r="TP34" s="142"/>
      <c r="TQ34" s="17"/>
      <c r="TR34" s="142"/>
      <c r="TS34" s="32"/>
      <c r="TT34" s="24"/>
      <c r="TV34" s="7"/>
      <c r="TW34" s="143"/>
      <c r="TX34" s="264">
        <v>24</v>
      </c>
      <c r="TY34" s="142"/>
      <c r="TZ34" s="17"/>
      <c r="UA34" s="142"/>
      <c r="UB34" s="32"/>
      <c r="UC34" s="24"/>
      <c r="UE34" s="7"/>
      <c r="UF34" s="143"/>
      <c r="UG34" s="264">
        <v>24</v>
      </c>
      <c r="UH34" s="142"/>
      <c r="UI34" s="17"/>
      <c r="UJ34" s="142"/>
      <c r="UK34" s="32"/>
      <c r="UL34" s="24"/>
      <c r="UN34" s="7"/>
      <c r="UO34" s="143"/>
      <c r="UP34" s="264">
        <v>24</v>
      </c>
      <c r="UQ34" s="142"/>
      <c r="UR34" s="17"/>
      <c r="US34" s="142"/>
      <c r="UT34" s="32"/>
      <c r="UU34" s="24"/>
      <c r="UW34" s="7"/>
      <c r="UX34" s="143"/>
      <c r="UY34" s="264">
        <v>24</v>
      </c>
      <c r="UZ34" s="142"/>
      <c r="VA34" s="17"/>
      <c r="VB34" s="142"/>
      <c r="VC34" s="32"/>
      <c r="VD34" s="24"/>
      <c r="VF34" s="7"/>
      <c r="VG34" s="143"/>
      <c r="VH34" s="264">
        <v>24</v>
      </c>
      <c r="VI34" s="142"/>
      <c r="VJ34" s="17"/>
      <c r="VK34" s="142"/>
      <c r="VL34" s="32"/>
      <c r="VM34" s="24"/>
      <c r="VO34" s="7"/>
      <c r="VP34" s="143"/>
      <c r="VQ34" s="264">
        <v>24</v>
      </c>
      <c r="VR34" s="142"/>
      <c r="VS34" s="17"/>
      <c r="VT34" s="142"/>
      <c r="VU34" s="32"/>
      <c r="VV34" s="24"/>
      <c r="VX34" s="7"/>
      <c r="VY34" s="143"/>
      <c r="VZ34" s="264">
        <v>24</v>
      </c>
      <c r="WA34" s="142"/>
      <c r="WB34" s="17"/>
      <c r="WC34" s="142"/>
      <c r="WD34" s="32"/>
      <c r="WE34" s="24"/>
      <c r="WG34" s="7"/>
      <c r="WH34" s="143"/>
      <c r="WI34" s="264">
        <v>24</v>
      </c>
      <c r="WJ34" s="142"/>
      <c r="WK34" s="17"/>
      <c r="WL34" s="142"/>
      <c r="WM34" s="32"/>
      <c r="WN34" s="24"/>
      <c r="WP34" s="7"/>
      <c r="WQ34" s="143"/>
      <c r="WR34" s="264">
        <v>24</v>
      </c>
      <c r="WS34" s="142"/>
      <c r="WT34" s="17"/>
      <c r="WU34" s="142"/>
      <c r="WV34" s="32"/>
      <c r="WW34" s="24"/>
      <c r="WY34" s="7"/>
      <c r="WZ34" s="143"/>
      <c r="XA34" s="264"/>
      <c r="XB34" s="142"/>
      <c r="XC34" s="17"/>
      <c r="XD34" s="142"/>
      <c r="XE34" s="32"/>
      <c r="XF34" s="24"/>
      <c r="XH34" s="7"/>
      <c r="XI34" s="143"/>
      <c r="XJ34" s="264">
        <v>24</v>
      </c>
      <c r="XK34" s="142"/>
      <c r="XL34" s="17"/>
      <c r="XM34" s="142"/>
      <c r="XN34" s="32"/>
      <c r="XO34" s="24"/>
      <c r="XQ34" s="7"/>
      <c r="XR34" s="143"/>
      <c r="XS34" s="264">
        <v>24</v>
      </c>
      <c r="XT34" s="142"/>
      <c r="XU34" s="17"/>
      <c r="XV34" s="142"/>
      <c r="XW34" s="32"/>
      <c r="XX34" s="24"/>
      <c r="XZ34" s="7"/>
      <c r="YA34" s="143"/>
      <c r="YB34" s="264">
        <v>24</v>
      </c>
      <c r="YC34" s="142"/>
      <c r="YD34" s="17"/>
      <c r="YE34" s="142"/>
      <c r="YF34" s="32"/>
      <c r="YG34" s="24"/>
      <c r="YI34" s="7"/>
      <c r="YJ34" s="143"/>
      <c r="YK34" s="264">
        <v>24</v>
      </c>
      <c r="YL34" s="142"/>
      <c r="YM34" s="17"/>
      <c r="YN34" s="142"/>
      <c r="YO34" s="32"/>
      <c r="YP34" s="24"/>
      <c r="YR34" s="7"/>
      <c r="YS34" s="143"/>
      <c r="YT34" s="264">
        <v>24</v>
      </c>
      <c r="YU34" s="142"/>
      <c r="YV34" s="17"/>
      <c r="YW34" s="142"/>
      <c r="YX34" s="32"/>
      <c r="YY34" s="24"/>
      <c r="ZA34" s="7"/>
      <c r="ZB34" s="143"/>
      <c r="ZC34" s="264">
        <v>24</v>
      </c>
      <c r="ZD34" s="142"/>
      <c r="ZE34" s="17"/>
      <c r="ZF34" s="142"/>
      <c r="ZG34" s="32"/>
      <c r="ZH34" s="24"/>
      <c r="ZJ34" s="7"/>
      <c r="ZK34" s="143"/>
      <c r="ZL34" s="264">
        <v>24</v>
      </c>
      <c r="ZM34" s="142"/>
      <c r="ZN34" s="17"/>
      <c r="ZO34" s="142"/>
      <c r="ZP34" s="32"/>
      <c r="ZQ34" s="24"/>
      <c r="ZS34" s="7"/>
      <c r="ZT34" s="143"/>
      <c r="ZU34" s="264">
        <v>24</v>
      </c>
      <c r="ZV34" s="142"/>
      <c r="ZW34" s="17"/>
      <c r="ZX34" s="142"/>
      <c r="ZY34" s="32"/>
      <c r="ZZ34" s="24"/>
      <c r="AAB34" s="7"/>
      <c r="AAC34" s="143"/>
      <c r="AAD34" s="264">
        <v>24</v>
      </c>
      <c r="AAE34" s="142"/>
      <c r="AAF34" s="17"/>
      <c r="AAG34" s="142"/>
      <c r="AAH34" s="32"/>
      <c r="AAI34" s="24"/>
      <c r="AAK34" s="7"/>
      <c r="AAL34" s="143"/>
      <c r="AAM34" s="264">
        <v>24</v>
      </c>
      <c r="AAN34" s="142"/>
      <c r="AAO34" s="17"/>
      <c r="AAP34" s="142"/>
      <c r="AAQ34" s="32"/>
      <c r="AAR34" s="24"/>
      <c r="AAT34" s="7"/>
      <c r="AAU34" s="143"/>
      <c r="AAV34" s="264">
        <v>24</v>
      </c>
      <c r="AAW34" s="142"/>
      <c r="AAX34" s="17"/>
      <c r="AAY34" s="142"/>
      <c r="AAZ34" s="32"/>
      <c r="ABA34" s="24"/>
      <c r="ABC34" s="7"/>
      <c r="ABD34" s="143"/>
      <c r="ABE34" s="264">
        <v>24</v>
      </c>
      <c r="ABF34" s="142"/>
      <c r="ABG34" s="17"/>
      <c r="ABH34" s="142"/>
      <c r="ABI34" s="32"/>
      <c r="ABJ34" s="24"/>
      <c r="ABL34" s="7"/>
      <c r="ABM34" s="143"/>
      <c r="ABN34" s="264">
        <v>24</v>
      </c>
      <c r="ABO34" s="142"/>
      <c r="ABP34" s="17"/>
      <c r="ABQ34" s="142"/>
      <c r="ABR34" s="32"/>
      <c r="ABS34" s="24"/>
      <c r="ABU34" s="7"/>
      <c r="ABV34" s="143"/>
      <c r="ABW34" s="264">
        <v>24</v>
      </c>
      <c r="ABX34" s="142"/>
      <c r="ABY34" s="17"/>
      <c r="ABZ34" s="142"/>
      <c r="ACA34" s="32"/>
      <c r="ACB34" s="24"/>
      <c r="ACD34" s="7"/>
      <c r="ACE34" s="143"/>
      <c r="ACF34" s="264">
        <v>24</v>
      </c>
      <c r="ACG34" s="142"/>
      <c r="ACH34" s="17"/>
      <c r="ACI34" s="142"/>
      <c r="ACJ34" s="32"/>
      <c r="ACK34" s="24"/>
      <c r="ACM34" s="7"/>
      <c r="ACN34" s="143"/>
      <c r="ACO34" s="264">
        <v>24</v>
      </c>
      <c r="ACP34" s="142"/>
      <c r="ACQ34" s="17"/>
      <c r="ACR34" s="142"/>
      <c r="ACS34" s="32"/>
      <c r="ACT34" s="24"/>
      <c r="ACV34" s="7"/>
      <c r="ACW34" s="143"/>
      <c r="ACX34" s="264">
        <v>24</v>
      </c>
      <c r="ACY34" s="142"/>
      <c r="ACZ34" s="17"/>
      <c r="ADA34" s="142"/>
      <c r="ADB34" s="32"/>
      <c r="ADC34" s="24"/>
    </row>
    <row r="35" spans="1:783" s="126" customFormat="1" ht="18.75" customHeight="1" thickBot="1" x14ac:dyDescent="0.3">
      <c r="A35" s="267">
        <v>29</v>
      </c>
      <c r="B35" s="310" t="str">
        <f t="shared" ref="B35:H35" si="29">JC5</f>
        <v>TYSON FRESH MEATS</v>
      </c>
      <c r="C35" s="310" t="str">
        <f t="shared" si="29"/>
        <v xml:space="preserve">I B P </v>
      </c>
      <c r="D35" s="185" t="str">
        <f t="shared" si="29"/>
        <v>PED. 29130811</v>
      </c>
      <c r="E35" s="263">
        <f t="shared" si="29"/>
        <v>43370</v>
      </c>
      <c r="F35" s="161">
        <f t="shared" si="29"/>
        <v>18546.400000000001</v>
      </c>
      <c r="G35" s="119">
        <f t="shared" si="29"/>
        <v>20</v>
      </c>
      <c r="H35" s="64">
        <f t="shared" si="29"/>
        <v>18622.14</v>
      </c>
      <c r="I35" s="192">
        <f t="shared" si="28"/>
        <v>-75.739999999997963</v>
      </c>
      <c r="N35" s="259">
        <f>SUM(N8:N34)</f>
        <v>19032.210000000003</v>
      </c>
      <c r="P35" s="259">
        <f>SUM(P8:P34)</f>
        <v>19032.210000000003</v>
      </c>
      <c r="W35" s="259">
        <f>SUM(W8:W34)</f>
        <v>19135.399999999998</v>
      </c>
      <c r="Y35" s="259">
        <f>SUM(Y8:Y34)</f>
        <v>19135.399999999998</v>
      </c>
      <c r="AF35" s="259">
        <f>SUM(AF8:AF34)</f>
        <v>19373.689999999999</v>
      </c>
      <c r="AH35" s="259">
        <f>SUM(AH8:AH34)</f>
        <v>19373.689999999999</v>
      </c>
      <c r="AO35" s="259">
        <f>SUM(AO8:AO34)</f>
        <v>19240.8</v>
      </c>
      <c r="AQ35" s="259">
        <f>SUM(AQ8:AQ34)</f>
        <v>19240.8</v>
      </c>
      <c r="AX35" s="259">
        <f>SUM(AX8:AX34)</f>
        <v>18869</v>
      </c>
      <c r="AZ35" s="259">
        <f>SUM(AZ8:AZ34)</f>
        <v>18869</v>
      </c>
      <c r="BG35" s="259">
        <f>SUM(BG8:BG34)</f>
        <v>18341.350000000002</v>
      </c>
      <c r="BI35" s="259">
        <f>SUM(BI8:BI34)</f>
        <v>18341.350000000002</v>
      </c>
      <c r="BP35" s="259">
        <f>SUM(BP8:BP34)</f>
        <v>19067.099999999995</v>
      </c>
      <c r="BR35" s="259">
        <f>SUM(BR8:BR34)</f>
        <v>19067.099999999995</v>
      </c>
      <c r="BY35" s="259">
        <f>SUM(BY8:BY34)</f>
        <v>19041.739999999998</v>
      </c>
      <c r="CA35" s="259">
        <f>SUM(CA8:CA34)</f>
        <v>19041.739999999998</v>
      </c>
      <c r="CD35" s="128"/>
      <c r="CH35" s="259">
        <f>SUM(CH8:CH34)</f>
        <v>19292.899999999994</v>
      </c>
      <c r="CJ35" s="259">
        <f>SUM(CJ8:CJ34)</f>
        <v>19292.899999999994</v>
      </c>
      <c r="CM35" s="128"/>
      <c r="CQ35" s="259">
        <f>SUM(CQ8:CQ34)</f>
        <v>19228.14</v>
      </c>
      <c r="CS35" s="259">
        <f>SUM(CS8:CS34)</f>
        <v>19228.14</v>
      </c>
      <c r="CV35" s="128"/>
      <c r="CZ35" s="259">
        <f>SUM(CZ8:CZ34)</f>
        <v>18580.699999999997</v>
      </c>
      <c r="DB35" s="259">
        <f>SUM(DB8:DB34)</f>
        <v>18580.699999999997</v>
      </c>
      <c r="DE35" s="128"/>
      <c r="DI35" s="259">
        <f>SUM(DI8:DI34)</f>
        <v>17236.29</v>
      </c>
      <c r="DK35" s="259">
        <f>SUM(DK8:DK34)</f>
        <v>17236.29</v>
      </c>
      <c r="DN35" s="128"/>
      <c r="DO35" s="128"/>
      <c r="DP35" s="128"/>
      <c r="DQ35" s="128"/>
      <c r="DR35" s="192">
        <f>SUM(DR8:DR34)</f>
        <v>18962</v>
      </c>
      <c r="DS35" s="128"/>
      <c r="DT35" s="192">
        <f>SUM(DT8:DT34)</f>
        <v>18962</v>
      </c>
      <c r="DU35" s="128"/>
      <c r="DV35" s="128"/>
      <c r="DW35" s="128"/>
      <c r="DX35" s="128"/>
      <c r="DY35" s="128"/>
      <c r="DZ35" s="128"/>
      <c r="EA35" s="192">
        <f>SUM(EA8:EA34)</f>
        <v>18638.030000000002</v>
      </c>
      <c r="EB35" s="128"/>
      <c r="EC35" s="192">
        <f>SUM(EC8:EC34)</f>
        <v>18638.030000000002</v>
      </c>
      <c r="ED35" s="128"/>
      <c r="EE35" s="128"/>
      <c r="EF35" s="128"/>
      <c r="EG35" s="128"/>
      <c r="EH35" s="128"/>
      <c r="EI35" s="128"/>
      <c r="EJ35" s="192">
        <f>SUM(EJ8:EJ34)</f>
        <v>18637.12</v>
      </c>
      <c r="EK35" s="128"/>
      <c r="EL35" s="192">
        <f>SUM(EL8:EL34)</f>
        <v>18637.12</v>
      </c>
      <c r="EM35" s="128"/>
      <c r="EN35" s="128"/>
      <c r="EO35" s="128"/>
      <c r="EP35" s="128"/>
      <c r="EQ35" s="128"/>
      <c r="ER35" s="128"/>
      <c r="ES35" s="246">
        <f>SUM(ES8:ES34)</f>
        <v>19210.099999999999</v>
      </c>
      <c r="ET35" s="128"/>
      <c r="EU35" s="192">
        <f>SUM(EU8:EU34)</f>
        <v>19210.099999999999</v>
      </c>
      <c r="EV35" s="128"/>
      <c r="EW35" s="128"/>
      <c r="EX35" s="128"/>
      <c r="EY35" s="128"/>
      <c r="EZ35" s="128"/>
      <c r="FA35" s="128"/>
      <c r="FB35" s="192">
        <f>SUM(FB8:FB34)</f>
        <v>19162.800000000003</v>
      </c>
      <c r="FC35" s="192"/>
      <c r="FD35" s="192">
        <f>SUM(FD8:FD34)</f>
        <v>19162.800000000003</v>
      </c>
      <c r="FE35" s="128" t="s">
        <v>36</v>
      </c>
      <c r="FF35" s="128"/>
      <c r="FG35" s="128"/>
      <c r="FH35" s="128"/>
      <c r="FI35" s="128"/>
      <c r="FJ35" s="128"/>
      <c r="FK35" s="192">
        <f>SUM(FK8:FK34)</f>
        <v>19199.309999999998</v>
      </c>
      <c r="FL35" s="128"/>
      <c r="FM35" s="192">
        <f>SUM(FM8:FM34)</f>
        <v>19199.309999999998</v>
      </c>
      <c r="FN35" s="128"/>
      <c r="FO35" s="128"/>
      <c r="FP35" s="128"/>
      <c r="FQ35" s="128"/>
      <c r="FR35" s="128"/>
      <c r="FS35" s="128"/>
      <c r="FT35" s="192">
        <f>SUM(FT8:FT34)</f>
        <v>18904.5</v>
      </c>
      <c r="FU35" s="128"/>
      <c r="FV35" s="192">
        <f>SUM(FV8:FV34)</f>
        <v>18904.5</v>
      </c>
      <c r="FW35" s="128"/>
      <c r="FX35" s="128"/>
      <c r="FY35" s="128"/>
      <c r="GC35" s="259">
        <f>SUM(GC8:GC34)</f>
        <v>19123.810000000001</v>
      </c>
      <c r="GE35" s="259">
        <f>SUM(GE8:GE34)</f>
        <v>19123.810000000001</v>
      </c>
      <c r="GH35" s="128"/>
      <c r="GL35" s="259">
        <f>SUM(GL8:GL34)</f>
        <v>18409.859999999997</v>
      </c>
      <c r="GN35" s="259">
        <f>SUM(GN8:GN34)</f>
        <v>18409.859999999997</v>
      </c>
      <c r="GQ35" s="128"/>
      <c r="GR35" s="128"/>
      <c r="GS35" s="128"/>
      <c r="GT35" s="128"/>
      <c r="GU35" s="192">
        <f>SUM(GU8:GU34)</f>
        <v>18708.78</v>
      </c>
      <c r="GV35" s="128"/>
      <c r="GW35" s="192">
        <f>SUM(GW8:GW34)</f>
        <v>18708.78</v>
      </c>
      <c r="GX35" s="128"/>
      <c r="GY35" s="128"/>
      <c r="GZ35" s="128"/>
      <c r="HA35" s="128"/>
      <c r="HB35" s="128"/>
      <c r="HC35" s="128"/>
      <c r="HD35" s="192">
        <f>SUM(HD8:HD34)</f>
        <v>18952.810000000001</v>
      </c>
      <c r="HE35" s="128"/>
      <c r="HF35" s="192">
        <f>SUM(HF8:HF34)</f>
        <v>18952.810000000001</v>
      </c>
      <c r="HG35" s="128"/>
      <c r="HH35" s="128"/>
      <c r="HI35" s="128"/>
      <c r="HJ35" s="128"/>
      <c r="HK35" s="128"/>
      <c r="HL35" s="128"/>
      <c r="HM35" s="192">
        <f>SUM(HM8:HM34)</f>
        <v>17493.699999999997</v>
      </c>
      <c r="HN35" s="128"/>
      <c r="HO35" s="192">
        <f>SUM(HO8:HO34)</f>
        <v>17493.699999999997</v>
      </c>
      <c r="HP35" s="128"/>
      <c r="HQ35" s="128"/>
      <c r="HR35" s="128"/>
      <c r="HS35" s="128"/>
      <c r="HT35" s="128"/>
      <c r="HU35" s="128"/>
      <c r="HV35" s="192">
        <f>SUM(HV8:HV34)</f>
        <v>19197.200000000004</v>
      </c>
      <c r="HW35" s="128"/>
      <c r="HX35" s="192">
        <f>SUM(HX8:HX34)</f>
        <v>19197.200000000004</v>
      </c>
      <c r="HY35" s="128"/>
      <c r="HZ35" s="128"/>
      <c r="IA35" s="128"/>
      <c r="IB35" s="128"/>
      <c r="IC35" s="128"/>
      <c r="ID35" s="128"/>
      <c r="IE35" s="192">
        <f>SUM(IE8:IE34)</f>
        <v>18906</v>
      </c>
      <c r="IF35" s="128"/>
      <c r="IG35" s="192">
        <f>SUM(IG8:IG34)</f>
        <v>18906</v>
      </c>
      <c r="IH35" s="128"/>
      <c r="II35" s="128"/>
      <c r="IJ35" s="128"/>
      <c r="IK35" s="128"/>
      <c r="IL35" s="128"/>
      <c r="IM35" s="128"/>
      <c r="IN35" s="192">
        <f>SUM(IN8:IN34)</f>
        <v>18328.789999999997</v>
      </c>
      <c r="IO35" s="128"/>
      <c r="IP35" s="192">
        <f>SUM(IP8:IP34)</f>
        <v>18328.789999999997</v>
      </c>
      <c r="IQ35" s="128"/>
      <c r="IR35" s="128"/>
      <c r="IW35" s="259">
        <f>SUM(IW8:IW34)</f>
        <v>18057.84</v>
      </c>
      <c r="IY35" s="259">
        <f>SUM(IY8:IY34)</f>
        <v>18057.84</v>
      </c>
      <c r="JF35" s="259">
        <f>SUM(JF8:JF34)</f>
        <v>18622.14</v>
      </c>
      <c r="JH35" s="259">
        <f>SUM(JH8:JH34)</f>
        <v>18622.14</v>
      </c>
      <c r="JO35" s="259">
        <f>SUM(JO8:JO34)</f>
        <v>19199.500000000004</v>
      </c>
      <c r="JQ35" s="259">
        <f>SUM(JQ8:JQ34)</f>
        <v>19199.500000000004</v>
      </c>
      <c r="JX35" s="260">
        <f>SUM(JX8:JX34)</f>
        <v>19232.2</v>
      </c>
      <c r="JZ35" s="259">
        <f>SUM(JZ8:JZ34)</f>
        <v>0</v>
      </c>
      <c r="KF35" s="271"/>
      <c r="KG35" s="260">
        <f>SUM(KG8:KG34)</f>
        <v>19555.2</v>
      </c>
      <c r="KH35" s="260"/>
      <c r="KI35" s="260">
        <f>SUM(KI8:KI34)</f>
        <v>0</v>
      </c>
      <c r="KP35" s="259">
        <f>SUM(KP8:KP34)</f>
        <v>0</v>
      </c>
      <c r="KR35" s="259">
        <f>SUM(KR8:KR34)</f>
        <v>0</v>
      </c>
      <c r="KY35" s="259">
        <f>SUM(KY8:KY34)</f>
        <v>0</v>
      </c>
      <c r="LA35" s="259">
        <f>SUM(LA8:LA34)</f>
        <v>0</v>
      </c>
      <c r="LH35" s="260">
        <f>SUM(LH8:LH34)</f>
        <v>0</v>
      </c>
      <c r="LJ35" s="260">
        <f>SUM(LJ8:LJ34)</f>
        <v>0</v>
      </c>
      <c r="LQ35" s="259">
        <f>SUM(LQ8:LQ34)</f>
        <v>0</v>
      </c>
      <c r="LS35" s="259">
        <f>SUM(LS8:LS34)</f>
        <v>0</v>
      </c>
      <c r="LZ35" s="259">
        <f>SUM(LZ8:LZ34)</f>
        <v>0</v>
      </c>
      <c r="MB35" s="259">
        <f>SUM(MB8:MB34)</f>
        <v>0</v>
      </c>
      <c r="MI35" s="260">
        <f>SUM(MI8:MI34)</f>
        <v>0</v>
      </c>
      <c r="MK35" s="260">
        <f>SUM(MK8:MK34)</f>
        <v>0</v>
      </c>
      <c r="MR35" s="259">
        <f>SUM(MR8:MR34)</f>
        <v>0</v>
      </c>
      <c r="MT35" s="259">
        <f>SUM(MT8:MT34)</f>
        <v>0</v>
      </c>
      <c r="NA35" s="259">
        <f>SUM(NA8:NA34)</f>
        <v>0</v>
      </c>
      <c r="NB35" s="259"/>
      <c r="NC35" s="259">
        <f>SUM(NC8:NC34)</f>
        <v>0</v>
      </c>
      <c r="NJ35" s="259">
        <f>SUM(NJ8:NJ34)</f>
        <v>0</v>
      </c>
      <c r="NL35" s="259">
        <f>SUM(NL8:NL34)</f>
        <v>0</v>
      </c>
      <c r="NS35" s="259">
        <f>SUM(NS8:NS34)</f>
        <v>0</v>
      </c>
      <c r="NU35" s="259">
        <f>SUM(NU8:NU34)</f>
        <v>0</v>
      </c>
      <c r="OB35" s="259">
        <f>SUM(OB8:OB34)</f>
        <v>0</v>
      </c>
      <c r="OC35" s="259"/>
      <c r="OD35" s="259">
        <f>SUM(OD8:OD34)</f>
        <v>0</v>
      </c>
      <c r="OK35" s="259">
        <f>SUM(OK8:OK34)</f>
        <v>0</v>
      </c>
      <c r="OM35" s="259">
        <f>SUM(OM8:OM34)</f>
        <v>0</v>
      </c>
      <c r="OT35" s="259">
        <f>SUM(OT8:OT34)</f>
        <v>0</v>
      </c>
      <c r="OV35" s="259">
        <f>SUM(OV8:OV34)</f>
        <v>0</v>
      </c>
      <c r="PC35" s="259">
        <f>SUM(PC8:PC34)</f>
        <v>0</v>
      </c>
      <c r="PE35" s="259">
        <f>SUM(PE8:PE34)</f>
        <v>0</v>
      </c>
      <c r="PL35" s="259">
        <f>SUM(PL8:PL34)</f>
        <v>0</v>
      </c>
      <c r="PN35" s="259">
        <f>SUM(PN8:PN34)</f>
        <v>0</v>
      </c>
      <c r="PU35" s="259">
        <f>SUM(PU8:PU34)</f>
        <v>0</v>
      </c>
      <c r="PW35" s="259">
        <f>SUM(PW8:PW34)</f>
        <v>0</v>
      </c>
      <c r="QD35" s="259">
        <f>SUM(QD8:QD34)</f>
        <v>0</v>
      </c>
      <c r="QF35" s="259">
        <f>SUM(QF8:QF34)</f>
        <v>0</v>
      </c>
      <c r="QM35" s="259">
        <f>SUM(QM8:QM34)</f>
        <v>0</v>
      </c>
      <c r="QO35" s="259">
        <f>SUM(QO8:QO34)</f>
        <v>0</v>
      </c>
      <c r="QV35" s="259">
        <f>SUM(QV8:QV34)</f>
        <v>0</v>
      </c>
      <c r="QX35" s="259">
        <f>SUM(QX8:QX34)</f>
        <v>0</v>
      </c>
      <c r="RE35" s="259">
        <f>SUM(RE8:RE34)</f>
        <v>0</v>
      </c>
      <c r="RG35" s="259">
        <f>SUM(RG8:RG34)</f>
        <v>0</v>
      </c>
      <c r="RN35" s="259">
        <f>SUM(RN8:RN34)</f>
        <v>0</v>
      </c>
      <c r="RP35" s="259">
        <f>SUM(RP8:RP34)</f>
        <v>0</v>
      </c>
      <c r="RW35" s="259">
        <f>SUM(RW8:RW34)</f>
        <v>0</v>
      </c>
      <c r="RY35" s="259">
        <f>SUM(RY8:RY34)</f>
        <v>0</v>
      </c>
      <c r="SF35" s="259">
        <f>SUM(SF8:SF34)</f>
        <v>0</v>
      </c>
      <c r="SH35" s="259">
        <f>SUM(SH8:SH34)</f>
        <v>0</v>
      </c>
      <c r="SO35" s="259">
        <f>SUM(SO8:SO34)</f>
        <v>910.4</v>
      </c>
      <c r="SQ35" s="259">
        <f>SUM(SQ8:SQ34)</f>
        <v>0</v>
      </c>
      <c r="SX35" s="259">
        <f>SUM(SX8:SX34)</f>
        <v>0</v>
      </c>
      <c r="SZ35" s="259">
        <f>SUM(SZ8:SZ34)</f>
        <v>0</v>
      </c>
      <c r="TG35" s="259">
        <f>SUM(TG8:TG34)</f>
        <v>0</v>
      </c>
      <c r="TI35" s="259">
        <f>SUM(TI8:TI34)</f>
        <v>0</v>
      </c>
      <c r="TP35" s="259">
        <f>SUM(TP8:TP34)</f>
        <v>0</v>
      </c>
      <c r="TR35" s="259">
        <f>SUM(TR8:TR34)</f>
        <v>0</v>
      </c>
      <c r="TY35" s="259">
        <f>SUM(TY8:TY34)</f>
        <v>0</v>
      </c>
      <c r="UA35" s="259">
        <f>SUM(UA8:UA34)</f>
        <v>0</v>
      </c>
      <c r="UH35" s="259">
        <f>SUM(UH8:UH34)</f>
        <v>0</v>
      </c>
      <c r="UJ35" s="259">
        <f>SUM(UJ8:UJ34)</f>
        <v>0</v>
      </c>
      <c r="UQ35" s="259">
        <f>SUM(UQ8:UQ34)</f>
        <v>0</v>
      </c>
      <c r="US35" s="259">
        <f>SUM(US8:US34)</f>
        <v>0</v>
      </c>
      <c r="UZ35" s="259">
        <f>SUM(UZ8:UZ34)</f>
        <v>0</v>
      </c>
      <c r="VB35" s="259">
        <f>SUM(VB8:VB34)</f>
        <v>0</v>
      </c>
      <c r="VI35" s="259">
        <f>SUM(VI8:VI34)</f>
        <v>0</v>
      </c>
      <c r="VK35" s="259">
        <f>SUM(VK8:VK34)</f>
        <v>0</v>
      </c>
      <c r="VR35" s="259">
        <f>SUM(VR8:VR34)</f>
        <v>0</v>
      </c>
      <c r="VT35" s="259">
        <f>SUM(VT8:VT34)</f>
        <v>0</v>
      </c>
      <c r="WA35" s="259">
        <f>SUM(WA8:WA34)</f>
        <v>0</v>
      </c>
      <c r="WC35" s="259">
        <f>SUM(WC8:WC34)</f>
        <v>0</v>
      </c>
      <c r="WJ35" s="259">
        <f>SUM(WJ8:WJ34)</f>
        <v>0</v>
      </c>
      <c r="WL35" s="259">
        <f>SUM(WL8:WL34)</f>
        <v>0</v>
      </c>
      <c r="WS35" s="259">
        <f>SUM(WS8:WS34)</f>
        <v>0</v>
      </c>
      <c r="WU35" s="259">
        <f>SUM(WU8:WU34)</f>
        <v>0</v>
      </c>
      <c r="XB35" s="259">
        <f>SUM(XB8:XB34)</f>
        <v>0</v>
      </c>
      <c r="XD35" s="259">
        <f>SUM(XD8:XD34)</f>
        <v>0</v>
      </c>
      <c r="XK35" s="259">
        <f>SUM(XK8:XK34)</f>
        <v>0</v>
      </c>
      <c r="XM35" s="259">
        <f>SUM(XM8:XM34)</f>
        <v>0</v>
      </c>
      <c r="XT35" s="259">
        <f>SUM(XT8:XT34)</f>
        <v>0</v>
      </c>
      <c r="XV35" s="259">
        <f>SUM(XV8:XV34)</f>
        <v>0</v>
      </c>
      <c r="YC35" s="259">
        <f>SUM(YC8:YC34)</f>
        <v>0</v>
      </c>
      <c r="YE35" s="259">
        <f>SUM(YE8:YE34)</f>
        <v>0</v>
      </c>
      <c r="YL35" s="259">
        <f>SUM(YL8:YL34)</f>
        <v>0</v>
      </c>
      <c r="YN35" s="259">
        <f>SUM(YN8:YN34)</f>
        <v>0</v>
      </c>
      <c r="YU35" s="259">
        <f>SUM(YU8:YU34)</f>
        <v>0</v>
      </c>
      <c r="YW35" s="259">
        <f>SUM(YW8:YW34)</f>
        <v>0</v>
      </c>
      <c r="ZD35" s="259">
        <f>SUM(ZD8:ZD34)</f>
        <v>0</v>
      </c>
      <c r="ZF35" s="259">
        <f>SUM(ZF8:ZF34)</f>
        <v>0</v>
      </c>
      <c r="ZM35" s="259">
        <f>SUM(ZM8:ZM34)</f>
        <v>0</v>
      </c>
      <c r="ZO35" s="259">
        <f>SUM(ZO8:ZO34)</f>
        <v>0</v>
      </c>
      <c r="ZV35" s="259">
        <f>SUM(ZV8:ZV34)</f>
        <v>0</v>
      </c>
      <c r="ZX35" s="259">
        <f>SUM(ZX8:ZX34)</f>
        <v>0</v>
      </c>
      <c r="AAE35" s="259">
        <f>SUM(AAE8:AAE34)</f>
        <v>0</v>
      </c>
      <c r="AAG35" s="259">
        <f>SUM(AAG8:AAG34)</f>
        <v>0</v>
      </c>
      <c r="AAN35" s="259">
        <f>SUM(AAN8:AAN34)</f>
        <v>0</v>
      </c>
      <c r="AAP35" s="259">
        <f>SUM(AAP8:AAP34)</f>
        <v>0</v>
      </c>
      <c r="AAW35" s="259">
        <f>SUM(AAW8:AAW34)</f>
        <v>0</v>
      </c>
      <c r="AAY35" s="259">
        <f>SUM(AAY8:AAY34)</f>
        <v>0</v>
      </c>
      <c r="ABF35" s="259">
        <f>SUM(ABF8:ABF34)</f>
        <v>0</v>
      </c>
      <c r="ABH35" s="259">
        <f>SUM(ABH8:ABH34)</f>
        <v>0</v>
      </c>
      <c r="ABO35" s="259">
        <f>SUM(ABO8:ABO34)</f>
        <v>0</v>
      </c>
      <c r="ABQ35" s="259">
        <f>SUM(ABQ8:ABQ34)</f>
        <v>0</v>
      </c>
      <c r="ABX35" s="259">
        <f>SUM(ABX8:ABX34)</f>
        <v>0</v>
      </c>
      <c r="ABZ35" s="259">
        <f>SUM(ABZ8:ABZ34)</f>
        <v>0</v>
      </c>
      <c r="ACG35" s="259">
        <f>SUM(ACG8:ACG34)</f>
        <v>0</v>
      </c>
      <c r="ACI35" s="259">
        <f>SUM(ACI8:ACI34)</f>
        <v>0</v>
      </c>
      <c r="ACP35" s="259">
        <f>SUM(ACP8:ACP34)</f>
        <v>0</v>
      </c>
      <c r="ACR35" s="259">
        <f>SUM(ACR8:ACR34)</f>
        <v>0</v>
      </c>
      <c r="ACY35" s="259">
        <f>SUM(ACY8:ACY34)</f>
        <v>0</v>
      </c>
      <c r="ADA35" s="259">
        <f>SUM(ADA8:ADA34)</f>
        <v>0</v>
      </c>
    </row>
    <row r="36" spans="1:783" s="126" customFormat="1" ht="18.75" customHeight="1" thickBot="1" x14ac:dyDescent="0.3">
      <c r="A36" s="25">
        <v>30</v>
      </c>
      <c r="B36" s="128" t="str">
        <f t="shared" ref="B36:H36" si="30">JL5</f>
        <v>SEABOARD FOODS</v>
      </c>
      <c r="C36" s="128" t="str">
        <f t="shared" si="30"/>
        <v>Seaboard</v>
      </c>
      <c r="D36" s="185" t="str">
        <f t="shared" si="30"/>
        <v>PED. 29309687</v>
      </c>
      <c r="E36" s="263">
        <f t="shared" si="30"/>
        <v>43371</v>
      </c>
      <c r="F36" s="161">
        <f t="shared" si="30"/>
        <v>19105.34</v>
      </c>
      <c r="G36" s="119">
        <f t="shared" si="30"/>
        <v>21</v>
      </c>
      <c r="H36" s="64">
        <f t="shared" si="30"/>
        <v>19199.5</v>
      </c>
      <c r="I36" s="192">
        <f t="shared" si="28"/>
        <v>-94.159999999999854</v>
      </c>
      <c r="N36" s="731" t="s">
        <v>21</v>
      </c>
      <c r="O36" s="732"/>
      <c r="P36" s="272">
        <f>N35-P35</f>
        <v>0</v>
      </c>
      <c r="W36" s="731" t="s">
        <v>21</v>
      </c>
      <c r="X36" s="732"/>
      <c r="Y36" s="272">
        <f>Z5-Y35</f>
        <v>0</v>
      </c>
      <c r="AF36" s="731" t="s">
        <v>21</v>
      </c>
      <c r="AG36" s="732"/>
      <c r="AH36" s="272">
        <f>AI5-AH35</f>
        <v>0</v>
      </c>
      <c r="AO36" s="494" t="s">
        <v>21</v>
      </c>
      <c r="AP36" s="495"/>
      <c r="AQ36" s="272">
        <f>AR5-AQ35</f>
        <v>0</v>
      </c>
      <c r="AX36" s="419" t="s">
        <v>21</v>
      </c>
      <c r="AY36" s="420"/>
      <c r="AZ36" s="272">
        <f>AX35-AZ35</f>
        <v>0</v>
      </c>
      <c r="BG36" s="419" t="s">
        <v>21</v>
      </c>
      <c r="BH36" s="420"/>
      <c r="BI36" s="272">
        <f>BG35-BI35</f>
        <v>0</v>
      </c>
      <c r="BP36" s="426" t="s">
        <v>21</v>
      </c>
      <c r="BQ36" s="427"/>
      <c r="BR36" s="272">
        <f>BP35-BR35</f>
        <v>0</v>
      </c>
      <c r="BY36" s="426" t="s">
        <v>21</v>
      </c>
      <c r="BZ36" s="427"/>
      <c r="CA36" s="272">
        <f>BY35-CA35</f>
        <v>0</v>
      </c>
      <c r="CH36" s="426" t="s">
        <v>21</v>
      </c>
      <c r="CI36" s="427"/>
      <c r="CJ36" s="272">
        <f>CJ35-CJ35</f>
        <v>0</v>
      </c>
      <c r="CQ36" s="426" t="s">
        <v>21</v>
      </c>
      <c r="CR36" s="427"/>
      <c r="CS36" s="272">
        <f>CQ35-CS35</f>
        <v>0</v>
      </c>
      <c r="CZ36" s="580" t="s">
        <v>21</v>
      </c>
      <c r="DA36" s="581"/>
      <c r="DB36" s="272">
        <f>CZ35-DB35</f>
        <v>0</v>
      </c>
      <c r="DI36" s="580" t="s">
        <v>21</v>
      </c>
      <c r="DJ36" s="581"/>
      <c r="DK36" s="272">
        <f>DI35-DK35</f>
        <v>0</v>
      </c>
      <c r="DR36" s="580" t="s">
        <v>21</v>
      </c>
      <c r="DS36" s="581"/>
      <c r="DT36" s="272">
        <f>DR35-DT35</f>
        <v>0</v>
      </c>
      <c r="EA36" s="580" t="s">
        <v>21</v>
      </c>
      <c r="EB36" s="581"/>
      <c r="EC36" s="272">
        <f>EA35-EC35</f>
        <v>0</v>
      </c>
      <c r="EJ36" s="580" t="s">
        <v>21</v>
      </c>
      <c r="EK36" s="581"/>
      <c r="EL36" s="272">
        <f>EJ35-EL35</f>
        <v>0</v>
      </c>
      <c r="ES36" s="580" t="s">
        <v>21</v>
      </c>
      <c r="ET36" s="581"/>
      <c r="EU36" s="272">
        <f>ES35-EU35</f>
        <v>0</v>
      </c>
      <c r="FB36" s="580" t="s">
        <v>21</v>
      </c>
      <c r="FC36" s="581"/>
      <c r="FD36" s="272">
        <f>FB35-FD35</f>
        <v>0</v>
      </c>
      <c r="FK36" s="580" t="s">
        <v>21</v>
      </c>
      <c r="FL36" s="581"/>
      <c r="FM36" s="272">
        <f>FN5-FM35</f>
        <v>0</v>
      </c>
      <c r="FQ36" s="128"/>
      <c r="FR36" s="128"/>
      <c r="FS36" s="128"/>
      <c r="FT36" s="430" t="s">
        <v>21</v>
      </c>
      <c r="FU36" s="431"/>
      <c r="FV36" s="273">
        <f>FT35-FV35</f>
        <v>0</v>
      </c>
      <c r="FW36" s="128"/>
      <c r="FX36" s="128"/>
      <c r="GC36" s="580" t="s">
        <v>21</v>
      </c>
      <c r="GD36" s="581"/>
      <c r="GE36" s="272">
        <f>GC35-GE35</f>
        <v>0</v>
      </c>
      <c r="GL36" s="580" t="s">
        <v>21</v>
      </c>
      <c r="GM36" s="581"/>
      <c r="GN36" s="272">
        <f>GL35-GN35</f>
        <v>0</v>
      </c>
      <c r="GU36" s="603" t="s">
        <v>21</v>
      </c>
      <c r="GV36" s="604"/>
      <c r="GW36" s="272">
        <f>GU35-GW35</f>
        <v>0</v>
      </c>
      <c r="HD36" s="603" t="s">
        <v>21</v>
      </c>
      <c r="HE36" s="604"/>
      <c r="HF36" s="272">
        <f>HD35-HF35</f>
        <v>0</v>
      </c>
      <c r="HJ36" s="128"/>
      <c r="HK36" s="128"/>
      <c r="HL36" s="128"/>
      <c r="HM36" s="430" t="s">
        <v>21</v>
      </c>
      <c r="HN36" s="431"/>
      <c r="HO36" s="273">
        <f>HM35-HO35</f>
        <v>0</v>
      </c>
      <c r="HP36" s="128"/>
      <c r="HQ36" s="128"/>
      <c r="HV36" s="603" t="s">
        <v>21</v>
      </c>
      <c r="HW36" s="604"/>
      <c r="HX36" s="272">
        <f>HV35-HX35</f>
        <v>0</v>
      </c>
      <c r="IE36" s="603" t="s">
        <v>21</v>
      </c>
      <c r="IF36" s="604"/>
      <c r="IG36" s="272">
        <f>IE35-IG35</f>
        <v>0</v>
      </c>
      <c r="IN36" s="547" t="s">
        <v>21</v>
      </c>
      <c r="IO36" s="548"/>
      <c r="IP36" s="272">
        <f>IQ5-IP35</f>
        <v>0</v>
      </c>
      <c r="IW36" s="568" t="s">
        <v>21</v>
      </c>
      <c r="IX36" s="569"/>
      <c r="IY36" s="272">
        <f>IZ5-IY35</f>
        <v>0</v>
      </c>
      <c r="JF36" s="568" t="s">
        <v>21</v>
      </c>
      <c r="JG36" s="569"/>
      <c r="JH36" s="272">
        <f>JF35-JH35</f>
        <v>0</v>
      </c>
      <c r="JO36" s="568" t="s">
        <v>21</v>
      </c>
      <c r="JP36" s="569"/>
      <c r="JQ36" s="272">
        <f>JR5-JQ35</f>
        <v>0</v>
      </c>
      <c r="JX36" s="426" t="s">
        <v>21</v>
      </c>
      <c r="JY36" s="427"/>
      <c r="JZ36" s="272">
        <f>KA5-JZ35</f>
        <v>19232.2</v>
      </c>
      <c r="KP36" s="426" t="s">
        <v>21</v>
      </c>
      <c r="KQ36" s="427"/>
      <c r="KR36" s="272">
        <f>KS5-KR35</f>
        <v>0</v>
      </c>
      <c r="KY36" s="426" t="s">
        <v>21</v>
      </c>
      <c r="KZ36" s="427"/>
      <c r="LA36" s="272">
        <f>LB5-LA35</f>
        <v>0</v>
      </c>
      <c r="LH36" s="426" t="s">
        <v>21</v>
      </c>
      <c r="LI36" s="427"/>
      <c r="LJ36" s="272">
        <f>LK5-LJ35</f>
        <v>0</v>
      </c>
      <c r="LQ36" s="426" t="s">
        <v>21</v>
      </c>
      <c r="LR36" s="427"/>
      <c r="LS36" s="272">
        <f>LT5-LS35</f>
        <v>0</v>
      </c>
      <c r="LZ36" s="426" t="s">
        <v>21</v>
      </c>
      <c r="MA36" s="427"/>
      <c r="MB36" s="272">
        <f>MC5-MB35</f>
        <v>0</v>
      </c>
      <c r="MI36" s="426" t="s">
        <v>21</v>
      </c>
      <c r="MJ36" s="427"/>
      <c r="MK36" s="272">
        <f>ML5-MK35</f>
        <v>0</v>
      </c>
      <c r="MR36" s="426" t="s">
        <v>21</v>
      </c>
      <c r="MS36" s="427"/>
      <c r="MT36" s="272">
        <f>MU5-MT35</f>
        <v>0</v>
      </c>
      <c r="NA36" s="426" t="s">
        <v>21</v>
      </c>
      <c r="NB36" s="427"/>
      <c r="NC36" s="272">
        <f>ND5-NC35</f>
        <v>0</v>
      </c>
      <c r="NJ36" s="426" t="s">
        <v>21</v>
      </c>
      <c r="NK36" s="427"/>
      <c r="NL36" s="272">
        <f>NM5-NL35</f>
        <v>0</v>
      </c>
      <c r="NS36" s="426" t="s">
        <v>21</v>
      </c>
      <c r="NT36" s="427"/>
      <c r="NU36" s="272">
        <f>NU35-NS35</f>
        <v>0</v>
      </c>
      <c r="OB36" s="426" t="s">
        <v>21</v>
      </c>
      <c r="OC36" s="427"/>
      <c r="OD36" s="272">
        <f>OE5-OD35</f>
        <v>0</v>
      </c>
      <c r="OK36" s="426" t="s">
        <v>21</v>
      </c>
      <c r="OL36" s="427"/>
      <c r="OM36" s="272">
        <f>ON5-OM35</f>
        <v>0</v>
      </c>
      <c r="ON36" s="382"/>
      <c r="OO36" s="128"/>
      <c r="OP36" s="128"/>
      <c r="OT36" s="426" t="s">
        <v>21</v>
      </c>
      <c r="OU36" s="427"/>
      <c r="OV36" s="272">
        <f>OW5-OV35</f>
        <v>0</v>
      </c>
      <c r="PC36" s="426" t="s">
        <v>21</v>
      </c>
      <c r="PD36" s="427"/>
      <c r="PE36" s="272">
        <f>PF5-PE35</f>
        <v>0</v>
      </c>
      <c r="PL36" s="426" t="s">
        <v>21</v>
      </c>
      <c r="PM36" s="427"/>
      <c r="PN36" s="272">
        <f>PO5-PN35</f>
        <v>0</v>
      </c>
      <c r="PU36" s="426" t="s">
        <v>21</v>
      </c>
      <c r="PV36" s="427"/>
      <c r="PW36" s="272">
        <f>SUM(PX5-PW35)</f>
        <v>0</v>
      </c>
      <c r="QD36" s="814" t="s">
        <v>21</v>
      </c>
      <c r="QE36" s="815"/>
      <c r="QF36" s="272">
        <f>SUM(QG5-QF35)</f>
        <v>0</v>
      </c>
      <c r="QM36" s="814" t="s">
        <v>21</v>
      </c>
      <c r="QN36" s="815"/>
      <c r="QO36" s="272">
        <f>SUM(QP5-QO35)</f>
        <v>0</v>
      </c>
      <c r="QV36" s="814" t="s">
        <v>21</v>
      </c>
      <c r="QW36" s="815"/>
      <c r="QX36" s="272">
        <f>SUM(QY5-QX35)</f>
        <v>0</v>
      </c>
      <c r="RE36" s="814" t="s">
        <v>21</v>
      </c>
      <c r="RF36" s="815"/>
      <c r="RG36" s="272">
        <f>SUM(RH5-RG35)</f>
        <v>0</v>
      </c>
      <c r="RN36" s="814" t="s">
        <v>21</v>
      </c>
      <c r="RO36" s="815"/>
      <c r="RP36" s="272">
        <f>SUM(RQ5-RP35)</f>
        <v>0</v>
      </c>
      <c r="RW36" s="814" t="s">
        <v>21</v>
      </c>
      <c r="RX36" s="815"/>
      <c r="RY36" s="272">
        <f>SUM(RZ5-RY35)</f>
        <v>0</v>
      </c>
      <c r="SF36" s="814" t="s">
        <v>21</v>
      </c>
      <c r="SG36" s="815"/>
      <c r="SH36" s="272">
        <f>SUM(SI5-SH35)</f>
        <v>0</v>
      </c>
      <c r="SO36" s="814" t="s">
        <v>21</v>
      </c>
      <c r="SP36" s="815"/>
      <c r="SQ36" s="272">
        <f>SUM(SR5-SQ35)</f>
        <v>0</v>
      </c>
      <c r="SX36" s="814" t="s">
        <v>21</v>
      </c>
      <c r="SY36" s="815"/>
      <c r="SZ36" s="272">
        <f>SUM(TA5-SZ35)</f>
        <v>0</v>
      </c>
      <c r="TG36" s="814" t="s">
        <v>21</v>
      </c>
      <c r="TH36" s="815"/>
      <c r="TI36" s="272">
        <f>TJ5-TI35</f>
        <v>0</v>
      </c>
      <c r="TP36" s="814" t="s">
        <v>21</v>
      </c>
      <c r="TQ36" s="815"/>
      <c r="TR36" s="272">
        <f>TS5-TR35</f>
        <v>0</v>
      </c>
      <c r="TY36" s="814" t="s">
        <v>21</v>
      </c>
      <c r="TZ36" s="815"/>
      <c r="UA36" s="272">
        <f>UB5-UA35</f>
        <v>0</v>
      </c>
      <c r="UH36" s="814" t="s">
        <v>21</v>
      </c>
      <c r="UI36" s="815"/>
      <c r="UJ36" s="272">
        <f>UK5-UJ35</f>
        <v>0</v>
      </c>
      <c r="UQ36" s="814" t="s">
        <v>21</v>
      </c>
      <c r="UR36" s="815"/>
      <c r="US36" s="272">
        <f>UT5-US35</f>
        <v>0</v>
      </c>
      <c r="UZ36" s="814" t="s">
        <v>21</v>
      </c>
      <c r="VA36" s="815"/>
      <c r="VB36" s="272">
        <f>VC5-VB35</f>
        <v>0</v>
      </c>
      <c r="VI36" s="814" t="s">
        <v>21</v>
      </c>
      <c r="VJ36" s="815"/>
      <c r="VK36" s="272">
        <f>VL5-VK35</f>
        <v>0</v>
      </c>
      <c r="VR36" s="814" t="s">
        <v>21</v>
      </c>
      <c r="VS36" s="815"/>
      <c r="VT36" s="272">
        <f>VU5-VT35</f>
        <v>0</v>
      </c>
      <c r="WA36" s="814" t="s">
        <v>21</v>
      </c>
      <c r="WB36" s="815"/>
      <c r="WC36" s="272">
        <f>WD5-WC35</f>
        <v>0</v>
      </c>
      <c r="WJ36" s="814" t="s">
        <v>21</v>
      </c>
      <c r="WK36" s="815"/>
      <c r="WL36" s="272">
        <f>WM5-WL35</f>
        <v>0</v>
      </c>
      <c r="WS36" s="814" t="s">
        <v>21</v>
      </c>
      <c r="WT36" s="815"/>
      <c r="WU36" s="272">
        <f>WV5-WU35</f>
        <v>0</v>
      </c>
      <c r="XB36" s="814" t="s">
        <v>21</v>
      </c>
      <c r="XC36" s="815"/>
      <c r="XD36" s="272">
        <f>XE5-XD35</f>
        <v>0</v>
      </c>
      <c r="XK36" s="814" t="s">
        <v>21</v>
      </c>
      <c r="XL36" s="815"/>
      <c r="XM36" s="272">
        <f>XN5-XM35</f>
        <v>0</v>
      </c>
      <c r="XT36" s="814" t="s">
        <v>21</v>
      </c>
      <c r="XU36" s="815"/>
      <c r="XV36" s="272">
        <f>XW5-XV35</f>
        <v>0</v>
      </c>
      <c r="YC36" s="814" t="s">
        <v>21</v>
      </c>
      <c r="YD36" s="815"/>
      <c r="YE36" s="272">
        <f>YF5-YE35</f>
        <v>0</v>
      </c>
      <c r="YL36" s="814" t="s">
        <v>21</v>
      </c>
      <c r="YM36" s="815"/>
      <c r="YN36" s="272">
        <f>YO5-YN35</f>
        <v>0</v>
      </c>
      <c r="YU36" s="814" t="s">
        <v>21</v>
      </c>
      <c r="YV36" s="815"/>
      <c r="YW36" s="272">
        <f>YX5-YW35</f>
        <v>0</v>
      </c>
      <c r="ZD36" s="814" t="s">
        <v>21</v>
      </c>
      <c r="ZE36" s="815"/>
      <c r="ZF36" s="272">
        <f>ZF35-ZD35</f>
        <v>0</v>
      </c>
      <c r="ZM36" s="814" t="s">
        <v>21</v>
      </c>
      <c r="ZN36" s="815"/>
      <c r="ZO36" s="272">
        <f>ZP5-ZO35</f>
        <v>0</v>
      </c>
      <c r="ZV36" s="814" t="s">
        <v>21</v>
      </c>
      <c r="ZW36" s="815"/>
      <c r="ZX36" s="272">
        <f>ZY5-ZX35</f>
        <v>0</v>
      </c>
      <c r="AAE36" s="814" t="s">
        <v>21</v>
      </c>
      <c r="AAF36" s="815"/>
      <c r="AAG36" s="272">
        <f>AAH5-AAG35</f>
        <v>0</v>
      </c>
      <c r="AAN36" s="814" t="s">
        <v>21</v>
      </c>
      <c r="AAO36" s="815"/>
      <c r="AAP36" s="272">
        <f>AAQ5-AAP35</f>
        <v>0</v>
      </c>
      <c r="AAW36" s="814" t="s">
        <v>21</v>
      </c>
      <c r="AAX36" s="815"/>
      <c r="AAY36" s="272">
        <f>AAZ5-AAY35</f>
        <v>0</v>
      </c>
      <c r="ABF36" s="814" t="s">
        <v>21</v>
      </c>
      <c r="ABG36" s="815"/>
      <c r="ABH36" s="272">
        <f>ABI5-ABH35</f>
        <v>0</v>
      </c>
      <c r="ABO36" s="814" t="s">
        <v>21</v>
      </c>
      <c r="ABP36" s="815"/>
      <c r="ABQ36" s="272">
        <f>ABR5-ABQ35</f>
        <v>0</v>
      </c>
      <c r="ABX36" s="814" t="s">
        <v>21</v>
      </c>
      <c r="ABY36" s="815"/>
      <c r="ABZ36" s="272">
        <f>ACA5-ABZ35</f>
        <v>0</v>
      </c>
      <c r="ACG36" s="814" t="s">
        <v>21</v>
      </c>
      <c r="ACH36" s="815"/>
      <c r="ACI36" s="272">
        <f>ACJ5-ACI35</f>
        <v>0</v>
      </c>
      <c r="ACP36" s="814" t="s">
        <v>21</v>
      </c>
      <c r="ACQ36" s="815"/>
      <c r="ACR36" s="272">
        <f>ACS5-ACR35</f>
        <v>0</v>
      </c>
      <c r="ACY36" s="814" t="s">
        <v>21</v>
      </c>
      <c r="ACZ36" s="815"/>
      <c r="ADA36" s="272">
        <f>ADB5-ADA35</f>
        <v>0</v>
      </c>
    </row>
    <row r="37" spans="1:783" s="126" customFormat="1" ht="16.5" thickBot="1" x14ac:dyDescent="0.3">
      <c r="A37" s="267">
        <v>31</v>
      </c>
      <c r="B37" s="128" t="str">
        <f t="shared" ref="B37:H37" si="31">JU5</f>
        <v>SMITHFIELD FARMLAND</v>
      </c>
      <c r="C37" s="128" t="str">
        <f t="shared" si="31"/>
        <v>Smithfield</v>
      </c>
      <c r="D37" s="185" t="str">
        <f t="shared" si="31"/>
        <v>PED. 29309691</v>
      </c>
      <c r="E37" s="263">
        <f t="shared" si="31"/>
        <v>43372</v>
      </c>
      <c r="F37" s="161">
        <f t="shared" si="31"/>
        <v>19194.59</v>
      </c>
      <c r="G37" s="119">
        <f t="shared" si="31"/>
        <v>20</v>
      </c>
      <c r="H37" s="64">
        <f t="shared" si="31"/>
        <v>19232.2</v>
      </c>
      <c r="I37" s="192">
        <f t="shared" si="28"/>
        <v>-37.610000000000582</v>
      </c>
      <c r="N37" s="729" t="s">
        <v>4</v>
      </c>
      <c r="O37" s="730"/>
      <c r="P37" s="66"/>
      <c r="W37" s="729" t="s">
        <v>4</v>
      </c>
      <c r="X37" s="730"/>
      <c r="Y37" s="66"/>
      <c r="AF37" s="729" t="s">
        <v>4</v>
      </c>
      <c r="AG37" s="730"/>
      <c r="AH37" s="66"/>
      <c r="AO37" s="496" t="s">
        <v>4</v>
      </c>
      <c r="AP37" s="497"/>
      <c r="AQ37" s="66"/>
      <c r="AX37" s="421" t="s">
        <v>4</v>
      </c>
      <c r="AY37" s="422"/>
      <c r="AZ37" s="66"/>
      <c r="BG37" s="421" t="s">
        <v>4</v>
      </c>
      <c r="BH37" s="422"/>
      <c r="BI37" s="66"/>
      <c r="BP37" s="428" t="s">
        <v>4</v>
      </c>
      <c r="BQ37" s="429"/>
      <c r="BR37" s="66"/>
      <c r="BY37" s="428" t="s">
        <v>4</v>
      </c>
      <c r="BZ37" s="429"/>
      <c r="CA37" s="66"/>
      <c r="CH37" s="428" t="s">
        <v>4</v>
      </c>
      <c r="CI37" s="429"/>
      <c r="CJ37" s="66"/>
      <c r="CQ37" s="428" t="s">
        <v>4</v>
      </c>
      <c r="CR37" s="429"/>
      <c r="CS37" s="66"/>
      <c r="CZ37" s="582" t="s">
        <v>4</v>
      </c>
      <c r="DA37" s="583"/>
      <c r="DB37" s="66"/>
      <c r="DI37" s="582" t="s">
        <v>4</v>
      </c>
      <c r="DJ37" s="583"/>
      <c r="DK37" s="66"/>
      <c r="DR37" s="582" t="s">
        <v>4</v>
      </c>
      <c r="DS37" s="583"/>
      <c r="DT37" s="66"/>
      <c r="EA37" s="582" t="s">
        <v>4</v>
      </c>
      <c r="EB37" s="583"/>
      <c r="EC37" s="66"/>
      <c r="EJ37" s="582" t="s">
        <v>4</v>
      </c>
      <c r="EK37" s="583"/>
      <c r="EL37" s="66">
        <v>0</v>
      </c>
      <c r="ES37" s="582" t="s">
        <v>4</v>
      </c>
      <c r="ET37" s="583"/>
      <c r="EU37" s="66"/>
      <c r="FB37" s="582" t="s">
        <v>4</v>
      </c>
      <c r="FC37" s="583"/>
      <c r="FD37" s="66"/>
      <c r="FK37" s="582" t="s">
        <v>4</v>
      </c>
      <c r="FL37" s="583"/>
      <c r="FM37" s="66"/>
      <c r="FQ37" s="128"/>
      <c r="FR37" s="128"/>
      <c r="FS37" s="128"/>
      <c r="FT37" s="432" t="s">
        <v>4</v>
      </c>
      <c r="FU37" s="433"/>
      <c r="FV37" s="291"/>
      <c r="FW37" s="128"/>
      <c r="FX37" s="128"/>
      <c r="GC37" s="582" t="s">
        <v>4</v>
      </c>
      <c r="GD37" s="583"/>
      <c r="GE37" s="66"/>
      <c r="GL37" s="582" t="s">
        <v>4</v>
      </c>
      <c r="GM37" s="583"/>
      <c r="GN37" s="66"/>
      <c r="GU37" s="601" t="s">
        <v>4</v>
      </c>
      <c r="GV37" s="602"/>
      <c r="GW37" s="66">
        <v>0</v>
      </c>
      <c r="HD37" s="601" t="s">
        <v>4</v>
      </c>
      <c r="HE37" s="602"/>
      <c r="HF37" s="66"/>
      <c r="HJ37" s="128"/>
      <c r="HK37" s="128"/>
      <c r="HL37" s="128"/>
      <c r="HM37" s="432" t="s">
        <v>4</v>
      </c>
      <c r="HN37" s="433"/>
      <c r="HO37" s="291"/>
      <c r="HP37" s="128"/>
      <c r="HQ37" s="128"/>
      <c r="HV37" s="601" t="s">
        <v>4</v>
      </c>
      <c r="HW37" s="602"/>
      <c r="HX37" s="66"/>
      <c r="IE37" s="601" t="s">
        <v>4</v>
      </c>
      <c r="IF37" s="602"/>
      <c r="IG37" s="66">
        <v>0</v>
      </c>
      <c r="IN37" s="549" t="s">
        <v>4</v>
      </c>
      <c r="IO37" s="550"/>
      <c r="IP37" s="66"/>
      <c r="IW37" s="570" t="s">
        <v>4</v>
      </c>
      <c r="IX37" s="571"/>
      <c r="IY37" s="66"/>
      <c r="JF37" s="570" t="s">
        <v>4</v>
      </c>
      <c r="JG37" s="571"/>
      <c r="JH37" s="66"/>
      <c r="JO37" s="570" t="s">
        <v>4</v>
      </c>
      <c r="JP37" s="571"/>
      <c r="JQ37" s="66"/>
      <c r="JX37" s="428" t="s">
        <v>4</v>
      </c>
      <c r="JY37" s="429"/>
      <c r="JZ37" s="66"/>
      <c r="KG37" s="426" t="s">
        <v>21</v>
      </c>
      <c r="KH37" s="427"/>
      <c r="KI37" s="272">
        <f>KJ5-KI35</f>
        <v>19555.2</v>
      </c>
      <c r="KP37" s="428" t="s">
        <v>4</v>
      </c>
      <c r="KQ37" s="429"/>
      <c r="KR37" s="66"/>
      <c r="KY37" s="428" t="s">
        <v>4</v>
      </c>
      <c r="KZ37" s="429"/>
      <c r="LA37" s="66"/>
      <c r="LH37" s="428" t="s">
        <v>4</v>
      </c>
      <c r="LI37" s="429"/>
      <c r="LJ37" s="66"/>
      <c r="LQ37" s="428" t="s">
        <v>4</v>
      </c>
      <c r="LR37" s="429"/>
      <c r="LS37" s="66"/>
      <c r="LZ37" s="428" t="s">
        <v>4</v>
      </c>
      <c r="MA37" s="429"/>
      <c r="MB37" s="66"/>
      <c r="MI37" s="428" t="s">
        <v>4</v>
      </c>
      <c r="MJ37" s="429"/>
      <c r="MK37" s="66"/>
      <c r="MR37" s="428" t="s">
        <v>4</v>
      </c>
      <c r="MS37" s="429"/>
      <c r="MT37" s="66"/>
      <c r="NA37" s="428" t="s">
        <v>4</v>
      </c>
      <c r="NB37" s="429"/>
      <c r="NC37" s="66"/>
      <c r="NJ37" s="428" t="s">
        <v>4</v>
      </c>
      <c r="NK37" s="429"/>
      <c r="NL37" s="66"/>
      <c r="NS37" s="428" t="s">
        <v>4</v>
      </c>
      <c r="NT37" s="429"/>
      <c r="NU37" s="66"/>
      <c r="OB37" s="428" t="s">
        <v>4</v>
      </c>
      <c r="OC37" s="429"/>
      <c r="OD37" s="66"/>
      <c r="OK37" s="428" t="s">
        <v>4</v>
      </c>
      <c r="OL37" s="429"/>
      <c r="OM37" s="66"/>
      <c r="OT37" s="428" t="s">
        <v>4</v>
      </c>
      <c r="OU37" s="429"/>
      <c r="OV37" s="66"/>
      <c r="PC37" s="428" t="s">
        <v>4</v>
      </c>
      <c r="PD37" s="429"/>
      <c r="PE37" s="66"/>
      <c r="PL37" s="428" t="s">
        <v>4</v>
      </c>
      <c r="PM37" s="429"/>
      <c r="PN37" s="66"/>
      <c r="PU37" s="428" t="s">
        <v>4</v>
      </c>
      <c r="PV37" s="429"/>
      <c r="PW37" s="66"/>
      <c r="QD37" s="816" t="s">
        <v>4</v>
      </c>
      <c r="QE37" s="817"/>
      <c r="QF37" s="66"/>
      <c r="QM37" s="816" t="s">
        <v>4</v>
      </c>
      <c r="QN37" s="817"/>
      <c r="QO37" s="66"/>
      <c r="QV37" s="816" t="s">
        <v>4</v>
      </c>
      <c r="QW37" s="817"/>
      <c r="QX37" s="66"/>
      <c r="RE37" s="816" t="s">
        <v>4</v>
      </c>
      <c r="RF37" s="817"/>
      <c r="RG37" s="66"/>
      <c r="RN37" s="816" t="s">
        <v>4</v>
      </c>
      <c r="RO37" s="817"/>
      <c r="RP37" s="66"/>
      <c r="RW37" s="816" t="s">
        <v>4</v>
      </c>
      <c r="RX37" s="817"/>
      <c r="RY37" s="66"/>
      <c r="SF37" s="816" t="s">
        <v>4</v>
      </c>
      <c r="SG37" s="817"/>
      <c r="SH37" s="66"/>
      <c r="SO37" s="816" t="s">
        <v>4</v>
      </c>
      <c r="SP37" s="817"/>
      <c r="SQ37" s="66"/>
      <c r="SX37" s="816" t="s">
        <v>4</v>
      </c>
      <c r="SY37" s="817"/>
      <c r="SZ37" s="66"/>
      <c r="TG37" s="816" t="s">
        <v>4</v>
      </c>
      <c r="TH37" s="817"/>
      <c r="TI37" s="66"/>
      <c r="TP37" s="816" t="s">
        <v>4</v>
      </c>
      <c r="TQ37" s="817"/>
      <c r="TR37" s="66"/>
      <c r="TY37" s="816" t="s">
        <v>4</v>
      </c>
      <c r="TZ37" s="817"/>
      <c r="UA37" s="66"/>
      <c r="UH37" s="816" t="s">
        <v>4</v>
      </c>
      <c r="UI37" s="817"/>
      <c r="UJ37" s="66"/>
      <c r="UQ37" s="816" t="s">
        <v>4</v>
      </c>
      <c r="UR37" s="817"/>
      <c r="US37" s="66"/>
      <c r="UZ37" s="816" t="s">
        <v>4</v>
      </c>
      <c r="VA37" s="817"/>
      <c r="VB37" s="66"/>
      <c r="VI37" s="816" t="s">
        <v>4</v>
      </c>
      <c r="VJ37" s="817"/>
      <c r="VK37" s="66"/>
      <c r="VR37" s="816" t="s">
        <v>4</v>
      </c>
      <c r="VS37" s="817"/>
      <c r="VT37" s="66"/>
      <c r="WA37" s="816" t="s">
        <v>4</v>
      </c>
      <c r="WB37" s="817"/>
      <c r="WC37" s="66"/>
      <c r="WJ37" s="816" t="s">
        <v>4</v>
      </c>
      <c r="WK37" s="817"/>
      <c r="WL37" s="66"/>
      <c r="WS37" s="816" t="s">
        <v>4</v>
      </c>
      <c r="WT37" s="817"/>
      <c r="WU37" s="66"/>
      <c r="XB37" s="816" t="s">
        <v>4</v>
      </c>
      <c r="XC37" s="817"/>
      <c r="XD37" s="66"/>
      <c r="XK37" s="816" t="s">
        <v>4</v>
      </c>
      <c r="XL37" s="817"/>
      <c r="XM37" s="66"/>
      <c r="XT37" s="816" t="s">
        <v>4</v>
      </c>
      <c r="XU37" s="817"/>
      <c r="XV37" s="66"/>
      <c r="YC37" s="816" t="s">
        <v>4</v>
      </c>
      <c r="YD37" s="817"/>
      <c r="YE37" s="66"/>
      <c r="YL37" s="816" t="s">
        <v>4</v>
      </c>
      <c r="YM37" s="817"/>
      <c r="YN37" s="66"/>
      <c r="YU37" s="816" t="s">
        <v>4</v>
      </c>
      <c r="YV37" s="817"/>
      <c r="YW37" s="66"/>
      <c r="ZD37" s="816" t="s">
        <v>4</v>
      </c>
      <c r="ZE37" s="817"/>
      <c r="ZF37" s="66"/>
      <c r="ZM37" s="816" t="s">
        <v>4</v>
      </c>
      <c r="ZN37" s="817"/>
      <c r="ZO37" s="66"/>
      <c r="ZV37" s="816" t="s">
        <v>4</v>
      </c>
      <c r="ZW37" s="817"/>
      <c r="ZX37" s="66"/>
      <c r="AAE37" s="816" t="s">
        <v>4</v>
      </c>
      <c r="AAF37" s="817"/>
      <c r="AAG37" s="66"/>
      <c r="AAN37" s="816" t="s">
        <v>4</v>
      </c>
      <c r="AAO37" s="817"/>
      <c r="AAP37" s="66"/>
      <c r="AAW37" s="816" t="s">
        <v>4</v>
      </c>
      <c r="AAX37" s="817"/>
      <c r="AAY37" s="66"/>
      <c r="ABF37" s="816" t="s">
        <v>4</v>
      </c>
      <c r="ABG37" s="817"/>
      <c r="ABH37" s="66"/>
      <c r="ABO37" s="816" t="s">
        <v>4</v>
      </c>
      <c r="ABP37" s="817"/>
      <c r="ABQ37" s="66"/>
      <c r="ABX37" s="816" t="s">
        <v>4</v>
      </c>
      <c r="ABY37" s="817"/>
      <c r="ABZ37" s="66"/>
      <c r="ACG37" s="816" t="s">
        <v>4</v>
      </c>
      <c r="ACH37" s="817"/>
      <c r="ACI37" s="66"/>
      <c r="ACP37" s="816" t="s">
        <v>4</v>
      </c>
      <c r="ACQ37" s="817"/>
      <c r="ACR37" s="66"/>
      <c r="ACY37" s="816" t="s">
        <v>4</v>
      </c>
      <c r="ACZ37" s="817"/>
      <c r="ADA37" s="66"/>
    </row>
    <row r="38" spans="1:783" s="126" customFormat="1" ht="16.5" thickBot="1" x14ac:dyDescent="0.3">
      <c r="A38" s="25">
        <v>32</v>
      </c>
      <c r="B38" s="128" t="str">
        <f t="shared" ref="B38:H38" si="32">KD5</f>
        <v>SEABOARD FOODS</v>
      </c>
      <c r="C38" s="128" t="str">
        <f t="shared" si="32"/>
        <v>Seaboard</v>
      </c>
      <c r="D38" s="185" t="str">
        <f t="shared" si="32"/>
        <v>PED. 29343539</v>
      </c>
      <c r="E38" s="263">
        <f t="shared" si="32"/>
        <v>43372</v>
      </c>
      <c r="F38" s="161">
        <f t="shared" si="32"/>
        <v>19540.89</v>
      </c>
      <c r="G38" s="119">
        <f t="shared" si="32"/>
        <v>21</v>
      </c>
      <c r="H38" s="64">
        <f t="shared" si="32"/>
        <v>19555.2</v>
      </c>
      <c r="I38" s="192">
        <f t="shared" si="28"/>
        <v>-14.31000000000131</v>
      </c>
      <c r="FQ38" s="128"/>
      <c r="FR38" s="128"/>
      <c r="FS38" s="128"/>
      <c r="FT38" s="128"/>
      <c r="FU38" s="128"/>
      <c r="FV38" s="128"/>
      <c r="FW38" s="128"/>
      <c r="FX38" s="128"/>
      <c r="HJ38" s="128"/>
      <c r="HK38" s="128"/>
      <c r="HL38" s="128"/>
      <c r="HM38" s="128"/>
      <c r="HN38" s="128"/>
      <c r="HO38" s="128"/>
      <c r="HP38" s="128"/>
      <c r="HQ38" s="128"/>
      <c r="KG38" s="428" t="s">
        <v>4</v>
      </c>
      <c r="KH38" s="429"/>
      <c r="KI38" s="66"/>
    </row>
    <row r="39" spans="1:783" s="126" customFormat="1" x14ac:dyDescent="0.25">
      <c r="A39" s="267">
        <v>33</v>
      </c>
      <c r="B39" s="128">
        <f t="shared" ref="B39:H39" si="33">KM5</f>
        <v>0</v>
      </c>
      <c r="C39" s="128">
        <f t="shared" si="33"/>
        <v>0</v>
      </c>
      <c r="D39" s="185">
        <f t="shared" si="33"/>
        <v>0</v>
      </c>
      <c r="E39" s="263">
        <f t="shared" si="33"/>
        <v>0</v>
      </c>
      <c r="F39" s="161">
        <f t="shared" si="33"/>
        <v>0</v>
      </c>
      <c r="G39" s="119">
        <f t="shared" si="33"/>
        <v>0</v>
      </c>
      <c r="H39" s="64">
        <f t="shared" si="33"/>
        <v>0</v>
      </c>
      <c r="I39" s="192">
        <f t="shared" si="28"/>
        <v>0</v>
      </c>
      <c r="AA39" s="128"/>
      <c r="KT39" s="128"/>
      <c r="LL39" s="128"/>
    </row>
    <row r="40" spans="1:783" s="126" customFormat="1" x14ac:dyDescent="0.25">
      <c r="A40" s="25">
        <v>34</v>
      </c>
      <c r="B40" s="128">
        <f t="shared" ref="B40:H40" si="34">KV5</f>
        <v>0</v>
      </c>
      <c r="C40" s="128">
        <f t="shared" si="34"/>
        <v>0</v>
      </c>
      <c r="D40" s="185">
        <f t="shared" si="34"/>
        <v>0</v>
      </c>
      <c r="E40" s="263">
        <f t="shared" si="34"/>
        <v>0</v>
      </c>
      <c r="F40" s="161">
        <f t="shared" si="34"/>
        <v>0</v>
      </c>
      <c r="G40" s="119">
        <f t="shared" si="34"/>
        <v>0</v>
      </c>
      <c r="H40" s="64">
        <f t="shared" si="34"/>
        <v>0</v>
      </c>
      <c r="I40" s="192">
        <f t="shared" si="28"/>
        <v>0</v>
      </c>
      <c r="FU40" s="126">
        <v>-5</v>
      </c>
    </row>
    <row r="41" spans="1:783" s="126" customFormat="1" x14ac:dyDescent="0.25">
      <c r="A41" s="267">
        <v>35</v>
      </c>
      <c r="B41" s="128">
        <f t="shared" ref="B41:H41" si="35">LE5</f>
        <v>0</v>
      </c>
      <c r="C41" s="128">
        <f t="shared" si="35"/>
        <v>0</v>
      </c>
      <c r="D41" s="274">
        <f t="shared" si="35"/>
        <v>0</v>
      </c>
      <c r="E41" s="263">
        <f t="shared" si="35"/>
        <v>0</v>
      </c>
      <c r="F41" s="246">
        <f t="shared" si="35"/>
        <v>0</v>
      </c>
      <c r="G41" s="119">
        <f t="shared" si="35"/>
        <v>0</v>
      </c>
      <c r="H41" s="246">
        <f t="shared" si="35"/>
        <v>0</v>
      </c>
      <c r="I41" s="192">
        <f t="shared" si="28"/>
        <v>0</v>
      </c>
      <c r="BH41" s="126">
        <v>-6</v>
      </c>
    </row>
    <row r="42" spans="1:783" s="126" customFormat="1" x14ac:dyDescent="0.25">
      <c r="A42" s="25">
        <v>36</v>
      </c>
      <c r="B42" s="126">
        <f t="shared" ref="B42:H42" si="36">LN5</f>
        <v>0</v>
      </c>
      <c r="C42" s="126">
        <f t="shared" si="36"/>
        <v>0</v>
      </c>
      <c r="D42" s="275">
        <f t="shared" si="36"/>
        <v>0</v>
      </c>
      <c r="E42" s="276">
        <f t="shared" si="36"/>
        <v>0</v>
      </c>
      <c r="F42" s="259">
        <f t="shared" si="36"/>
        <v>0</v>
      </c>
      <c r="G42" s="277">
        <f t="shared" si="36"/>
        <v>0</v>
      </c>
      <c r="H42" s="278">
        <f t="shared" si="36"/>
        <v>0</v>
      </c>
      <c r="I42" s="192">
        <f t="shared" si="28"/>
        <v>0</v>
      </c>
      <c r="K42"/>
      <c r="L42"/>
      <c r="M42"/>
      <c r="N42"/>
      <c r="O42"/>
      <c r="P42"/>
      <c r="Q42"/>
      <c r="R42"/>
    </row>
    <row r="43" spans="1:783" x14ac:dyDescent="0.25">
      <c r="A43" s="267">
        <v>37</v>
      </c>
      <c r="B43">
        <f t="shared" ref="B43:H43" si="37">LW5</f>
        <v>0</v>
      </c>
      <c r="C43">
        <f t="shared" si="37"/>
        <v>0</v>
      </c>
      <c r="D43" s="181">
        <f t="shared" si="37"/>
        <v>0</v>
      </c>
      <c r="E43" s="226">
        <f t="shared" si="37"/>
        <v>0</v>
      </c>
      <c r="F43" s="6">
        <f t="shared" si="37"/>
        <v>0</v>
      </c>
      <c r="G43" s="65">
        <f t="shared" si="37"/>
        <v>0</v>
      </c>
      <c r="H43" s="160">
        <f t="shared" si="37"/>
        <v>0</v>
      </c>
      <c r="I43" s="18">
        <f t="shared" si="28"/>
        <v>0</v>
      </c>
      <c r="AV43"/>
      <c r="FZ43" s="126"/>
      <c r="GI43"/>
      <c r="GR43" s="126"/>
    </row>
    <row r="44" spans="1:783" x14ac:dyDescent="0.25">
      <c r="A44" s="25">
        <v>38</v>
      </c>
      <c r="B44">
        <f t="shared" ref="B44:H44" si="38">MF5</f>
        <v>0</v>
      </c>
      <c r="C44">
        <f t="shared" si="38"/>
        <v>0</v>
      </c>
      <c r="D44" s="23">
        <f t="shared" si="38"/>
        <v>0</v>
      </c>
      <c r="E44" s="226">
        <f t="shared" si="38"/>
        <v>0</v>
      </c>
      <c r="F44" s="6">
        <f t="shared" si="38"/>
        <v>0</v>
      </c>
      <c r="G44" s="65">
        <f t="shared" si="38"/>
        <v>0</v>
      </c>
      <c r="H44" s="160">
        <f t="shared" si="38"/>
        <v>0</v>
      </c>
      <c r="I44" s="18">
        <f t="shared" si="28"/>
        <v>0</v>
      </c>
      <c r="AV44"/>
      <c r="FZ44" s="126"/>
      <c r="GI44"/>
      <c r="GR44" s="126"/>
      <c r="IX44">
        <v>0</v>
      </c>
    </row>
    <row r="45" spans="1:783" x14ac:dyDescent="0.25">
      <c r="A45" s="267">
        <v>39</v>
      </c>
      <c r="B45">
        <f t="shared" ref="B45:H45" si="39">MO5</f>
        <v>0</v>
      </c>
      <c r="C45">
        <f t="shared" si="39"/>
        <v>0</v>
      </c>
      <c r="D45" s="23">
        <f t="shared" si="39"/>
        <v>0</v>
      </c>
      <c r="E45" s="226">
        <f t="shared" si="39"/>
        <v>0</v>
      </c>
      <c r="F45" s="6">
        <f t="shared" si="39"/>
        <v>0</v>
      </c>
      <c r="G45" s="65">
        <f t="shared" si="39"/>
        <v>0</v>
      </c>
      <c r="H45" s="160">
        <f t="shared" si="39"/>
        <v>0</v>
      </c>
      <c r="I45" s="18">
        <f t="shared" si="28"/>
        <v>0</v>
      </c>
      <c r="AM45" s="80"/>
      <c r="AV45"/>
      <c r="FZ45" s="126"/>
      <c r="GI45"/>
      <c r="GR45" s="126"/>
    </row>
    <row r="46" spans="1:783" x14ac:dyDescent="0.25">
      <c r="A46" s="25">
        <v>40</v>
      </c>
      <c r="B46">
        <f t="shared" ref="B46:H46" si="40">MX5</f>
        <v>0</v>
      </c>
      <c r="C46">
        <f t="shared" si="40"/>
        <v>0</v>
      </c>
      <c r="D46" s="23">
        <f t="shared" si="40"/>
        <v>0</v>
      </c>
      <c r="E46" s="226">
        <f t="shared" si="40"/>
        <v>0</v>
      </c>
      <c r="F46" s="6">
        <f t="shared" si="40"/>
        <v>0</v>
      </c>
      <c r="G46" s="65">
        <f t="shared" si="40"/>
        <v>0</v>
      </c>
      <c r="H46" s="160">
        <f t="shared" si="40"/>
        <v>0</v>
      </c>
      <c r="I46" s="18">
        <f t="shared" si="28"/>
        <v>0</v>
      </c>
      <c r="AM46" s="80"/>
      <c r="AV46"/>
      <c r="FZ46" s="126"/>
      <c r="GI46"/>
      <c r="GR46" s="126"/>
    </row>
    <row r="47" spans="1:783" x14ac:dyDescent="0.25">
      <c r="A47" s="267">
        <v>41</v>
      </c>
      <c r="B47">
        <f t="shared" ref="B47:H47" si="41">NG5</f>
        <v>0</v>
      </c>
      <c r="C47">
        <f t="shared" si="41"/>
        <v>0</v>
      </c>
      <c r="D47" s="23">
        <f t="shared" si="41"/>
        <v>0</v>
      </c>
      <c r="E47" s="226">
        <f t="shared" si="41"/>
        <v>0</v>
      </c>
      <c r="F47" s="6">
        <f t="shared" si="41"/>
        <v>0</v>
      </c>
      <c r="G47" s="65">
        <f t="shared" si="41"/>
        <v>0</v>
      </c>
      <c r="H47" s="160">
        <f t="shared" si="41"/>
        <v>0</v>
      </c>
      <c r="I47" s="18">
        <f t="shared" si="28"/>
        <v>0</v>
      </c>
      <c r="FZ47" s="126"/>
      <c r="GI47"/>
      <c r="GR47" s="126"/>
    </row>
    <row r="48" spans="1:783" x14ac:dyDescent="0.25">
      <c r="A48" s="25">
        <v>42</v>
      </c>
      <c r="B48">
        <f t="shared" ref="B48:H48" si="42">NP5</f>
        <v>0</v>
      </c>
      <c r="C48">
        <f t="shared" si="42"/>
        <v>0</v>
      </c>
      <c r="D48" s="23">
        <f t="shared" si="42"/>
        <v>0</v>
      </c>
      <c r="E48" s="226">
        <f t="shared" si="42"/>
        <v>0</v>
      </c>
      <c r="F48" s="6">
        <f t="shared" si="42"/>
        <v>0</v>
      </c>
      <c r="G48" s="65">
        <f t="shared" si="42"/>
        <v>0</v>
      </c>
      <c r="H48" s="160">
        <f t="shared" si="42"/>
        <v>0</v>
      </c>
      <c r="I48" s="18">
        <f t="shared" si="28"/>
        <v>0</v>
      </c>
      <c r="HA48" s="126"/>
    </row>
    <row r="49" spans="1:240" x14ac:dyDescent="0.25">
      <c r="A49" s="267">
        <v>43</v>
      </c>
      <c r="B49">
        <f t="shared" ref="B49:H49" si="43">NY5</f>
        <v>0</v>
      </c>
      <c r="C49">
        <f t="shared" si="43"/>
        <v>0</v>
      </c>
      <c r="D49" s="23">
        <f t="shared" si="43"/>
        <v>0</v>
      </c>
      <c r="E49" s="226">
        <f t="shared" si="43"/>
        <v>0</v>
      </c>
      <c r="F49" s="6">
        <f t="shared" si="43"/>
        <v>0</v>
      </c>
      <c r="G49" s="65">
        <f t="shared" si="43"/>
        <v>0</v>
      </c>
      <c r="H49" s="160">
        <f t="shared" si="43"/>
        <v>0</v>
      </c>
      <c r="I49" s="18">
        <f t="shared" si="28"/>
        <v>0</v>
      </c>
      <c r="HA49" s="126"/>
    </row>
    <row r="50" spans="1:240" x14ac:dyDescent="0.25">
      <c r="A50" s="25">
        <v>44</v>
      </c>
      <c r="B50">
        <f t="shared" ref="B50:H50" si="44">OH5</f>
        <v>0</v>
      </c>
      <c r="C50">
        <f t="shared" si="44"/>
        <v>0</v>
      </c>
      <c r="D50" s="23">
        <f t="shared" si="44"/>
        <v>0</v>
      </c>
      <c r="E50" s="226">
        <f t="shared" si="44"/>
        <v>0</v>
      </c>
      <c r="F50" s="6">
        <f t="shared" si="44"/>
        <v>0</v>
      </c>
      <c r="G50" s="65">
        <f t="shared" si="44"/>
        <v>0</v>
      </c>
      <c r="H50" s="160">
        <f t="shared" si="44"/>
        <v>0</v>
      </c>
      <c r="I50" s="18">
        <f t="shared" si="28"/>
        <v>0</v>
      </c>
      <c r="HA50" s="126"/>
    </row>
    <row r="51" spans="1:240" x14ac:dyDescent="0.25">
      <c r="A51" s="267">
        <v>45</v>
      </c>
      <c r="B51" s="265">
        <f t="shared" ref="B51:H51" si="45">OQ5</f>
        <v>0</v>
      </c>
      <c r="C51" s="265">
        <f t="shared" si="45"/>
        <v>0</v>
      </c>
      <c r="D51" s="23">
        <f t="shared" si="45"/>
        <v>0</v>
      </c>
      <c r="E51" s="226">
        <f t="shared" si="45"/>
        <v>0</v>
      </c>
      <c r="F51" s="6">
        <f t="shared" si="45"/>
        <v>0</v>
      </c>
      <c r="G51" s="65">
        <f t="shared" si="45"/>
        <v>0</v>
      </c>
      <c r="H51" s="160">
        <f t="shared" si="45"/>
        <v>0</v>
      </c>
      <c r="I51" s="18">
        <f t="shared" si="28"/>
        <v>0</v>
      </c>
    </row>
    <row r="52" spans="1:240" x14ac:dyDescent="0.25">
      <c r="A52" s="25">
        <v>46</v>
      </c>
      <c r="B52" s="265">
        <f t="shared" ref="B52:H52" si="46">OZ5</f>
        <v>0</v>
      </c>
      <c r="C52" s="265">
        <f t="shared" si="46"/>
        <v>0</v>
      </c>
      <c r="D52" s="23">
        <f t="shared" si="46"/>
        <v>0</v>
      </c>
      <c r="E52" s="226">
        <f t="shared" si="46"/>
        <v>0</v>
      </c>
      <c r="F52" s="6">
        <f t="shared" si="46"/>
        <v>0</v>
      </c>
      <c r="G52" s="65">
        <f t="shared" si="46"/>
        <v>0</v>
      </c>
      <c r="H52" s="160">
        <f t="shared" si="46"/>
        <v>0</v>
      </c>
      <c r="I52" s="18">
        <f t="shared" si="28"/>
        <v>0</v>
      </c>
    </row>
    <row r="53" spans="1:240" x14ac:dyDescent="0.25">
      <c r="A53" s="267">
        <v>47</v>
      </c>
      <c r="B53" s="265">
        <f t="shared" ref="B53:H53" si="47">PI5</f>
        <v>0</v>
      </c>
      <c r="C53" s="265">
        <f t="shared" si="47"/>
        <v>0</v>
      </c>
      <c r="D53" s="23">
        <f t="shared" si="47"/>
        <v>0</v>
      </c>
      <c r="E53" s="226">
        <f t="shared" si="47"/>
        <v>0</v>
      </c>
      <c r="F53" s="6">
        <f t="shared" si="47"/>
        <v>0</v>
      </c>
      <c r="G53" s="65">
        <f t="shared" si="47"/>
        <v>0</v>
      </c>
      <c r="H53" s="160">
        <f t="shared" si="47"/>
        <v>0</v>
      </c>
      <c r="I53" s="18">
        <f t="shared" si="28"/>
        <v>0</v>
      </c>
    </row>
    <row r="54" spans="1:240" x14ac:dyDescent="0.25">
      <c r="A54" s="25">
        <v>48</v>
      </c>
      <c r="B54" s="265">
        <f t="shared" ref="B54:H54" si="48">PR5</f>
        <v>0</v>
      </c>
      <c r="C54" s="265">
        <f t="shared" si="48"/>
        <v>0</v>
      </c>
      <c r="D54" s="23">
        <f t="shared" si="48"/>
        <v>0</v>
      </c>
      <c r="E54" s="226">
        <f t="shared" si="48"/>
        <v>0</v>
      </c>
      <c r="F54" s="6">
        <f t="shared" si="48"/>
        <v>0</v>
      </c>
      <c r="G54" s="65">
        <f t="shared" si="48"/>
        <v>0</v>
      </c>
      <c r="H54" s="160">
        <f t="shared" si="48"/>
        <v>0</v>
      </c>
      <c r="I54" s="18">
        <f t="shared" si="28"/>
        <v>0</v>
      </c>
      <c r="IF54">
        <v>1</v>
      </c>
    </row>
    <row r="55" spans="1:240" x14ac:dyDescent="0.25">
      <c r="A55" s="267">
        <v>49</v>
      </c>
      <c r="B55" s="265">
        <f t="shared" ref="B55:H55" si="49">QA5</f>
        <v>0</v>
      </c>
      <c r="C55" s="265">
        <f t="shared" si="49"/>
        <v>0</v>
      </c>
      <c r="D55" s="23">
        <f t="shared" si="49"/>
        <v>0</v>
      </c>
      <c r="E55" s="226">
        <f t="shared" si="49"/>
        <v>0</v>
      </c>
      <c r="F55" s="6">
        <f t="shared" si="49"/>
        <v>0</v>
      </c>
      <c r="G55" s="65">
        <f t="shared" si="49"/>
        <v>0</v>
      </c>
      <c r="H55" s="160">
        <f t="shared" si="49"/>
        <v>0</v>
      </c>
      <c r="I55" s="18">
        <f t="shared" si="28"/>
        <v>0</v>
      </c>
    </row>
    <row r="56" spans="1:240" x14ac:dyDescent="0.25">
      <c r="A56" s="25">
        <v>50</v>
      </c>
      <c r="B56" s="265">
        <f t="shared" ref="B56:H56" si="50">QJ5</f>
        <v>0</v>
      </c>
      <c r="C56" s="265">
        <f t="shared" si="50"/>
        <v>0</v>
      </c>
      <c r="D56" s="23">
        <f t="shared" si="50"/>
        <v>0</v>
      </c>
      <c r="E56" s="226">
        <f t="shared" si="50"/>
        <v>0</v>
      </c>
      <c r="F56" s="6">
        <f t="shared" si="50"/>
        <v>0</v>
      </c>
      <c r="G56" s="65">
        <f t="shared" si="50"/>
        <v>0</v>
      </c>
      <c r="H56" s="160">
        <f t="shared" si="50"/>
        <v>0</v>
      </c>
      <c r="I56" s="18">
        <f t="shared" si="28"/>
        <v>0</v>
      </c>
    </row>
    <row r="57" spans="1:240" x14ac:dyDescent="0.25">
      <c r="A57" s="267">
        <v>51</v>
      </c>
      <c r="B57">
        <f t="shared" ref="B57:H57" si="51">QS5</f>
        <v>0</v>
      </c>
      <c r="C57">
        <f t="shared" si="51"/>
        <v>0</v>
      </c>
      <c r="D57" s="23">
        <f t="shared" si="51"/>
        <v>0</v>
      </c>
      <c r="E57" s="226">
        <f t="shared" si="51"/>
        <v>0</v>
      </c>
      <c r="F57" s="6">
        <f t="shared" si="51"/>
        <v>0</v>
      </c>
      <c r="G57" s="65">
        <f t="shared" si="51"/>
        <v>0</v>
      </c>
      <c r="H57" s="160">
        <f t="shared" si="51"/>
        <v>0</v>
      </c>
      <c r="I57" s="18">
        <f t="shared" si="28"/>
        <v>0</v>
      </c>
    </row>
    <row r="58" spans="1:240" x14ac:dyDescent="0.25">
      <c r="A58" s="25">
        <v>52</v>
      </c>
      <c r="B58">
        <f t="shared" ref="B58:H58" si="52">RB5</f>
        <v>0</v>
      </c>
      <c r="C58">
        <f t="shared" si="52"/>
        <v>0</v>
      </c>
      <c r="D58" s="23">
        <f t="shared" si="52"/>
        <v>0</v>
      </c>
      <c r="E58" s="226">
        <f t="shared" si="52"/>
        <v>0</v>
      </c>
      <c r="F58" s="6">
        <f t="shared" si="52"/>
        <v>0</v>
      </c>
      <c r="G58" s="65">
        <f t="shared" si="52"/>
        <v>0</v>
      </c>
      <c r="H58" s="160">
        <f t="shared" si="52"/>
        <v>0</v>
      </c>
      <c r="I58" s="18">
        <f t="shared" si="28"/>
        <v>0</v>
      </c>
    </row>
    <row r="59" spans="1:240" x14ac:dyDescent="0.25">
      <c r="A59" s="267">
        <v>53</v>
      </c>
      <c r="B59">
        <f>RK5</f>
        <v>0</v>
      </c>
      <c r="C59">
        <f>RL5</f>
        <v>0</v>
      </c>
      <c r="D59" s="23">
        <f>RM5</f>
        <v>0</v>
      </c>
      <c r="E59" s="226">
        <f>RE5</f>
        <v>0</v>
      </c>
      <c r="F59" s="6">
        <f>RO5</f>
        <v>0</v>
      </c>
      <c r="G59" s="65">
        <f>RP5</f>
        <v>0</v>
      </c>
      <c r="H59" s="160">
        <f>RQ5</f>
        <v>0</v>
      </c>
      <c r="I59" s="18">
        <f t="shared" si="28"/>
        <v>0</v>
      </c>
    </row>
    <row r="60" spans="1:240" x14ac:dyDescent="0.25">
      <c r="A60" s="25">
        <v>54</v>
      </c>
      <c r="B60">
        <f t="shared" ref="B60:H60" si="53">RT5</f>
        <v>0</v>
      </c>
      <c r="C60">
        <f t="shared" si="53"/>
        <v>0</v>
      </c>
      <c r="D60" s="23">
        <f t="shared" si="53"/>
        <v>0</v>
      </c>
      <c r="E60" s="226">
        <f t="shared" si="53"/>
        <v>0</v>
      </c>
      <c r="F60" s="6">
        <f t="shared" si="53"/>
        <v>0</v>
      </c>
      <c r="G60" s="266">
        <f t="shared" si="53"/>
        <v>0</v>
      </c>
      <c r="H60" s="160">
        <f t="shared" si="53"/>
        <v>0</v>
      </c>
      <c r="I60" s="18">
        <f t="shared" si="28"/>
        <v>0</v>
      </c>
    </row>
    <row r="61" spans="1:240" x14ac:dyDescent="0.25">
      <c r="A61" s="267">
        <v>55</v>
      </c>
      <c r="B61">
        <f t="shared" ref="B61:H61" si="54">SC5</f>
        <v>0</v>
      </c>
      <c r="C61">
        <f t="shared" si="54"/>
        <v>0</v>
      </c>
      <c r="D61" s="23">
        <f t="shared" si="54"/>
        <v>0</v>
      </c>
      <c r="E61" s="226">
        <f t="shared" si="54"/>
        <v>0</v>
      </c>
      <c r="F61" s="6">
        <f t="shared" si="54"/>
        <v>0</v>
      </c>
      <c r="G61" s="65">
        <f t="shared" si="54"/>
        <v>0</v>
      </c>
      <c r="H61" s="160">
        <f t="shared" si="54"/>
        <v>0</v>
      </c>
      <c r="I61" s="18">
        <f t="shared" si="28"/>
        <v>0</v>
      </c>
    </row>
    <row r="62" spans="1:240" x14ac:dyDescent="0.25">
      <c r="A62" s="25">
        <v>56</v>
      </c>
      <c r="B62">
        <f t="shared" ref="B62:H62" si="55">SL5</f>
        <v>0</v>
      </c>
      <c r="C62">
        <f t="shared" si="55"/>
        <v>0</v>
      </c>
      <c r="D62" s="23">
        <f t="shared" si="55"/>
        <v>0</v>
      </c>
      <c r="E62" s="226">
        <f t="shared" si="55"/>
        <v>0</v>
      </c>
      <c r="F62" s="6">
        <f t="shared" si="55"/>
        <v>0</v>
      </c>
      <c r="G62" s="65">
        <f t="shared" si="55"/>
        <v>0</v>
      </c>
      <c r="H62" s="160">
        <f t="shared" si="55"/>
        <v>0</v>
      </c>
      <c r="I62" s="18">
        <f t="shared" si="28"/>
        <v>0</v>
      </c>
    </row>
    <row r="63" spans="1:240" x14ac:dyDescent="0.25">
      <c r="A63" s="267">
        <v>57</v>
      </c>
      <c r="B63">
        <f t="shared" ref="B63:H63" si="56">SU5</f>
        <v>0</v>
      </c>
      <c r="C63">
        <f t="shared" si="56"/>
        <v>0</v>
      </c>
      <c r="D63" s="23">
        <f t="shared" si="56"/>
        <v>0</v>
      </c>
      <c r="E63" s="226">
        <f t="shared" si="56"/>
        <v>0</v>
      </c>
      <c r="F63" s="6">
        <f t="shared" si="56"/>
        <v>0</v>
      </c>
      <c r="G63" s="65">
        <f t="shared" si="56"/>
        <v>0</v>
      </c>
      <c r="H63" s="160">
        <f t="shared" si="56"/>
        <v>0</v>
      </c>
      <c r="I63" s="18">
        <f t="shared" si="28"/>
        <v>0</v>
      </c>
    </row>
    <row r="64" spans="1:240" x14ac:dyDescent="0.25">
      <c r="A64" s="25">
        <v>58</v>
      </c>
      <c r="B64">
        <f t="shared" ref="B64:H64" si="57">TD5</f>
        <v>0</v>
      </c>
      <c r="C64">
        <f t="shared" si="57"/>
        <v>0</v>
      </c>
      <c r="D64" s="23">
        <f t="shared" si="57"/>
        <v>0</v>
      </c>
      <c r="E64" s="226">
        <f t="shared" si="57"/>
        <v>0</v>
      </c>
      <c r="F64" s="6">
        <f t="shared" si="57"/>
        <v>0</v>
      </c>
      <c r="G64" s="65">
        <f t="shared" si="57"/>
        <v>0</v>
      </c>
      <c r="H64" s="386">
        <f t="shared" si="57"/>
        <v>0</v>
      </c>
      <c r="I64" s="18">
        <f t="shared" si="28"/>
        <v>0</v>
      </c>
    </row>
    <row r="65" spans="1:9" x14ac:dyDescent="0.25">
      <c r="A65" s="267">
        <v>59</v>
      </c>
      <c r="B65" s="387">
        <f t="shared" ref="B65:H65" si="58">TM5</f>
        <v>0</v>
      </c>
      <c r="C65" s="387">
        <f t="shared" si="58"/>
        <v>0</v>
      </c>
      <c r="D65" s="388">
        <f t="shared" si="58"/>
        <v>0</v>
      </c>
      <c r="E65" s="389">
        <f t="shared" si="58"/>
        <v>0</v>
      </c>
      <c r="F65" s="390">
        <f t="shared" si="58"/>
        <v>0</v>
      </c>
      <c r="G65" s="391">
        <f t="shared" si="58"/>
        <v>0</v>
      </c>
      <c r="H65" s="386">
        <f t="shared" si="58"/>
        <v>0</v>
      </c>
      <c r="I65" s="18">
        <f t="shared" si="28"/>
        <v>0</v>
      </c>
    </row>
    <row r="66" spans="1:9" x14ac:dyDescent="0.25">
      <c r="A66" s="25">
        <v>60</v>
      </c>
      <c r="B66" s="387">
        <f>TV5</f>
        <v>0</v>
      </c>
      <c r="C66" s="387">
        <f>TW5</f>
        <v>0</v>
      </c>
      <c r="D66" s="388">
        <f>TX5</f>
        <v>0</v>
      </c>
      <c r="E66" s="389">
        <f>TY5</f>
        <v>0</v>
      </c>
      <c r="F66" s="390">
        <f>TZ5</f>
        <v>0</v>
      </c>
      <c r="G66" s="392">
        <f>UJ5</f>
        <v>0</v>
      </c>
      <c r="H66" s="386">
        <f>UB5</f>
        <v>0</v>
      </c>
      <c r="I66" s="18">
        <f t="shared" si="28"/>
        <v>0</v>
      </c>
    </row>
    <row r="67" spans="1:9" x14ac:dyDescent="0.25">
      <c r="A67" s="267">
        <v>61</v>
      </c>
      <c r="B67" s="387">
        <f t="shared" ref="B67:H67" si="59">UE5</f>
        <v>0</v>
      </c>
      <c r="C67" s="388">
        <f t="shared" si="59"/>
        <v>0</v>
      </c>
      <c r="D67" s="388">
        <f t="shared" si="59"/>
        <v>0</v>
      </c>
      <c r="E67" s="389">
        <f t="shared" si="59"/>
        <v>0</v>
      </c>
      <c r="F67" s="390">
        <f t="shared" si="59"/>
        <v>0</v>
      </c>
      <c r="G67" s="392">
        <f t="shared" si="59"/>
        <v>0</v>
      </c>
      <c r="H67" s="386">
        <f t="shared" si="59"/>
        <v>0</v>
      </c>
      <c r="I67" s="18">
        <f t="shared" si="28"/>
        <v>0</v>
      </c>
    </row>
    <row r="68" spans="1:9" x14ac:dyDescent="0.25">
      <c r="A68" s="25">
        <v>62</v>
      </c>
      <c r="B68" s="387">
        <f t="shared" ref="B68:H68" si="60">UN5</f>
        <v>0</v>
      </c>
      <c r="C68" s="387">
        <f t="shared" si="60"/>
        <v>0</v>
      </c>
      <c r="D68" s="388">
        <f t="shared" si="60"/>
        <v>0</v>
      </c>
      <c r="E68" s="389">
        <f t="shared" si="60"/>
        <v>0</v>
      </c>
      <c r="F68" s="390">
        <f t="shared" si="60"/>
        <v>0</v>
      </c>
      <c r="G68" s="392">
        <f t="shared" si="60"/>
        <v>0</v>
      </c>
      <c r="H68" s="386">
        <f t="shared" si="60"/>
        <v>0</v>
      </c>
      <c r="I68" s="18">
        <f t="shared" si="28"/>
        <v>0</v>
      </c>
    </row>
    <row r="69" spans="1:9" x14ac:dyDescent="0.25">
      <c r="A69" s="267">
        <v>63</v>
      </c>
      <c r="B69" s="387">
        <f t="shared" ref="B69:H69" si="61">UW5</f>
        <v>0</v>
      </c>
      <c r="C69" s="387">
        <f t="shared" si="61"/>
        <v>0</v>
      </c>
      <c r="D69" s="388">
        <f t="shared" si="61"/>
        <v>0</v>
      </c>
      <c r="E69" s="389">
        <f t="shared" si="61"/>
        <v>0</v>
      </c>
      <c r="F69" s="390">
        <f t="shared" si="61"/>
        <v>0</v>
      </c>
      <c r="G69" s="392">
        <f t="shared" si="61"/>
        <v>0</v>
      </c>
      <c r="H69" s="386">
        <f t="shared" si="61"/>
        <v>0</v>
      </c>
      <c r="I69" s="18">
        <f t="shared" si="28"/>
        <v>0</v>
      </c>
    </row>
    <row r="70" spans="1:9" x14ac:dyDescent="0.25">
      <c r="A70" s="25">
        <v>64</v>
      </c>
      <c r="B70" s="387">
        <f t="shared" ref="B70:H70" si="62">VF5</f>
        <v>0</v>
      </c>
      <c r="C70" s="387">
        <f t="shared" si="62"/>
        <v>0</v>
      </c>
      <c r="D70" s="388">
        <f t="shared" si="62"/>
        <v>0</v>
      </c>
      <c r="E70" s="389">
        <f t="shared" si="62"/>
        <v>0</v>
      </c>
      <c r="F70" s="390">
        <f t="shared" si="62"/>
        <v>0</v>
      </c>
      <c r="G70" s="392">
        <f t="shared" si="62"/>
        <v>0</v>
      </c>
      <c r="H70" s="386">
        <f t="shared" si="62"/>
        <v>0</v>
      </c>
      <c r="I70" s="18">
        <f t="shared" si="28"/>
        <v>0</v>
      </c>
    </row>
    <row r="71" spans="1:9" x14ac:dyDescent="0.25">
      <c r="A71" s="267">
        <v>65</v>
      </c>
      <c r="B71" s="387">
        <f t="shared" ref="B71:H71" si="63">VO5</f>
        <v>0</v>
      </c>
      <c r="C71" s="387">
        <f t="shared" si="63"/>
        <v>0</v>
      </c>
      <c r="D71" s="388">
        <f t="shared" si="63"/>
        <v>0</v>
      </c>
      <c r="E71" s="389">
        <f t="shared" si="63"/>
        <v>0</v>
      </c>
      <c r="F71" s="390">
        <f t="shared" si="63"/>
        <v>0</v>
      </c>
      <c r="G71" s="392">
        <f t="shared" si="63"/>
        <v>0</v>
      </c>
      <c r="H71" s="386">
        <f t="shared" si="63"/>
        <v>0</v>
      </c>
      <c r="I71" s="18">
        <f t="shared" si="28"/>
        <v>0</v>
      </c>
    </row>
    <row r="72" spans="1:9" x14ac:dyDescent="0.25">
      <c r="A72" s="25">
        <v>66</v>
      </c>
      <c r="B72" s="387">
        <f t="shared" ref="B72:H72" si="64">VX5</f>
        <v>0</v>
      </c>
      <c r="C72" s="387">
        <f t="shared" si="64"/>
        <v>0</v>
      </c>
      <c r="D72" s="388">
        <f t="shared" si="64"/>
        <v>0</v>
      </c>
      <c r="E72" s="389">
        <f t="shared" si="64"/>
        <v>0</v>
      </c>
      <c r="F72" s="390">
        <f t="shared" si="64"/>
        <v>0</v>
      </c>
      <c r="G72" s="392">
        <f t="shared" si="64"/>
        <v>0</v>
      </c>
      <c r="H72" s="386">
        <f t="shared" si="64"/>
        <v>0</v>
      </c>
      <c r="I72" s="18">
        <f t="shared" si="28"/>
        <v>0</v>
      </c>
    </row>
    <row r="73" spans="1:9" x14ac:dyDescent="0.25">
      <c r="A73" s="267">
        <v>67</v>
      </c>
      <c r="B73" s="387">
        <f t="shared" ref="B73:H73" si="65">WG5</f>
        <v>0</v>
      </c>
      <c r="C73" s="387">
        <f t="shared" si="65"/>
        <v>0</v>
      </c>
      <c r="D73" s="388">
        <f t="shared" si="65"/>
        <v>0</v>
      </c>
      <c r="E73" s="389">
        <f t="shared" si="65"/>
        <v>0</v>
      </c>
      <c r="F73" s="390">
        <f t="shared" si="65"/>
        <v>0</v>
      </c>
      <c r="G73" s="392">
        <f t="shared" si="65"/>
        <v>0</v>
      </c>
      <c r="H73" s="386">
        <f t="shared" si="65"/>
        <v>0</v>
      </c>
      <c r="I73" s="18">
        <f t="shared" si="28"/>
        <v>0</v>
      </c>
    </row>
    <row r="74" spans="1:9" x14ac:dyDescent="0.25">
      <c r="A74" s="25">
        <v>68</v>
      </c>
      <c r="B74" s="394">
        <f t="shared" ref="B74:H74" si="66">WP5</f>
        <v>0</v>
      </c>
      <c r="C74" s="387">
        <f t="shared" si="66"/>
        <v>0</v>
      </c>
      <c r="D74" s="388">
        <f t="shared" si="66"/>
        <v>0</v>
      </c>
      <c r="E74" s="389">
        <f t="shared" si="66"/>
        <v>0</v>
      </c>
      <c r="F74" s="390">
        <f t="shared" si="66"/>
        <v>0</v>
      </c>
      <c r="G74" s="392">
        <f t="shared" si="66"/>
        <v>0</v>
      </c>
      <c r="H74" s="386">
        <f t="shared" si="66"/>
        <v>0</v>
      </c>
      <c r="I74" s="18">
        <f t="shared" si="28"/>
        <v>0</v>
      </c>
    </row>
    <row r="75" spans="1:9" x14ac:dyDescent="0.25">
      <c r="A75" s="267">
        <v>69</v>
      </c>
      <c r="B75" s="387">
        <f t="shared" ref="B75:H75" si="67">WY5</f>
        <v>0</v>
      </c>
      <c r="C75" s="387">
        <f t="shared" si="67"/>
        <v>0</v>
      </c>
      <c r="D75" s="388">
        <f t="shared" si="67"/>
        <v>0</v>
      </c>
      <c r="E75" s="389">
        <f t="shared" si="67"/>
        <v>0</v>
      </c>
      <c r="F75" s="390">
        <f t="shared" si="67"/>
        <v>0</v>
      </c>
      <c r="G75" s="392">
        <f t="shared" si="67"/>
        <v>0</v>
      </c>
      <c r="H75" s="386">
        <f t="shared" si="67"/>
        <v>0</v>
      </c>
      <c r="I75" s="18">
        <f t="shared" si="28"/>
        <v>0</v>
      </c>
    </row>
    <row r="76" spans="1:9" x14ac:dyDescent="0.25">
      <c r="A76" s="25">
        <v>70</v>
      </c>
      <c r="B76" s="387">
        <f t="shared" ref="B76:H76" si="68">XH5</f>
        <v>0</v>
      </c>
      <c r="C76" s="387">
        <f t="shared" si="68"/>
        <v>0</v>
      </c>
      <c r="D76" s="388">
        <f t="shared" si="68"/>
        <v>0</v>
      </c>
      <c r="E76" s="389">
        <f t="shared" si="68"/>
        <v>0</v>
      </c>
      <c r="F76" s="390">
        <f t="shared" si="68"/>
        <v>0</v>
      </c>
      <c r="G76" s="392">
        <f t="shared" si="68"/>
        <v>0</v>
      </c>
      <c r="H76" s="386">
        <f t="shared" si="68"/>
        <v>0</v>
      </c>
      <c r="I76" s="18">
        <f t="shared" si="28"/>
        <v>0</v>
      </c>
    </row>
    <row r="77" spans="1:9" x14ac:dyDescent="0.25">
      <c r="A77" s="267">
        <v>71</v>
      </c>
      <c r="B77" s="387">
        <f t="shared" ref="B77:H77" si="69">XQ5</f>
        <v>0</v>
      </c>
      <c r="C77" s="387">
        <f t="shared" si="69"/>
        <v>0</v>
      </c>
      <c r="D77" s="388">
        <f t="shared" si="69"/>
        <v>0</v>
      </c>
      <c r="E77" s="389">
        <f t="shared" si="69"/>
        <v>0</v>
      </c>
      <c r="F77" s="390">
        <f t="shared" si="69"/>
        <v>0</v>
      </c>
      <c r="G77" s="392">
        <f t="shared" si="69"/>
        <v>0</v>
      </c>
      <c r="H77" s="386">
        <f t="shared" si="69"/>
        <v>0</v>
      </c>
      <c r="I77" s="18">
        <f t="shared" si="28"/>
        <v>0</v>
      </c>
    </row>
    <row r="78" spans="1:9" x14ac:dyDescent="0.25">
      <c r="A78" s="25">
        <v>72</v>
      </c>
      <c r="B78" s="387">
        <f t="shared" ref="B78:H78" si="70">XZ5</f>
        <v>0</v>
      </c>
      <c r="C78" s="387">
        <f t="shared" si="70"/>
        <v>0</v>
      </c>
      <c r="D78" s="388">
        <f t="shared" si="70"/>
        <v>0</v>
      </c>
      <c r="E78" s="389">
        <f t="shared" si="70"/>
        <v>0</v>
      </c>
      <c r="F78" s="390">
        <f t="shared" si="70"/>
        <v>0</v>
      </c>
      <c r="G78" s="392">
        <f t="shared" si="70"/>
        <v>0</v>
      </c>
      <c r="H78" s="386">
        <f t="shared" si="70"/>
        <v>0</v>
      </c>
      <c r="I78" s="18">
        <f t="shared" si="28"/>
        <v>0</v>
      </c>
    </row>
    <row r="79" spans="1:9" x14ac:dyDescent="0.25">
      <c r="A79" s="267">
        <v>73</v>
      </c>
      <c r="B79" s="387">
        <f t="shared" ref="B79:G79" si="71">YI5</f>
        <v>0</v>
      </c>
      <c r="C79" s="387">
        <f t="shared" si="71"/>
        <v>0</v>
      </c>
      <c r="D79" s="388">
        <f t="shared" si="71"/>
        <v>0</v>
      </c>
      <c r="E79" s="389">
        <f t="shared" si="71"/>
        <v>0</v>
      </c>
      <c r="F79" s="390">
        <f t="shared" si="71"/>
        <v>0</v>
      </c>
      <c r="G79" s="392">
        <f t="shared" si="71"/>
        <v>0</v>
      </c>
      <c r="H79" s="386">
        <f>YX5</f>
        <v>0</v>
      </c>
      <c r="I79" s="18">
        <f t="shared" si="28"/>
        <v>0</v>
      </c>
    </row>
    <row r="80" spans="1:9" x14ac:dyDescent="0.25">
      <c r="A80" s="25">
        <v>74</v>
      </c>
      <c r="B80" s="387">
        <f t="shared" ref="B80:H80" si="72">YR5</f>
        <v>0</v>
      </c>
      <c r="C80" s="387">
        <f t="shared" si="72"/>
        <v>0</v>
      </c>
      <c r="D80" s="388">
        <f t="shared" si="72"/>
        <v>0</v>
      </c>
      <c r="E80" s="389">
        <f t="shared" si="72"/>
        <v>0</v>
      </c>
      <c r="F80" s="390">
        <f t="shared" si="72"/>
        <v>0</v>
      </c>
      <c r="G80" s="392">
        <f t="shared" si="72"/>
        <v>0</v>
      </c>
      <c r="H80" s="386">
        <f t="shared" si="72"/>
        <v>0</v>
      </c>
      <c r="I80" s="18">
        <f t="shared" si="28"/>
        <v>0</v>
      </c>
    </row>
    <row r="81" spans="1:9" x14ac:dyDescent="0.25">
      <c r="A81" s="267">
        <v>75</v>
      </c>
      <c r="B81" s="387">
        <f t="shared" ref="B81:H81" si="73">ZA5</f>
        <v>0</v>
      </c>
      <c r="C81" s="387">
        <f t="shared" si="73"/>
        <v>0</v>
      </c>
      <c r="D81" s="388">
        <f t="shared" si="73"/>
        <v>0</v>
      </c>
      <c r="E81" s="389">
        <f t="shared" si="73"/>
        <v>0</v>
      </c>
      <c r="F81" s="390">
        <f t="shared" si="73"/>
        <v>0</v>
      </c>
      <c r="G81" s="392">
        <f t="shared" si="73"/>
        <v>0</v>
      </c>
      <c r="H81" s="386">
        <f t="shared" si="73"/>
        <v>0</v>
      </c>
      <c r="I81" s="18">
        <f t="shared" si="28"/>
        <v>0</v>
      </c>
    </row>
    <row r="82" spans="1:9" x14ac:dyDescent="0.25">
      <c r="A82" s="25">
        <v>76</v>
      </c>
      <c r="B82" s="387">
        <f>ZJ5</f>
        <v>0</v>
      </c>
      <c r="C82" s="387">
        <f>ZK5</f>
        <v>0</v>
      </c>
      <c r="D82" s="388">
        <f>ZL5</f>
        <v>0</v>
      </c>
      <c r="E82" s="389">
        <f>ZM5</f>
        <v>0</v>
      </c>
      <c r="F82" s="390">
        <f>ZN5</f>
        <v>0</v>
      </c>
      <c r="G82" s="392">
        <f>ZX5</f>
        <v>0</v>
      </c>
      <c r="H82" s="386">
        <f>ZP5</f>
        <v>0</v>
      </c>
      <c r="I82" s="18">
        <f t="shared" si="28"/>
        <v>0</v>
      </c>
    </row>
    <row r="83" spans="1:9" x14ac:dyDescent="0.25">
      <c r="A83" s="267">
        <v>77</v>
      </c>
      <c r="B83" s="16">
        <f t="shared" ref="B83:H83" si="74">ZS5</f>
        <v>0</v>
      </c>
      <c r="C83" s="16">
        <f t="shared" si="74"/>
        <v>0</v>
      </c>
      <c r="D83" s="24">
        <f t="shared" si="74"/>
        <v>0</v>
      </c>
      <c r="E83" s="155">
        <f t="shared" si="74"/>
        <v>0</v>
      </c>
      <c r="F83" s="18">
        <f t="shared" si="74"/>
        <v>0</v>
      </c>
      <c r="G83" s="15">
        <f t="shared" si="74"/>
        <v>0</v>
      </c>
      <c r="H83" s="63">
        <f t="shared" si="74"/>
        <v>0</v>
      </c>
      <c r="I83" s="18">
        <f t="shared" si="28"/>
        <v>0</v>
      </c>
    </row>
    <row r="84" spans="1:9" x14ac:dyDescent="0.25">
      <c r="A84" s="25">
        <v>78</v>
      </c>
      <c r="B84" s="387">
        <f t="shared" ref="B84:H84" si="75">AAB5</f>
        <v>0</v>
      </c>
      <c r="C84" s="387">
        <f t="shared" si="75"/>
        <v>0</v>
      </c>
      <c r="D84" s="388">
        <f t="shared" si="75"/>
        <v>0</v>
      </c>
      <c r="E84" s="389">
        <f t="shared" si="75"/>
        <v>0</v>
      </c>
      <c r="F84" s="390">
        <f t="shared" si="75"/>
        <v>0</v>
      </c>
      <c r="G84" s="392">
        <f t="shared" si="75"/>
        <v>0</v>
      </c>
      <c r="H84" s="386">
        <f t="shared" si="75"/>
        <v>0</v>
      </c>
      <c r="I84" s="18">
        <f t="shared" si="28"/>
        <v>0</v>
      </c>
    </row>
    <row r="85" spans="1:9" x14ac:dyDescent="0.25">
      <c r="A85" s="267">
        <v>79</v>
      </c>
      <c r="B85" s="387">
        <f>AAK5</f>
        <v>0</v>
      </c>
      <c r="C85" s="387">
        <f>AAL5</f>
        <v>0</v>
      </c>
      <c r="D85" s="388">
        <f>AAM5</f>
        <v>0</v>
      </c>
      <c r="E85" s="389">
        <f>AAE5</f>
        <v>0</v>
      </c>
      <c r="F85" s="390">
        <f>AAO5</f>
        <v>0</v>
      </c>
      <c r="G85" s="395">
        <f>AAP5</f>
        <v>0</v>
      </c>
      <c r="H85" s="386">
        <f>AAQ5</f>
        <v>0</v>
      </c>
      <c r="I85" s="18">
        <f t="shared" si="28"/>
        <v>0</v>
      </c>
    </row>
    <row r="86" spans="1:9" x14ac:dyDescent="0.25">
      <c r="A86" s="25">
        <v>80</v>
      </c>
      <c r="B86" s="387">
        <f t="shared" ref="B86:H86" si="76">AAT5</f>
        <v>0</v>
      </c>
      <c r="C86" s="387">
        <f t="shared" si="76"/>
        <v>0</v>
      </c>
      <c r="D86" s="388">
        <f t="shared" si="76"/>
        <v>0</v>
      </c>
      <c r="E86" s="389">
        <f t="shared" si="76"/>
        <v>0</v>
      </c>
      <c r="F86" s="390">
        <f t="shared" si="76"/>
        <v>0</v>
      </c>
      <c r="G86" s="392">
        <f t="shared" si="76"/>
        <v>0</v>
      </c>
      <c r="H86" s="386">
        <f t="shared" si="76"/>
        <v>0</v>
      </c>
      <c r="I86" s="18">
        <f t="shared" si="28"/>
        <v>0</v>
      </c>
    </row>
    <row r="87" spans="1:9" x14ac:dyDescent="0.25">
      <c r="A87" s="267">
        <v>81</v>
      </c>
      <c r="B87" s="387">
        <f>ABC5</f>
        <v>0</v>
      </c>
      <c r="C87" s="387">
        <f>ABD5</f>
        <v>0</v>
      </c>
      <c r="D87" s="388">
        <f>ABE5</f>
        <v>0</v>
      </c>
      <c r="E87" s="389">
        <f>ABF5</f>
        <v>0</v>
      </c>
      <c r="F87" s="390">
        <f>ABG5</f>
        <v>0</v>
      </c>
      <c r="G87" s="395">
        <f>ABZ5</f>
        <v>0</v>
      </c>
      <c r="H87" s="386">
        <f>ABI5</f>
        <v>0</v>
      </c>
      <c r="I87" s="18">
        <f t="shared" si="28"/>
        <v>0</v>
      </c>
    </row>
    <row r="88" spans="1:9" x14ac:dyDescent="0.25">
      <c r="A88" s="25">
        <v>82</v>
      </c>
      <c r="B88" s="387">
        <f>ABL5</f>
        <v>0</v>
      </c>
      <c r="C88" s="387">
        <f>ABM5</f>
        <v>0</v>
      </c>
      <c r="D88" s="388">
        <f>ABN5</f>
        <v>0</v>
      </c>
      <c r="E88" s="389">
        <f>ABO5</f>
        <v>0</v>
      </c>
      <c r="F88" s="390">
        <f>ACH5</f>
        <v>0</v>
      </c>
      <c r="G88" s="395">
        <f>ABQ5</f>
        <v>0</v>
      </c>
      <c r="H88" s="386">
        <f>ABR5</f>
        <v>0</v>
      </c>
      <c r="I88" s="18">
        <f t="shared" si="28"/>
        <v>0</v>
      </c>
    </row>
    <row r="89" spans="1:9" x14ac:dyDescent="0.25">
      <c r="A89" s="267">
        <v>83</v>
      </c>
      <c r="B89" s="387">
        <f t="shared" ref="B89:H89" si="77">ABU5</f>
        <v>0</v>
      </c>
      <c r="C89" s="387">
        <f t="shared" si="77"/>
        <v>0</v>
      </c>
      <c r="D89" s="388">
        <f t="shared" si="77"/>
        <v>0</v>
      </c>
      <c r="E89" s="389">
        <f t="shared" si="77"/>
        <v>0</v>
      </c>
      <c r="F89" s="390">
        <f t="shared" si="77"/>
        <v>0</v>
      </c>
      <c r="G89" s="392">
        <f t="shared" si="77"/>
        <v>0</v>
      </c>
      <c r="H89" s="386">
        <f t="shared" si="77"/>
        <v>0</v>
      </c>
      <c r="I89" s="18">
        <f t="shared" si="28"/>
        <v>0</v>
      </c>
    </row>
    <row r="90" spans="1:9" x14ac:dyDescent="0.25">
      <c r="A90" s="25">
        <v>84</v>
      </c>
      <c r="B90" s="387">
        <f t="shared" ref="B90:H90" si="78">ACD5</f>
        <v>0</v>
      </c>
      <c r="C90" s="387">
        <f t="shared" si="78"/>
        <v>0</v>
      </c>
      <c r="D90" s="388">
        <f t="shared" si="78"/>
        <v>0</v>
      </c>
      <c r="E90" s="389">
        <f t="shared" si="78"/>
        <v>0</v>
      </c>
      <c r="F90" s="390">
        <f t="shared" si="78"/>
        <v>0</v>
      </c>
      <c r="G90" s="392">
        <f t="shared" si="78"/>
        <v>0</v>
      </c>
      <c r="H90" s="386">
        <f t="shared" si="78"/>
        <v>0</v>
      </c>
      <c r="I90" s="390">
        <f t="shared" si="28"/>
        <v>0</v>
      </c>
    </row>
    <row r="91" spans="1:9" x14ac:dyDescent="0.25">
      <c r="A91" s="267">
        <v>85</v>
      </c>
      <c r="B91">
        <f t="shared" ref="B91:H91" si="79">ACM5</f>
        <v>0</v>
      </c>
      <c r="C91">
        <f t="shared" si="79"/>
        <v>0</v>
      </c>
      <c r="D91" s="23">
        <f t="shared" si="79"/>
        <v>0</v>
      </c>
      <c r="E91" s="226">
        <f t="shared" si="79"/>
        <v>0</v>
      </c>
      <c r="F91" s="6">
        <f t="shared" si="79"/>
        <v>0</v>
      </c>
      <c r="G91" s="65">
        <f t="shared" si="79"/>
        <v>0</v>
      </c>
      <c r="H91" s="160">
        <f t="shared" si="79"/>
        <v>0</v>
      </c>
      <c r="I91" s="18">
        <f t="shared" si="28"/>
        <v>0</v>
      </c>
    </row>
    <row r="92" spans="1:9" x14ac:dyDescent="0.25">
      <c r="I92" s="18">
        <f t="shared" si="28"/>
        <v>0</v>
      </c>
    </row>
    <row r="93" spans="1:9" x14ac:dyDescent="0.25">
      <c r="I93" s="18">
        <f t="shared" si="28"/>
        <v>0</v>
      </c>
    </row>
    <row r="94" spans="1:9" x14ac:dyDescent="0.25">
      <c r="I94" s="18">
        <f t="shared" si="28"/>
        <v>0</v>
      </c>
    </row>
    <row r="95" spans="1:9" x14ac:dyDescent="0.25">
      <c r="I95" s="18">
        <f t="shared" si="28"/>
        <v>0</v>
      </c>
    </row>
  </sheetData>
  <mergeCells count="163">
    <mergeCell ref="AU1:BA1"/>
    <mergeCell ref="DO1:DU1"/>
    <mergeCell ref="DX1:ED1"/>
    <mergeCell ref="CE1:CK1"/>
    <mergeCell ref="BM1:BS1"/>
    <mergeCell ref="K1:Q1"/>
    <mergeCell ref="T1:Z1"/>
    <mergeCell ref="AC1:AI1"/>
    <mergeCell ref="AL1:AR1"/>
    <mergeCell ref="DF1:DL1"/>
    <mergeCell ref="CW1:DC1"/>
    <mergeCell ref="BV1:CB1"/>
    <mergeCell ref="BD1:BJ1"/>
    <mergeCell ref="HS1:HY1"/>
    <mergeCell ref="HJ1:HP1"/>
    <mergeCell ref="HA1:HG1"/>
    <mergeCell ref="GR1:GX1"/>
    <mergeCell ref="GI1:GO1"/>
    <mergeCell ref="CN1:CT1"/>
    <mergeCell ref="LW1:MC1"/>
    <mergeCell ref="OQ1:OW1"/>
    <mergeCell ref="KM1:KS1"/>
    <mergeCell ref="LE1:LK1"/>
    <mergeCell ref="NP1:NV1"/>
    <mergeCell ref="FZ1:GF1"/>
    <mergeCell ref="FQ1:FW1"/>
    <mergeCell ref="FH1:FN1"/>
    <mergeCell ref="EY1:FE1"/>
    <mergeCell ref="EP1:EV1"/>
    <mergeCell ref="EG1:EM1"/>
    <mergeCell ref="QD37:QE37"/>
    <mergeCell ref="QS1:QY1"/>
    <mergeCell ref="QV36:QW36"/>
    <mergeCell ref="QV37:QW37"/>
    <mergeCell ref="RB1:RH1"/>
    <mergeCell ref="RE36:RF36"/>
    <mergeCell ref="SU1:TA1"/>
    <mergeCell ref="SX36:SY36"/>
    <mergeCell ref="SX37:SY37"/>
    <mergeCell ref="RE37:RF37"/>
    <mergeCell ref="RK1:RQ1"/>
    <mergeCell ref="RN36:RO36"/>
    <mergeCell ref="RN37:RO37"/>
    <mergeCell ref="QJ1:QP1"/>
    <mergeCell ref="QM36:QN36"/>
    <mergeCell ref="QM37:QN37"/>
    <mergeCell ref="QA1:QG1"/>
    <mergeCell ref="QD36:QE36"/>
    <mergeCell ref="TG36:TH36"/>
    <mergeCell ref="TG37:TH37"/>
    <mergeCell ref="RT1:RZ1"/>
    <mergeCell ref="RW36:RX36"/>
    <mergeCell ref="RW37:RX37"/>
    <mergeCell ref="SC1:SI1"/>
    <mergeCell ref="SF36:SG36"/>
    <mergeCell ref="SF37:SG37"/>
    <mergeCell ref="SL1:SR1"/>
    <mergeCell ref="SO36:SP36"/>
    <mergeCell ref="SO37:SP37"/>
    <mergeCell ref="TD1:TJ1"/>
    <mergeCell ref="TM1:TS1"/>
    <mergeCell ref="TP36:TQ36"/>
    <mergeCell ref="TP37:TQ37"/>
    <mergeCell ref="TV1:UB1"/>
    <mergeCell ref="TY36:TZ36"/>
    <mergeCell ref="TY37:TZ37"/>
    <mergeCell ref="OZ1:PF1"/>
    <mergeCell ref="IB1:IH1"/>
    <mergeCell ref="KV1:LB1"/>
    <mergeCell ref="JU1:KA1"/>
    <mergeCell ref="JC1:JI1"/>
    <mergeCell ref="IT1:IZ1"/>
    <mergeCell ref="JL1:JR1"/>
    <mergeCell ref="IK1:IQ1"/>
    <mergeCell ref="NG1:NM1"/>
    <mergeCell ref="MX1:ND1"/>
    <mergeCell ref="LN1:LT1"/>
    <mergeCell ref="KD1:KJ1"/>
    <mergeCell ref="MO1:MU1"/>
    <mergeCell ref="MF1:ML1"/>
    <mergeCell ref="NY1:OE1"/>
    <mergeCell ref="OH1:ON1"/>
    <mergeCell ref="PI1:PO1"/>
    <mergeCell ref="PR1:PX1"/>
    <mergeCell ref="UE1:UK1"/>
    <mergeCell ref="UH36:UI36"/>
    <mergeCell ref="UH37:UI37"/>
    <mergeCell ref="UN1:UT1"/>
    <mergeCell ref="UQ36:UR36"/>
    <mergeCell ref="UQ37:UR37"/>
    <mergeCell ref="UW1:VC1"/>
    <mergeCell ref="UZ36:VA36"/>
    <mergeCell ref="UZ37:VA37"/>
    <mergeCell ref="VF1:VL1"/>
    <mergeCell ref="VI36:VJ36"/>
    <mergeCell ref="VI37:VJ37"/>
    <mergeCell ref="VO1:VU1"/>
    <mergeCell ref="VR36:VS36"/>
    <mergeCell ref="VR37:VS37"/>
    <mergeCell ref="VX1:WD1"/>
    <mergeCell ref="WA36:WB36"/>
    <mergeCell ref="WA37:WB37"/>
    <mergeCell ref="WG1:WM1"/>
    <mergeCell ref="WJ36:WK36"/>
    <mergeCell ref="WJ37:WK37"/>
    <mergeCell ref="WP1:WV1"/>
    <mergeCell ref="WS36:WT36"/>
    <mergeCell ref="WS37:WT37"/>
    <mergeCell ref="WY1:XE1"/>
    <mergeCell ref="XB36:XC36"/>
    <mergeCell ref="XB37:XC37"/>
    <mergeCell ref="XH1:XN1"/>
    <mergeCell ref="XK36:XL36"/>
    <mergeCell ref="XK37:XL37"/>
    <mergeCell ref="XQ1:XW1"/>
    <mergeCell ref="XT36:XU36"/>
    <mergeCell ref="XT37:XU37"/>
    <mergeCell ref="XZ1:YF1"/>
    <mergeCell ref="YC36:YD36"/>
    <mergeCell ref="YC37:YD37"/>
    <mergeCell ref="ZS1:ZY1"/>
    <mergeCell ref="ABC1:ABI1"/>
    <mergeCell ref="ABF36:ABG36"/>
    <mergeCell ref="ABF37:ABG37"/>
    <mergeCell ref="ABL1:ABR1"/>
    <mergeCell ref="ABO36:ABP36"/>
    <mergeCell ref="ABO37:ABP37"/>
    <mergeCell ref="ACV1:ADB1"/>
    <mergeCell ref="ACY36:ACZ36"/>
    <mergeCell ref="ACY37:ACZ37"/>
    <mergeCell ref="ABU1:ACA1"/>
    <mergeCell ref="ABX36:ABY36"/>
    <mergeCell ref="ABX37:ABY37"/>
    <mergeCell ref="ACD1:ACJ1"/>
    <mergeCell ref="ACG36:ACH36"/>
    <mergeCell ref="ACG37:ACH37"/>
    <mergeCell ref="ACM1:ACS1"/>
    <mergeCell ref="ACP36:ACQ36"/>
    <mergeCell ref="ACP37:ACQ37"/>
    <mergeCell ref="HA5:HA6"/>
    <mergeCell ref="AAT1:AAZ1"/>
    <mergeCell ref="AAW36:AAX36"/>
    <mergeCell ref="AAW37:AAX37"/>
    <mergeCell ref="YI1:YO1"/>
    <mergeCell ref="YL36:YM36"/>
    <mergeCell ref="YL37:YM37"/>
    <mergeCell ref="ZV36:ZW36"/>
    <mergeCell ref="ZV37:ZW37"/>
    <mergeCell ref="AAB1:AAH1"/>
    <mergeCell ref="AAE36:AAF36"/>
    <mergeCell ref="AAE37:AAF37"/>
    <mergeCell ref="AAK1:AAQ1"/>
    <mergeCell ref="AAN36:AAO36"/>
    <mergeCell ref="AAN37:AAO37"/>
    <mergeCell ref="YR1:YX1"/>
    <mergeCell ref="YU36:YV36"/>
    <mergeCell ref="YU37:YV37"/>
    <mergeCell ref="ZA1:ZG1"/>
    <mergeCell ref="ZD36:ZE36"/>
    <mergeCell ref="ZD37:ZE37"/>
    <mergeCell ref="ZJ1:ZP1"/>
    <mergeCell ref="ZM36:ZN36"/>
    <mergeCell ref="ZM37:ZN37"/>
  </mergeCells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R65"/>
  <sheetViews>
    <sheetView topLeftCell="E1" workbookViewId="0">
      <pane xSplit="6" ySplit="7" topLeftCell="K8" activePane="bottomRight" state="frozen"/>
      <selection activeCell="E1" sqref="E1"/>
      <selection pane="topRight" activeCell="K1" sqref="K1"/>
      <selection pane="bottomLeft" activeCell="E8" sqref="E8"/>
      <selection pane="bottomRight" activeCell="K8" sqref="K8"/>
    </sheetView>
  </sheetViews>
  <sheetFormatPr baseColWidth="10" defaultRowHeight="15" x14ac:dyDescent="0.25"/>
  <cols>
    <col min="1" max="1" width="31.85546875" customWidth="1"/>
    <col min="2" max="2" width="17.28515625" bestFit="1" customWidth="1"/>
    <col min="3" max="3" width="12.28515625" customWidth="1"/>
    <col min="4" max="4" width="11.42578125" style="160"/>
    <col min="6" max="6" width="11.42578125" style="6"/>
    <col min="7" max="7" width="12.42578125" bestFit="1" customWidth="1"/>
    <col min="8" max="8" width="11.42578125" customWidth="1"/>
    <col min="11" max="11" width="25.85546875" bestFit="1" customWidth="1"/>
    <col min="12" max="12" width="15.5703125" customWidth="1"/>
  </cols>
  <sheetData>
    <row r="1" spans="1:18" ht="45.75" x14ac:dyDescent="0.65">
      <c r="A1" s="834" t="s">
        <v>210</v>
      </c>
      <c r="B1" s="834"/>
      <c r="C1" s="834"/>
      <c r="D1" s="834"/>
      <c r="E1" s="834"/>
      <c r="F1" s="834"/>
      <c r="G1" s="834"/>
      <c r="H1" s="177">
        <v>1</v>
      </c>
      <c r="K1" s="829" t="s">
        <v>384</v>
      </c>
      <c r="L1" s="829"/>
      <c r="M1" s="829"/>
      <c r="N1" s="829"/>
      <c r="O1" s="829"/>
      <c r="P1" s="829"/>
      <c r="Q1" s="829"/>
      <c r="R1" s="177">
        <v>2</v>
      </c>
    </row>
    <row r="2" spans="1:18" ht="15.75" thickBot="1" x14ac:dyDescent="0.3">
      <c r="N2" s="160"/>
      <c r="P2" s="6"/>
    </row>
    <row r="3" spans="1:18" ht="16.5" thickTop="1" thickBot="1" x14ac:dyDescent="0.3">
      <c r="A3" s="11" t="s">
        <v>0</v>
      </c>
      <c r="B3" s="12" t="s">
        <v>1</v>
      </c>
      <c r="C3" s="12" t="s">
        <v>13</v>
      </c>
      <c r="D3" s="202" t="s">
        <v>2</v>
      </c>
      <c r="E3" s="12" t="s">
        <v>3</v>
      </c>
      <c r="F3" s="206" t="s">
        <v>4</v>
      </c>
      <c r="G3" s="67" t="s">
        <v>12</v>
      </c>
      <c r="H3" s="46" t="s">
        <v>11</v>
      </c>
      <c r="K3" s="11" t="s">
        <v>0</v>
      </c>
      <c r="L3" s="12" t="s">
        <v>1</v>
      </c>
      <c r="M3" s="12" t="s">
        <v>13</v>
      </c>
      <c r="N3" s="202" t="s">
        <v>2</v>
      </c>
      <c r="O3" s="12" t="s">
        <v>3</v>
      </c>
      <c r="P3" s="206" t="s">
        <v>4</v>
      </c>
      <c r="Q3" s="67" t="s">
        <v>12</v>
      </c>
      <c r="R3" s="46" t="s">
        <v>11</v>
      </c>
    </row>
    <row r="4" spans="1:18" ht="16.5" thickTop="1" thickBot="1" x14ac:dyDescent="0.3">
      <c r="A4" s="16"/>
      <c r="B4" s="15"/>
      <c r="C4" s="111"/>
      <c r="D4" s="216"/>
      <c r="E4" s="99"/>
      <c r="F4" s="280"/>
      <c r="G4" s="119"/>
      <c r="H4" s="16"/>
      <c r="K4" s="16"/>
      <c r="L4" s="15"/>
      <c r="M4" s="111"/>
      <c r="N4" s="216"/>
      <c r="O4" s="99"/>
      <c r="P4" s="280"/>
      <c r="Q4" s="119"/>
      <c r="R4" s="16"/>
    </row>
    <row r="5" spans="1:18" ht="15.75" customHeight="1" x14ac:dyDescent="0.25">
      <c r="A5" s="417" t="s">
        <v>88</v>
      </c>
      <c r="B5" s="835" t="s">
        <v>94</v>
      </c>
      <c r="C5" s="606">
        <v>25</v>
      </c>
      <c r="D5" s="216">
        <v>43328</v>
      </c>
      <c r="E5" s="91">
        <v>1000</v>
      </c>
      <c r="F5" s="144">
        <v>100</v>
      </c>
      <c r="G5" s="786">
        <f>F62</f>
        <v>1000</v>
      </c>
      <c r="H5" s="94">
        <f>E4+E5+E6-G5</f>
        <v>0</v>
      </c>
      <c r="K5" s="417" t="s">
        <v>88</v>
      </c>
      <c r="L5" s="835" t="s">
        <v>413</v>
      </c>
      <c r="M5" s="606">
        <v>27</v>
      </c>
      <c r="N5" s="216">
        <v>43367</v>
      </c>
      <c r="O5" s="91">
        <v>200</v>
      </c>
      <c r="P5" s="144">
        <v>20</v>
      </c>
      <c r="Q5" s="286">
        <f>P62</f>
        <v>200</v>
      </c>
      <c r="R5" s="94">
        <f>O4+O5+O6-Q5</f>
        <v>500</v>
      </c>
    </row>
    <row r="6" spans="1:18" ht="16.5" thickBot="1" x14ac:dyDescent="0.3">
      <c r="A6" s="16"/>
      <c r="B6" s="836"/>
      <c r="C6" s="606"/>
      <c r="D6" s="216"/>
      <c r="E6" s="281"/>
      <c r="F6" s="282"/>
      <c r="G6" s="787"/>
      <c r="K6" s="16"/>
      <c r="L6" s="836"/>
      <c r="M6" s="606">
        <v>27</v>
      </c>
      <c r="N6" s="216">
        <v>43371</v>
      </c>
      <c r="O6" s="281">
        <v>500</v>
      </c>
      <c r="P6" s="374">
        <v>50</v>
      </c>
      <c r="Q6" s="119"/>
    </row>
    <row r="7" spans="1:18" ht="16.5" thickTop="1" thickBot="1" x14ac:dyDescent="0.3">
      <c r="A7" s="1"/>
      <c r="B7" s="32" t="s">
        <v>7</v>
      </c>
      <c r="C7" s="27" t="s">
        <v>8</v>
      </c>
      <c r="D7" s="203" t="s">
        <v>3</v>
      </c>
      <c r="E7" s="28" t="s">
        <v>2</v>
      </c>
      <c r="F7" s="207" t="s">
        <v>9</v>
      </c>
      <c r="G7" s="29" t="s">
        <v>15</v>
      </c>
      <c r="H7" s="37"/>
      <c r="K7" s="1"/>
      <c r="L7" s="32" t="s">
        <v>7</v>
      </c>
      <c r="M7" s="27" t="s">
        <v>8</v>
      </c>
      <c r="N7" s="203" t="s">
        <v>3</v>
      </c>
      <c r="O7" s="28" t="s">
        <v>2</v>
      </c>
      <c r="P7" s="207" t="s">
        <v>9</v>
      </c>
      <c r="Q7" s="29" t="s">
        <v>15</v>
      </c>
      <c r="R7" s="37"/>
    </row>
    <row r="8" spans="1:18" ht="15.75" thickTop="1" x14ac:dyDescent="0.25">
      <c r="A8" s="2"/>
      <c r="B8" s="323">
        <v>10</v>
      </c>
      <c r="C8" s="20">
        <v>8</v>
      </c>
      <c r="D8" s="309">
        <f t="shared" ref="D8:D60" si="0">C8*B8</f>
        <v>80</v>
      </c>
      <c r="E8" s="215">
        <v>43330</v>
      </c>
      <c r="F8" s="109">
        <f t="shared" ref="F8:F61" si="1">D8</f>
        <v>80</v>
      </c>
      <c r="G8" s="110" t="s">
        <v>176</v>
      </c>
      <c r="H8" s="111">
        <v>30</v>
      </c>
      <c r="K8" s="2"/>
      <c r="L8" s="323">
        <v>10</v>
      </c>
      <c r="M8" s="20">
        <v>5</v>
      </c>
      <c r="N8" s="309">
        <f t="shared" ref="N8:N60" si="2">M8*L8</f>
        <v>50</v>
      </c>
      <c r="O8" s="215">
        <v>43367</v>
      </c>
      <c r="P8" s="109">
        <f t="shared" ref="P8:P61" si="3">N8</f>
        <v>50</v>
      </c>
      <c r="Q8" s="110" t="s">
        <v>450</v>
      </c>
      <c r="R8" s="111">
        <v>30</v>
      </c>
    </row>
    <row r="9" spans="1:18" x14ac:dyDescent="0.25">
      <c r="A9" s="2"/>
      <c r="B9" s="323">
        <v>10</v>
      </c>
      <c r="C9" s="20">
        <v>3</v>
      </c>
      <c r="D9" s="309">
        <f t="shared" si="0"/>
        <v>30</v>
      </c>
      <c r="E9" s="168">
        <v>43335</v>
      </c>
      <c r="F9" s="109">
        <f t="shared" si="1"/>
        <v>30</v>
      </c>
      <c r="G9" s="110" t="s">
        <v>187</v>
      </c>
      <c r="H9" s="111">
        <v>30</v>
      </c>
      <c r="K9" s="2"/>
      <c r="L9" s="323">
        <v>10</v>
      </c>
      <c r="M9" s="20">
        <v>15</v>
      </c>
      <c r="N9" s="309">
        <f t="shared" si="2"/>
        <v>150</v>
      </c>
      <c r="O9" s="168">
        <v>43371</v>
      </c>
      <c r="P9" s="109">
        <f t="shared" si="3"/>
        <v>150</v>
      </c>
      <c r="Q9" s="110" t="s">
        <v>469</v>
      </c>
      <c r="R9" s="111">
        <v>30</v>
      </c>
    </row>
    <row r="10" spans="1:18" x14ac:dyDescent="0.25">
      <c r="A10" s="151" t="s">
        <v>32</v>
      </c>
      <c r="B10" s="323">
        <v>10</v>
      </c>
      <c r="C10" s="20">
        <v>10</v>
      </c>
      <c r="D10" s="309">
        <f t="shared" si="0"/>
        <v>100</v>
      </c>
      <c r="E10" s="168">
        <v>43335</v>
      </c>
      <c r="F10" s="109">
        <f t="shared" si="1"/>
        <v>100</v>
      </c>
      <c r="G10" s="110" t="s">
        <v>188</v>
      </c>
      <c r="H10" s="111">
        <v>30</v>
      </c>
      <c r="K10" s="151" t="s">
        <v>32</v>
      </c>
      <c r="L10" s="323">
        <v>10</v>
      </c>
      <c r="M10" s="20"/>
      <c r="N10" s="309">
        <f t="shared" si="2"/>
        <v>0</v>
      </c>
      <c r="O10" s="168"/>
      <c r="P10" s="109">
        <f t="shared" si="3"/>
        <v>0</v>
      </c>
      <c r="Q10" s="110"/>
      <c r="R10" s="111"/>
    </row>
    <row r="11" spans="1:18" x14ac:dyDescent="0.25">
      <c r="A11" s="152"/>
      <c r="B11" s="323">
        <v>10</v>
      </c>
      <c r="C11" s="20">
        <v>8</v>
      </c>
      <c r="D11" s="309">
        <f t="shared" si="0"/>
        <v>80</v>
      </c>
      <c r="E11" s="215">
        <v>43337</v>
      </c>
      <c r="F11" s="109">
        <f t="shared" si="1"/>
        <v>80</v>
      </c>
      <c r="G11" s="110" t="s">
        <v>193</v>
      </c>
      <c r="H11" s="111">
        <v>30</v>
      </c>
      <c r="K11" s="152"/>
      <c r="L11" s="323">
        <v>10</v>
      </c>
      <c r="M11" s="20"/>
      <c r="N11" s="309">
        <f t="shared" si="2"/>
        <v>0</v>
      </c>
      <c r="O11" s="215"/>
      <c r="P11" s="109">
        <f t="shared" si="3"/>
        <v>0</v>
      </c>
      <c r="Q11" s="110"/>
      <c r="R11" s="111"/>
    </row>
    <row r="12" spans="1:18" x14ac:dyDescent="0.25">
      <c r="A12" s="156"/>
      <c r="B12" s="323">
        <v>10</v>
      </c>
      <c r="C12" s="20">
        <v>10</v>
      </c>
      <c r="D12" s="309">
        <f t="shared" si="0"/>
        <v>100</v>
      </c>
      <c r="E12" s="215">
        <v>43340</v>
      </c>
      <c r="F12" s="109">
        <f t="shared" si="1"/>
        <v>100</v>
      </c>
      <c r="G12" s="110" t="s">
        <v>199</v>
      </c>
      <c r="H12" s="111">
        <v>30</v>
      </c>
      <c r="K12" s="156"/>
      <c r="L12" s="323">
        <v>10</v>
      </c>
      <c r="M12" s="20"/>
      <c r="N12" s="309">
        <f t="shared" si="2"/>
        <v>0</v>
      </c>
      <c r="O12" s="215"/>
      <c r="P12" s="109">
        <f t="shared" si="3"/>
        <v>0</v>
      </c>
      <c r="Q12" s="110"/>
      <c r="R12" s="111"/>
    </row>
    <row r="13" spans="1:18" x14ac:dyDescent="0.25">
      <c r="A13" s="153" t="s">
        <v>33</v>
      </c>
      <c r="B13" s="323">
        <v>10</v>
      </c>
      <c r="C13" s="20">
        <v>1</v>
      </c>
      <c r="D13" s="309">
        <f t="shared" si="0"/>
        <v>10</v>
      </c>
      <c r="E13" s="215">
        <v>43342</v>
      </c>
      <c r="F13" s="109">
        <f t="shared" si="1"/>
        <v>10</v>
      </c>
      <c r="G13" s="110" t="s">
        <v>200</v>
      </c>
      <c r="H13" s="111">
        <v>30</v>
      </c>
      <c r="K13" s="153" t="s">
        <v>33</v>
      </c>
      <c r="L13" s="323">
        <v>10</v>
      </c>
      <c r="M13" s="20"/>
      <c r="N13" s="309">
        <f t="shared" si="2"/>
        <v>0</v>
      </c>
      <c r="O13" s="215"/>
      <c r="P13" s="109">
        <f t="shared" si="3"/>
        <v>0</v>
      </c>
      <c r="Q13" s="110"/>
      <c r="R13" s="111"/>
    </row>
    <row r="14" spans="1:18" x14ac:dyDescent="0.25">
      <c r="A14" s="152"/>
      <c r="B14" s="323">
        <v>10</v>
      </c>
      <c r="C14" s="20">
        <v>15</v>
      </c>
      <c r="D14" s="766">
        <f t="shared" si="0"/>
        <v>150</v>
      </c>
      <c r="E14" s="525">
        <v>43348</v>
      </c>
      <c r="F14" s="649">
        <f t="shared" si="1"/>
        <v>150</v>
      </c>
      <c r="G14" s="366" t="s">
        <v>300</v>
      </c>
      <c r="H14" s="214">
        <v>30</v>
      </c>
      <c r="K14" s="152"/>
      <c r="L14" s="323">
        <v>10</v>
      </c>
      <c r="M14" s="20"/>
      <c r="N14" s="309">
        <f t="shared" si="2"/>
        <v>0</v>
      </c>
      <c r="O14" s="168"/>
      <c r="P14" s="109">
        <f t="shared" si="3"/>
        <v>0</v>
      </c>
      <c r="Q14" s="110"/>
      <c r="R14" s="111"/>
    </row>
    <row r="15" spans="1:18" x14ac:dyDescent="0.25">
      <c r="A15" s="156"/>
      <c r="B15" s="323">
        <v>10</v>
      </c>
      <c r="C15" s="20">
        <v>10</v>
      </c>
      <c r="D15" s="766">
        <f t="shared" si="0"/>
        <v>100</v>
      </c>
      <c r="E15" s="525">
        <v>43351</v>
      </c>
      <c r="F15" s="649">
        <f t="shared" si="1"/>
        <v>100</v>
      </c>
      <c r="G15" s="366" t="s">
        <v>329</v>
      </c>
      <c r="H15" s="214">
        <v>30</v>
      </c>
      <c r="K15" s="156"/>
      <c r="L15" s="323">
        <v>10</v>
      </c>
      <c r="M15" s="20"/>
      <c r="N15" s="309">
        <f t="shared" si="2"/>
        <v>0</v>
      </c>
      <c r="O15" s="168"/>
      <c r="P15" s="109">
        <f t="shared" si="3"/>
        <v>0</v>
      </c>
      <c r="Q15" s="110"/>
      <c r="R15" s="111"/>
    </row>
    <row r="16" spans="1:18" x14ac:dyDescent="0.25">
      <c r="A16" s="2"/>
      <c r="B16" s="323">
        <v>10</v>
      </c>
      <c r="C16" s="20">
        <v>1</v>
      </c>
      <c r="D16" s="766">
        <f t="shared" si="0"/>
        <v>10</v>
      </c>
      <c r="E16" s="525">
        <v>43351</v>
      </c>
      <c r="F16" s="649">
        <f t="shared" si="1"/>
        <v>10</v>
      </c>
      <c r="G16" s="764" t="s">
        <v>331</v>
      </c>
      <c r="H16" s="214">
        <v>30</v>
      </c>
      <c r="K16" s="2"/>
      <c r="L16" s="323">
        <v>10</v>
      </c>
      <c r="M16" s="20"/>
      <c r="N16" s="309">
        <f t="shared" si="2"/>
        <v>0</v>
      </c>
      <c r="O16" s="168"/>
      <c r="P16" s="109">
        <f t="shared" si="3"/>
        <v>0</v>
      </c>
      <c r="Q16" s="515"/>
      <c r="R16" s="111"/>
    </row>
    <row r="17" spans="1:18" x14ac:dyDescent="0.25">
      <c r="A17" s="2"/>
      <c r="B17" s="323">
        <v>10</v>
      </c>
      <c r="C17" s="255">
        <v>10</v>
      </c>
      <c r="D17" s="766">
        <f t="shared" si="0"/>
        <v>100</v>
      </c>
      <c r="E17" s="525">
        <v>43354</v>
      </c>
      <c r="F17" s="649">
        <f t="shared" si="1"/>
        <v>100</v>
      </c>
      <c r="G17" s="366" t="s">
        <v>339</v>
      </c>
      <c r="H17" s="214">
        <v>30</v>
      </c>
      <c r="K17" s="2"/>
      <c r="L17" s="323">
        <v>10</v>
      </c>
      <c r="M17" s="255"/>
      <c r="N17" s="309">
        <f t="shared" si="2"/>
        <v>0</v>
      </c>
      <c r="O17" s="168"/>
      <c r="P17" s="109">
        <f t="shared" si="3"/>
        <v>0</v>
      </c>
      <c r="Q17" s="110"/>
      <c r="R17" s="111"/>
    </row>
    <row r="18" spans="1:18" x14ac:dyDescent="0.25">
      <c r="A18" s="2"/>
      <c r="B18" s="323">
        <v>10</v>
      </c>
      <c r="C18" s="20">
        <v>12</v>
      </c>
      <c r="D18" s="766">
        <f t="shared" si="0"/>
        <v>120</v>
      </c>
      <c r="E18" s="765">
        <v>43356</v>
      </c>
      <c r="F18" s="649">
        <f t="shared" si="1"/>
        <v>120</v>
      </c>
      <c r="G18" s="366" t="s">
        <v>354</v>
      </c>
      <c r="H18" s="214">
        <v>30</v>
      </c>
      <c r="K18" s="2"/>
      <c r="L18" s="323">
        <v>10</v>
      </c>
      <c r="M18" s="20"/>
      <c r="N18" s="309">
        <f t="shared" si="2"/>
        <v>0</v>
      </c>
      <c r="O18" s="215"/>
      <c r="P18" s="109">
        <f t="shared" si="3"/>
        <v>0</v>
      </c>
      <c r="Q18" s="110"/>
      <c r="R18" s="111"/>
    </row>
    <row r="19" spans="1:18" x14ac:dyDescent="0.25">
      <c r="A19" s="2"/>
      <c r="B19" s="323">
        <v>10</v>
      </c>
      <c r="C19" s="20">
        <v>1</v>
      </c>
      <c r="D19" s="766">
        <f t="shared" si="0"/>
        <v>10</v>
      </c>
      <c r="E19" s="765">
        <v>43361</v>
      </c>
      <c r="F19" s="649">
        <f t="shared" si="1"/>
        <v>10</v>
      </c>
      <c r="G19" s="366" t="s">
        <v>358</v>
      </c>
      <c r="H19" s="214">
        <v>30</v>
      </c>
      <c r="K19" s="2"/>
      <c r="L19" s="323">
        <v>10</v>
      </c>
      <c r="M19" s="20"/>
      <c r="N19" s="309">
        <f t="shared" si="2"/>
        <v>0</v>
      </c>
      <c r="O19" s="215"/>
      <c r="P19" s="109">
        <f t="shared" si="3"/>
        <v>0</v>
      </c>
      <c r="Q19" s="110"/>
      <c r="R19" s="111"/>
    </row>
    <row r="20" spans="1:18" x14ac:dyDescent="0.25">
      <c r="A20" s="2"/>
      <c r="B20" s="323">
        <v>10</v>
      </c>
      <c r="C20" s="20">
        <v>9</v>
      </c>
      <c r="D20" s="766">
        <f t="shared" si="0"/>
        <v>90</v>
      </c>
      <c r="E20" s="765">
        <v>43363</v>
      </c>
      <c r="F20" s="649">
        <f t="shared" si="1"/>
        <v>90</v>
      </c>
      <c r="G20" s="366" t="s">
        <v>396</v>
      </c>
      <c r="H20" s="214">
        <v>30</v>
      </c>
      <c r="K20" s="2"/>
      <c r="L20" s="323">
        <v>10</v>
      </c>
      <c r="M20" s="20"/>
      <c r="N20" s="309">
        <f t="shared" si="2"/>
        <v>0</v>
      </c>
      <c r="O20" s="215"/>
      <c r="P20" s="109">
        <f t="shared" si="3"/>
        <v>0</v>
      </c>
      <c r="Q20" s="110"/>
      <c r="R20" s="111"/>
    </row>
    <row r="21" spans="1:18" x14ac:dyDescent="0.25">
      <c r="A21" s="2"/>
      <c r="B21" s="323">
        <v>10</v>
      </c>
      <c r="C21" s="20">
        <v>2</v>
      </c>
      <c r="D21" s="766">
        <f t="shared" si="0"/>
        <v>20</v>
      </c>
      <c r="E21" s="525">
        <v>43363</v>
      </c>
      <c r="F21" s="649">
        <f t="shared" si="1"/>
        <v>20</v>
      </c>
      <c r="G21" s="366" t="s">
        <v>397</v>
      </c>
      <c r="H21" s="214">
        <v>30</v>
      </c>
      <c r="K21" s="2"/>
      <c r="L21" s="323">
        <v>10</v>
      </c>
      <c r="M21" s="20"/>
      <c r="N21" s="309">
        <f t="shared" si="2"/>
        <v>0</v>
      </c>
      <c r="O21" s="168"/>
      <c r="P21" s="109">
        <f t="shared" si="3"/>
        <v>0</v>
      </c>
      <c r="Q21" s="110"/>
      <c r="R21" s="111"/>
    </row>
    <row r="22" spans="1:18" x14ac:dyDescent="0.25">
      <c r="A22" s="2"/>
      <c r="B22" s="323">
        <v>10</v>
      </c>
      <c r="C22" s="20"/>
      <c r="D22" s="766">
        <f t="shared" si="0"/>
        <v>0</v>
      </c>
      <c r="E22" s="525"/>
      <c r="F22" s="649">
        <f t="shared" si="1"/>
        <v>0</v>
      </c>
      <c r="G22" s="366"/>
      <c r="H22" s="214"/>
      <c r="K22" s="2"/>
      <c r="L22" s="323">
        <v>10</v>
      </c>
      <c r="M22" s="20"/>
      <c r="N22" s="309">
        <f t="shared" si="2"/>
        <v>0</v>
      </c>
      <c r="O22" s="168"/>
      <c r="P22" s="109">
        <f t="shared" si="3"/>
        <v>0</v>
      </c>
      <c r="Q22" s="110"/>
      <c r="R22" s="111"/>
    </row>
    <row r="23" spans="1:18" x14ac:dyDescent="0.25">
      <c r="A23" s="2"/>
      <c r="B23" s="323">
        <v>10</v>
      </c>
      <c r="C23" s="20"/>
      <c r="D23" s="766">
        <f t="shared" si="0"/>
        <v>0</v>
      </c>
      <c r="E23" s="525"/>
      <c r="F23" s="649">
        <f t="shared" si="1"/>
        <v>0</v>
      </c>
      <c r="G23" s="366"/>
      <c r="H23" s="214"/>
      <c r="K23" s="2"/>
      <c r="L23" s="323">
        <v>10</v>
      </c>
      <c r="M23" s="20"/>
      <c r="N23" s="309">
        <f t="shared" si="2"/>
        <v>0</v>
      </c>
      <c r="O23" s="168"/>
      <c r="P23" s="109">
        <f t="shared" si="3"/>
        <v>0</v>
      </c>
      <c r="Q23" s="110"/>
      <c r="R23" s="111"/>
    </row>
    <row r="24" spans="1:18" x14ac:dyDescent="0.25">
      <c r="A24" s="2"/>
      <c r="B24" s="323">
        <v>10</v>
      </c>
      <c r="C24" s="20"/>
      <c r="D24" s="309">
        <f t="shared" si="0"/>
        <v>0</v>
      </c>
      <c r="E24" s="168"/>
      <c r="F24" s="109">
        <f t="shared" si="1"/>
        <v>0</v>
      </c>
      <c r="G24" s="110"/>
      <c r="H24" s="587"/>
      <c r="K24" s="2"/>
      <c r="L24" s="323">
        <v>10</v>
      </c>
      <c r="M24" s="20"/>
      <c r="N24" s="309">
        <f t="shared" si="2"/>
        <v>0</v>
      </c>
      <c r="O24" s="168"/>
      <c r="P24" s="109">
        <f t="shared" si="3"/>
        <v>0</v>
      </c>
      <c r="Q24" s="110"/>
      <c r="R24" s="111"/>
    </row>
    <row r="25" spans="1:18" x14ac:dyDescent="0.25">
      <c r="A25" s="2"/>
      <c r="B25" s="323">
        <v>10</v>
      </c>
      <c r="C25" s="20"/>
      <c r="D25" s="309">
        <f t="shared" si="0"/>
        <v>0</v>
      </c>
      <c r="E25" s="215"/>
      <c r="F25" s="109">
        <f t="shared" si="1"/>
        <v>0</v>
      </c>
      <c r="G25" s="110"/>
      <c r="H25" s="587"/>
      <c r="K25" s="2"/>
      <c r="L25" s="323">
        <v>10</v>
      </c>
      <c r="M25" s="20"/>
      <c r="N25" s="309">
        <f t="shared" si="2"/>
        <v>0</v>
      </c>
      <c r="O25" s="215"/>
      <c r="P25" s="109">
        <f t="shared" si="3"/>
        <v>0</v>
      </c>
      <c r="Q25" s="110"/>
      <c r="R25" s="111"/>
    </row>
    <row r="26" spans="1:18" x14ac:dyDescent="0.25">
      <c r="A26" s="2"/>
      <c r="B26" s="323">
        <v>10</v>
      </c>
      <c r="C26" s="20"/>
      <c r="D26" s="309">
        <f t="shared" si="0"/>
        <v>0</v>
      </c>
      <c r="E26" s="215"/>
      <c r="F26" s="109">
        <f t="shared" si="1"/>
        <v>0</v>
      </c>
      <c r="G26" s="110"/>
      <c r="H26" s="587"/>
      <c r="K26" s="2"/>
      <c r="L26" s="323">
        <v>10</v>
      </c>
      <c r="M26" s="20"/>
      <c r="N26" s="309">
        <f t="shared" si="2"/>
        <v>0</v>
      </c>
      <c r="O26" s="215"/>
      <c r="P26" s="109">
        <f t="shared" si="3"/>
        <v>0</v>
      </c>
      <c r="Q26" s="110"/>
      <c r="R26" s="111"/>
    </row>
    <row r="27" spans="1:18" x14ac:dyDescent="0.25">
      <c r="A27" s="2"/>
      <c r="B27" s="323">
        <v>10</v>
      </c>
      <c r="C27" s="20"/>
      <c r="D27" s="309">
        <f t="shared" si="0"/>
        <v>0</v>
      </c>
      <c r="E27" s="215"/>
      <c r="F27" s="109">
        <f t="shared" si="1"/>
        <v>0</v>
      </c>
      <c r="G27" s="110"/>
      <c r="H27" s="587"/>
      <c r="K27" s="2"/>
      <c r="L27" s="323">
        <v>10</v>
      </c>
      <c r="M27" s="20"/>
      <c r="N27" s="309">
        <f t="shared" si="2"/>
        <v>0</v>
      </c>
      <c r="O27" s="215"/>
      <c r="P27" s="109">
        <f t="shared" si="3"/>
        <v>0</v>
      </c>
      <c r="Q27" s="110"/>
      <c r="R27" s="111"/>
    </row>
    <row r="28" spans="1:18" x14ac:dyDescent="0.25">
      <c r="A28" s="2"/>
      <c r="B28" s="323">
        <v>10</v>
      </c>
      <c r="C28" s="20"/>
      <c r="D28" s="309">
        <f t="shared" si="0"/>
        <v>0</v>
      </c>
      <c r="E28" s="215"/>
      <c r="F28" s="109">
        <f t="shared" si="1"/>
        <v>0</v>
      </c>
      <c r="G28" s="110"/>
      <c r="H28" s="587"/>
      <c r="K28" s="2"/>
      <c r="L28" s="323">
        <v>10</v>
      </c>
      <c r="M28" s="20"/>
      <c r="N28" s="309">
        <f t="shared" si="2"/>
        <v>0</v>
      </c>
      <c r="O28" s="215"/>
      <c r="P28" s="109">
        <f t="shared" si="3"/>
        <v>0</v>
      </c>
      <c r="Q28" s="110"/>
      <c r="R28" s="111"/>
    </row>
    <row r="29" spans="1:18" x14ac:dyDescent="0.25">
      <c r="A29" s="2"/>
      <c r="B29" s="323">
        <v>10</v>
      </c>
      <c r="C29" s="20"/>
      <c r="D29" s="309">
        <f t="shared" si="0"/>
        <v>0</v>
      </c>
      <c r="E29" s="215"/>
      <c r="F29" s="109">
        <f t="shared" si="1"/>
        <v>0</v>
      </c>
      <c r="G29" s="110"/>
      <c r="H29" s="587"/>
      <c r="K29" s="2"/>
      <c r="L29" s="323">
        <v>10</v>
      </c>
      <c r="M29" s="20"/>
      <c r="N29" s="309">
        <f t="shared" si="2"/>
        <v>0</v>
      </c>
      <c r="O29" s="215"/>
      <c r="P29" s="109">
        <f t="shared" si="3"/>
        <v>0</v>
      </c>
      <c r="Q29" s="110"/>
      <c r="R29" s="111"/>
    </row>
    <row r="30" spans="1:18" x14ac:dyDescent="0.25">
      <c r="A30" s="2"/>
      <c r="B30" s="323">
        <v>10</v>
      </c>
      <c r="C30" s="20"/>
      <c r="D30" s="309">
        <f t="shared" si="0"/>
        <v>0</v>
      </c>
      <c r="E30" s="215"/>
      <c r="F30" s="109">
        <f t="shared" si="1"/>
        <v>0</v>
      </c>
      <c r="G30" s="110"/>
      <c r="H30" s="587"/>
      <c r="K30" s="2"/>
      <c r="L30" s="323">
        <v>10</v>
      </c>
      <c r="M30" s="20"/>
      <c r="N30" s="309">
        <f t="shared" si="2"/>
        <v>0</v>
      </c>
      <c r="O30" s="215"/>
      <c r="P30" s="109">
        <f t="shared" si="3"/>
        <v>0</v>
      </c>
      <c r="Q30" s="110"/>
      <c r="R30" s="111"/>
    </row>
    <row r="31" spans="1:18" x14ac:dyDescent="0.25">
      <c r="A31" s="2"/>
      <c r="B31" s="323">
        <v>10</v>
      </c>
      <c r="C31" s="20"/>
      <c r="D31" s="309">
        <f t="shared" si="0"/>
        <v>0</v>
      </c>
      <c r="E31" s="215"/>
      <c r="F31" s="109">
        <f t="shared" si="1"/>
        <v>0</v>
      </c>
      <c r="G31" s="110"/>
      <c r="H31" s="587"/>
      <c r="K31" s="2"/>
      <c r="L31" s="323">
        <v>10</v>
      </c>
      <c r="M31" s="20"/>
      <c r="N31" s="309">
        <f t="shared" si="2"/>
        <v>0</v>
      </c>
      <c r="O31" s="215"/>
      <c r="P31" s="109">
        <f t="shared" si="3"/>
        <v>0</v>
      </c>
      <c r="Q31" s="110"/>
      <c r="R31" s="111"/>
    </row>
    <row r="32" spans="1:18" x14ac:dyDescent="0.25">
      <c r="A32" s="2"/>
      <c r="B32" s="323">
        <v>10</v>
      </c>
      <c r="C32" s="20"/>
      <c r="D32" s="309">
        <f t="shared" si="0"/>
        <v>0</v>
      </c>
      <c r="E32" s="158"/>
      <c r="F32" s="109">
        <f t="shared" si="1"/>
        <v>0</v>
      </c>
      <c r="G32" s="110"/>
      <c r="H32" s="587"/>
      <c r="K32" s="2"/>
      <c r="L32" s="323">
        <v>10</v>
      </c>
      <c r="M32" s="20"/>
      <c r="N32" s="309">
        <f t="shared" si="2"/>
        <v>0</v>
      </c>
      <c r="O32" s="158"/>
      <c r="P32" s="109">
        <f t="shared" si="3"/>
        <v>0</v>
      </c>
      <c r="Q32" s="110"/>
      <c r="R32" s="111"/>
    </row>
    <row r="33" spans="1:18" x14ac:dyDescent="0.25">
      <c r="A33" s="2"/>
      <c r="B33" s="323">
        <v>10</v>
      </c>
      <c r="C33" s="20"/>
      <c r="D33" s="309">
        <f t="shared" si="0"/>
        <v>0</v>
      </c>
      <c r="E33" s="158"/>
      <c r="F33" s="109">
        <f t="shared" si="1"/>
        <v>0</v>
      </c>
      <c r="G33" s="110"/>
      <c r="H33" s="587"/>
      <c r="K33" s="2"/>
      <c r="L33" s="323">
        <v>10</v>
      </c>
      <c r="M33" s="20"/>
      <c r="N33" s="309">
        <f t="shared" si="2"/>
        <v>0</v>
      </c>
      <c r="O33" s="158"/>
      <c r="P33" s="109">
        <f t="shared" si="3"/>
        <v>0</v>
      </c>
      <c r="Q33" s="110"/>
      <c r="R33" s="111"/>
    </row>
    <row r="34" spans="1:18" x14ac:dyDescent="0.25">
      <c r="A34" s="2"/>
      <c r="B34" s="323">
        <v>10</v>
      </c>
      <c r="C34" s="20"/>
      <c r="D34" s="309">
        <f t="shared" si="0"/>
        <v>0</v>
      </c>
      <c r="E34" s="158"/>
      <c r="F34" s="109">
        <f t="shared" si="1"/>
        <v>0</v>
      </c>
      <c r="G34" s="110"/>
      <c r="H34" s="587"/>
      <c r="K34" s="2"/>
      <c r="L34" s="323">
        <v>10</v>
      </c>
      <c r="M34" s="20"/>
      <c r="N34" s="309">
        <f t="shared" si="2"/>
        <v>0</v>
      </c>
      <c r="O34" s="158"/>
      <c r="P34" s="109">
        <f t="shared" si="3"/>
        <v>0</v>
      </c>
      <c r="Q34" s="110"/>
      <c r="R34" s="111"/>
    </row>
    <row r="35" spans="1:18" x14ac:dyDescent="0.25">
      <c r="A35" s="2"/>
      <c r="B35" s="323">
        <v>10</v>
      </c>
      <c r="C35" s="20"/>
      <c r="D35" s="309">
        <f t="shared" si="0"/>
        <v>0</v>
      </c>
      <c r="E35" s="158"/>
      <c r="F35" s="109">
        <f t="shared" si="1"/>
        <v>0</v>
      </c>
      <c r="G35" s="110"/>
      <c r="H35" s="587"/>
      <c r="K35" s="2"/>
      <c r="L35" s="323">
        <v>10</v>
      </c>
      <c r="M35" s="20"/>
      <c r="N35" s="309">
        <f t="shared" si="2"/>
        <v>0</v>
      </c>
      <c r="O35" s="158"/>
      <c r="P35" s="109">
        <f t="shared" si="3"/>
        <v>0</v>
      </c>
      <c r="Q35" s="110"/>
      <c r="R35" s="111"/>
    </row>
    <row r="36" spans="1:18" x14ac:dyDescent="0.25">
      <c r="A36" s="2"/>
      <c r="B36" s="323">
        <v>10</v>
      </c>
      <c r="C36" s="20"/>
      <c r="D36" s="309">
        <f t="shared" si="0"/>
        <v>0</v>
      </c>
      <c r="E36" s="158"/>
      <c r="F36" s="109">
        <f t="shared" si="1"/>
        <v>0</v>
      </c>
      <c r="G36" s="110"/>
      <c r="H36" s="587"/>
      <c r="K36" s="2"/>
      <c r="L36" s="323">
        <v>10</v>
      </c>
      <c r="M36" s="20"/>
      <c r="N36" s="309">
        <f t="shared" si="2"/>
        <v>0</v>
      </c>
      <c r="O36" s="158"/>
      <c r="P36" s="109">
        <f t="shared" si="3"/>
        <v>0</v>
      </c>
      <c r="Q36" s="110"/>
      <c r="R36" s="111"/>
    </row>
    <row r="37" spans="1:18" x14ac:dyDescent="0.25">
      <c r="A37" s="2"/>
      <c r="B37" s="323">
        <v>10</v>
      </c>
      <c r="C37" s="20"/>
      <c r="D37" s="309">
        <f t="shared" si="0"/>
        <v>0</v>
      </c>
      <c r="E37" s="158"/>
      <c r="F37" s="109">
        <f t="shared" si="1"/>
        <v>0</v>
      </c>
      <c r="G37" s="110"/>
      <c r="H37" s="587"/>
      <c r="K37" s="2"/>
      <c r="L37" s="323">
        <v>10</v>
      </c>
      <c r="M37" s="20"/>
      <c r="N37" s="309">
        <f t="shared" si="2"/>
        <v>0</v>
      </c>
      <c r="O37" s="158"/>
      <c r="P37" s="109">
        <f t="shared" si="3"/>
        <v>0</v>
      </c>
      <c r="Q37" s="110"/>
      <c r="R37" s="111"/>
    </row>
    <row r="38" spans="1:18" x14ac:dyDescent="0.25">
      <c r="A38" s="2"/>
      <c r="B38" s="323">
        <v>10</v>
      </c>
      <c r="C38" s="20"/>
      <c r="D38" s="309">
        <f t="shared" si="0"/>
        <v>0</v>
      </c>
      <c r="E38" s="158"/>
      <c r="F38" s="109">
        <f t="shared" si="1"/>
        <v>0</v>
      </c>
      <c r="G38" s="110"/>
      <c r="H38" s="587"/>
      <c r="K38" s="2"/>
      <c r="L38" s="323">
        <v>10</v>
      </c>
      <c r="M38" s="20"/>
      <c r="N38" s="309">
        <f t="shared" si="2"/>
        <v>0</v>
      </c>
      <c r="O38" s="158"/>
      <c r="P38" s="109">
        <f t="shared" si="3"/>
        <v>0</v>
      </c>
      <c r="Q38" s="110"/>
      <c r="R38" s="111"/>
    </row>
    <row r="39" spans="1:18" x14ac:dyDescent="0.25">
      <c r="A39" s="2"/>
      <c r="B39" s="323">
        <v>10</v>
      </c>
      <c r="C39" s="20"/>
      <c r="D39" s="309">
        <f t="shared" si="0"/>
        <v>0</v>
      </c>
      <c r="E39" s="158"/>
      <c r="F39" s="109">
        <f t="shared" si="1"/>
        <v>0</v>
      </c>
      <c r="G39" s="110"/>
      <c r="H39" s="587"/>
      <c r="K39" s="2"/>
      <c r="L39" s="323">
        <v>10</v>
      </c>
      <c r="M39" s="20"/>
      <c r="N39" s="309">
        <f t="shared" si="2"/>
        <v>0</v>
      </c>
      <c r="O39" s="158"/>
      <c r="P39" s="109">
        <f t="shared" si="3"/>
        <v>0</v>
      </c>
      <c r="Q39" s="110"/>
      <c r="R39" s="111"/>
    </row>
    <row r="40" spans="1:18" x14ac:dyDescent="0.25">
      <c r="A40" s="2"/>
      <c r="B40" s="323">
        <v>10</v>
      </c>
      <c r="C40" s="20"/>
      <c r="D40" s="309">
        <f t="shared" si="0"/>
        <v>0</v>
      </c>
      <c r="E40" s="158"/>
      <c r="F40" s="109">
        <f t="shared" si="1"/>
        <v>0</v>
      </c>
      <c r="G40" s="110"/>
      <c r="H40" s="587"/>
      <c r="K40" s="2"/>
      <c r="L40" s="323">
        <v>10</v>
      </c>
      <c r="M40" s="20"/>
      <c r="N40" s="309">
        <f t="shared" si="2"/>
        <v>0</v>
      </c>
      <c r="O40" s="158"/>
      <c r="P40" s="109">
        <f t="shared" si="3"/>
        <v>0</v>
      </c>
      <c r="Q40" s="110"/>
      <c r="R40" s="111"/>
    </row>
    <row r="41" spans="1:18" x14ac:dyDescent="0.25">
      <c r="A41" s="2"/>
      <c r="B41" s="323">
        <v>10</v>
      </c>
      <c r="C41" s="20"/>
      <c r="D41" s="309">
        <f t="shared" si="0"/>
        <v>0</v>
      </c>
      <c r="E41" s="158"/>
      <c r="F41" s="109">
        <f t="shared" si="1"/>
        <v>0</v>
      </c>
      <c r="G41" s="110"/>
      <c r="H41" s="587"/>
      <c r="K41" s="2"/>
      <c r="L41" s="323">
        <v>10</v>
      </c>
      <c r="M41" s="20"/>
      <c r="N41" s="309">
        <f t="shared" si="2"/>
        <v>0</v>
      </c>
      <c r="O41" s="158"/>
      <c r="P41" s="109">
        <f t="shared" si="3"/>
        <v>0</v>
      </c>
      <c r="Q41" s="110"/>
      <c r="R41" s="111"/>
    </row>
    <row r="42" spans="1:18" x14ac:dyDescent="0.25">
      <c r="A42" s="2"/>
      <c r="B42" s="323">
        <v>10</v>
      </c>
      <c r="C42" s="20"/>
      <c r="D42" s="309">
        <f t="shared" si="0"/>
        <v>0</v>
      </c>
      <c r="E42" s="158"/>
      <c r="F42" s="109">
        <f t="shared" si="1"/>
        <v>0</v>
      </c>
      <c r="G42" s="110"/>
      <c r="H42" s="587"/>
      <c r="K42" s="2"/>
      <c r="L42" s="323">
        <v>10</v>
      </c>
      <c r="M42" s="20"/>
      <c r="N42" s="309">
        <f t="shared" si="2"/>
        <v>0</v>
      </c>
      <c r="O42" s="158"/>
      <c r="P42" s="109">
        <f t="shared" si="3"/>
        <v>0</v>
      </c>
      <c r="Q42" s="110"/>
      <c r="R42" s="111"/>
    </row>
    <row r="43" spans="1:18" x14ac:dyDescent="0.25">
      <c r="A43" s="2"/>
      <c r="B43" s="323">
        <v>10</v>
      </c>
      <c r="C43" s="20"/>
      <c r="D43" s="309">
        <f t="shared" si="0"/>
        <v>0</v>
      </c>
      <c r="E43" s="158"/>
      <c r="F43" s="109">
        <f t="shared" si="1"/>
        <v>0</v>
      </c>
      <c r="G43" s="110"/>
      <c r="H43" s="111"/>
      <c r="K43" s="2"/>
      <c r="L43" s="323">
        <v>10</v>
      </c>
      <c r="M43" s="20"/>
      <c r="N43" s="309">
        <f t="shared" si="2"/>
        <v>0</v>
      </c>
      <c r="O43" s="158"/>
      <c r="P43" s="109">
        <f t="shared" si="3"/>
        <v>0</v>
      </c>
      <c r="Q43" s="110"/>
      <c r="R43" s="111"/>
    </row>
    <row r="44" spans="1:18" x14ac:dyDescent="0.25">
      <c r="A44" s="2"/>
      <c r="B44" s="323">
        <v>10</v>
      </c>
      <c r="C44" s="20"/>
      <c r="D44" s="309">
        <f t="shared" si="0"/>
        <v>0</v>
      </c>
      <c r="E44" s="158"/>
      <c r="F44" s="109">
        <f t="shared" si="1"/>
        <v>0</v>
      </c>
      <c r="G44" s="110"/>
      <c r="H44" s="111"/>
      <c r="K44" s="2"/>
      <c r="L44" s="323">
        <v>10</v>
      </c>
      <c r="M44" s="20"/>
      <c r="N44" s="309">
        <f t="shared" si="2"/>
        <v>0</v>
      </c>
      <c r="O44" s="158"/>
      <c r="P44" s="109">
        <f t="shared" si="3"/>
        <v>0</v>
      </c>
      <c r="Q44" s="110"/>
      <c r="R44" s="111"/>
    </row>
    <row r="45" spans="1:18" x14ac:dyDescent="0.25">
      <c r="A45" s="2"/>
      <c r="B45" s="323">
        <v>10</v>
      </c>
      <c r="C45" s="20"/>
      <c r="D45" s="309">
        <f t="shared" si="0"/>
        <v>0</v>
      </c>
      <c r="E45" s="158"/>
      <c r="F45" s="109">
        <f t="shared" si="1"/>
        <v>0</v>
      </c>
      <c r="G45" s="110"/>
      <c r="H45" s="111"/>
      <c r="K45" s="2"/>
      <c r="L45" s="323">
        <v>10</v>
      </c>
      <c r="M45" s="20"/>
      <c r="N45" s="309">
        <f t="shared" si="2"/>
        <v>0</v>
      </c>
      <c r="O45" s="158"/>
      <c r="P45" s="109">
        <f t="shared" si="3"/>
        <v>0</v>
      </c>
      <c r="Q45" s="110"/>
      <c r="R45" s="111"/>
    </row>
    <row r="46" spans="1:18" x14ac:dyDescent="0.25">
      <c r="A46" s="2"/>
      <c r="B46" s="323">
        <v>10</v>
      </c>
      <c r="C46" s="20"/>
      <c r="D46" s="309">
        <f t="shared" si="0"/>
        <v>0</v>
      </c>
      <c r="E46" s="158"/>
      <c r="F46" s="109">
        <f t="shared" si="1"/>
        <v>0</v>
      </c>
      <c r="G46" s="110"/>
      <c r="H46" s="111"/>
      <c r="K46" s="2"/>
      <c r="L46" s="323">
        <v>10</v>
      </c>
      <c r="M46" s="20"/>
      <c r="N46" s="309">
        <f t="shared" si="2"/>
        <v>0</v>
      </c>
      <c r="O46" s="158"/>
      <c r="P46" s="109">
        <f t="shared" si="3"/>
        <v>0</v>
      </c>
      <c r="Q46" s="110"/>
      <c r="R46" s="111"/>
    </row>
    <row r="47" spans="1:18" x14ac:dyDescent="0.25">
      <c r="A47" s="2"/>
      <c r="B47" s="323">
        <v>10</v>
      </c>
      <c r="C47" s="20"/>
      <c r="D47" s="309">
        <f t="shared" si="0"/>
        <v>0</v>
      </c>
      <c r="E47" s="158"/>
      <c r="F47" s="109">
        <f t="shared" si="1"/>
        <v>0</v>
      </c>
      <c r="G47" s="110"/>
      <c r="H47" s="111"/>
      <c r="K47" s="2"/>
      <c r="L47" s="323">
        <v>10</v>
      </c>
      <c r="M47" s="20"/>
      <c r="N47" s="309">
        <f t="shared" si="2"/>
        <v>0</v>
      </c>
      <c r="O47" s="158"/>
      <c r="P47" s="109">
        <f t="shared" si="3"/>
        <v>0</v>
      </c>
      <c r="Q47" s="110"/>
      <c r="R47" s="111"/>
    </row>
    <row r="48" spans="1:18" x14ac:dyDescent="0.25">
      <c r="A48" s="2"/>
      <c r="B48" s="323">
        <v>10</v>
      </c>
      <c r="C48" s="20"/>
      <c r="D48" s="309">
        <f t="shared" si="0"/>
        <v>0</v>
      </c>
      <c r="E48" s="158"/>
      <c r="F48" s="109">
        <f t="shared" si="1"/>
        <v>0</v>
      </c>
      <c r="G48" s="110"/>
      <c r="H48" s="111"/>
      <c r="K48" s="2"/>
      <c r="L48" s="323">
        <v>10</v>
      </c>
      <c r="M48" s="20"/>
      <c r="N48" s="309">
        <f t="shared" si="2"/>
        <v>0</v>
      </c>
      <c r="O48" s="158"/>
      <c r="P48" s="109">
        <f t="shared" si="3"/>
        <v>0</v>
      </c>
      <c r="Q48" s="110"/>
      <c r="R48" s="111"/>
    </row>
    <row r="49" spans="1:18" x14ac:dyDescent="0.25">
      <c r="A49" s="2"/>
      <c r="B49" s="323">
        <v>10</v>
      </c>
      <c r="C49" s="20"/>
      <c r="D49" s="309">
        <f t="shared" si="0"/>
        <v>0</v>
      </c>
      <c r="E49" s="158"/>
      <c r="F49" s="109">
        <f t="shared" si="1"/>
        <v>0</v>
      </c>
      <c r="G49" s="110"/>
      <c r="H49" s="111"/>
      <c r="K49" s="2"/>
      <c r="L49" s="323">
        <v>10</v>
      </c>
      <c r="M49" s="20"/>
      <c r="N49" s="309">
        <f t="shared" si="2"/>
        <v>0</v>
      </c>
      <c r="O49" s="158"/>
      <c r="P49" s="109">
        <f t="shared" si="3"/>
        <v>0</v>
      </c>
      <c r="Q49" s="110"/>
      <c r="R49" s="111"/>
    </row>
    <row r="50" spans="1:18" x14ac:dyDescent="0.25">
      <c r="A50" s="2"/>
      <c r="B50" s="323">
        <v>10</v>
      </c>
      <c r="C50" s="20"/>
      <c r="D50" s="309">
        <f t="shared" si="0"/>
        <v>0</v>
      </c>
      <c r="E50" s="158"/>
      <c r="F50" s="109">
        <f t="shared" si="1"/>
        <v>0</v>
      </c>
      <c r="G50" s="110"/>
      <c r="H50" s="111"/>
      <c r="K50" s="2"/>
      <c r="L50" s="323">
        <v>10</v>
      </c>
      <c r="M50" s="20"/>
      <c r="N50" s="309">
        <f t="shared" si="2"/>
        <v>0</v>
      </c>
      <c r="O50" s="158"/>
      <c r="P50" s="109">
        <f t="shared" si="3"/>
        <v>0</v>
      </c>
      <c r="Q50" s="110"/>
      <c r="R50" s="111"/>
    </row>
    <row r="51" spans="1:18" x14ac:dyDescent="0.25">
      <c r="A51" s="2"/>
      <c r="B51" s="323">
        <v>10</v>
      </c>
      <c r="C51" s="20"/>
      <c r="D51" s="309">
        <f t="shared" si="0"/>
        <v>0</v>
      </c>
      <c r="E51" s="158"/>
      <c r="F51" s="109">
        <f t="shared" si="1"/>
        <v>0</v>
      </c>
      <c r="G51" s="110"/>
      <c r="H51" s="111"/>
      <c r="K51" s="2"/>
      <c r="L51" s="323">
        <v>10</v>
      </c>
      <c r="M51" s="20"/>
      <c r="N51" s="309">
        <f t="shared" si="2"/>
        <v>0</v>
      </c>
      <c r="O51" s="158"/>
      <c r="P51" s="109">
        <f t="shared" si="3"/>
        <v>0</v>
      </c>
      <c r="Q51" s="110"/>
      <c r="R51" s="111"/>
    </row>
    <row r="52" spans="1:18" x14ac:dyDescent="0.25">
      <c r="A52" s="2"/>
      <c r="B52" s="323">
        <v>10</v>
      </c>
      <c r="C52" s="20"/>
      <c r="D52" s="309">
        <f t="shared" si="0"/>
        <v>0</v>
      </c>
      <c r="E52" s="158"/>
      <c r="F52" s="109">
        <f t="shared" si="1"/>
        <v>0</v>
      </c>
      <c r="G52" s="110"/>
      <c r="H52" s="111"/>
      <c r="K52" s="2"/>
      <c r="L52" s="323">
        <v>10</v>
      </c>
      <c r="M52" s="20"/>
      <c r="N52" s="309">
        <f t="shared" si="2"/>
        <v>0</v>
      </c>
      <c r="O52" s="158"/>
      <c r="P52" s="109">
        <f t="shared" si="3"/>
        <v>0</v>
      </c>
      <c r="Q52" s="110"/>
      <c r="R52" s="111"/>
    </row>
    <row r="53" spans="1:18" x14ac:dyDescent="0.25">
      <c r="A53" s="2"/>
      <c r="B53" s="323">
        <v>10</v>
      </c>
      <c r="C53" s="20"/>
      <c r="D53" s="309">
        <f t="shared" si="0"/>
        <v>0</v>
      </c>
      <c r="E53" s="158"/>
      <c r="F53" s="109">
        <f t="shared" si="1"/>
        <v>0</v>
      </c>
      <c r="G53" s="110"/>
      <c r="H53" s="111"/>
      <c r="K53" s="2"/>
      <c r="L53" s="323">
        <v>10</v>
      </c>
      <c r="M53" s="20"/>
      <c r="N53" s="309">
        <f t="shared" si="2"/>
        <v>0</v>
      </c>
      <c r="O53" s="158"/>
      <c r="P53" s="109">
        <f t="shared" si="3"/>
        <v>0</v>
      </c>
      <c r="Q53" s="110"/>
      <c r="R53" s="111"/>
    </row>
    <row r="54" spans="1:18" x14ac:dyDescent="0.25">
      <c r="A54" s="2"/>
      <c r="B54" s="323">
        <v>10</v>
      </c>
      <c r="C54" s="20"/>
      <c r="D54" s="309">
        <f t="shared" si="0"/>
        <v>0</v>
      </c>
      <c r="E54" s="158"/>
      <c r="F54" s="109">
        <f t="shared" si="1"/>
        <v>0</v>
      </c>
      <c r="G54" s="110"/>
      <c r="H54" s="111"/>
      <c r="K54" s="2"/>
      <c r="L54" s="323">
        <v>10</v>
      </c>
      <c r="M54" s="20"/>
      <c r="N54" s="309">
        <f t="shared" si="2"/>
        <v>0</v>
      </c>
      <c r="O54" s="158"/>
      <c r="P54" s="109">
        <f t="shared" si="3"/>
        <v>0</v>
      </c>
      <c r="Q54" s="110"/>
      <c r="R54" s="111"/>
    </row>
    <row r="55" spans="1:18" x14ac:dyDescent="0.25">
      <c r="A55" s="2"/>
      <c r="B55" s="323">
        <v>10</v>
      </c>
      <c r="C55" s="20"/>
      <c r="D55" s="309">
        <f t="shared" si="0"/>
        <v>0</v>
      </c>
      <c r="E55" s="158"/>
      <c r="F55" s="109">
        <f t="shared" si="1"/>
        <v>0</v>
      </c>
      <c r="G55" s="110"/>
      <c r="H55" s="111"/>
      <c r="K55" s="2"/>
      <c r="L55" s="323">
        <v>10</v>
      </c>
      <c r="M55" s="20"/>
      <c r="N55" s="309">
        <f t="shared" si="2"/>
        <v>0</v>
      </c>
      <c r="O55" s="158"/>
      <c r="P55" s="109">
        <f t="shared" si="3"/>
        <v>0</v>
      </c>
      <c r="Q55" s="110"/>
      <c r="R55" s="111"/>
    </row>
    <row r="56" spans="1:18" x14ac:dyDescent="0.25">
      <c r="A56" s="2"/>
      <c r="B56" s="323">
        <v>10</v>
      </c>
      <c r="C56" s="20"/>
      <c r="D56" s="309">
        <f t="shared" si="0"/>
        <v>0</v>
      </c>
      <c r="E56" s="158"/>
      <c r="F56" s="109">
        <f t="shared" si="1"/>
        <v>0</v>
      </c>
      <c r="G56" s="110"/>
      <c r="H56" s="111"/>
      <c r="K56" s="2"/>
      <c r="L56" s="323">
        <v>10</v>
      </c>
      <c r="M56" s="20"/>
      <c r="N56" s="309">
        <f t="shared" si="2"/>
        <v>0</v>
      </c>
      <c r="O56" s="158"/>
      <c r="P56" s="109">
        <f t="shared" si="3"/>
        <v>0</v>
      </c>
      <c r="Q56" s="110"/>
      <c r="R56" s="111"/>
    </row>
    <row r="57" spans="1:18" x14ac:dyDescent="0.25">
      <c r="A57" s="2"/>
      <c r="B57" s="323">
        <v>10</v>
      </c>
      <c r="C57" s="20"/>
      <c r="D57" s="309">
        <f t="shared" si="0"/>
        <v>0</v>
      </c>
      <c r="E57" s="158"/>
      <c r="F57" s="109">
        <f t="shared" si="1"/>
        <v>0</v>
      </c>
      <c r="G57" s="110"/>
      <c r="H57" s="111"/>
      <c r="K57" s="2"/>
      <c r="L57" s="323">
        <v>10</v>
      </c>
      <c r="M57" s="20"/>
      <c r="N57" s="309">
        <f t="shared" si="2"/>
        <v>0</v>
      </c>
      <c r="O57" s="158"/>
      <c r="P57" s="109">
        <f t="shared" si="3"/>
        <v>0</v>
      </c>
      <c r="Q57" s="110"/>
      <c r="R57" s="111"/>
    </row>
    <row r="58" spans="1:18" x14ac:dyDescent="0.25">
      <c r="A58" s="2"/>
      <c r="B58" s="323">
        <v>10</v>
      </c>
      <c r="C58" s="20"/>
      <c r="D58" s="309">
        <f t="shared" si="0"/>
        <v>0</v>
      </c>
      <c r="E58" s="158"/>
      <c r="F58" s="109">
        <f t="shared" si="1"/>
        <v>0</v>
      </c>
      <c r="G58" s="110"/>
      <c r="H58" s="111"/>
      <c r="K58" s="2"/>
      <c r="L58" s="323">
        <v>10</v>
      </c>
      <c r="M58" s="20"/>
      <c r="N58" s="309">
        <f t="shared" si="2"/>
        <v>0</v>
      </c>
      <c r="O58" s="158"/>
      <c r="P58" s="109">
        <f t="shared" si="3"/>
        <v>0</v>
      </c>
      <c r="Q58" s="110"/>
      <c r="R58" s="111"/>
    </row>
    <row r="59" spans="1:18" x14ac:dyDescent="0.25">
      <c r="A59" s="2"/>
      <c r="B59" s="323">
        <v>10</v>
      </c>
      <c r="C59" s="20"/>
      <c r="D59" s="309">
        <f t="shared" si="0"/>
        <v>0</v>
      </c>
      <c r="E59" s="158"/>
      <c r="F59" s="109">
        <f t="shared" si="1"/>
        <v>0</v>
      </c>
      <c r="G59" s="110"/>
      <c r="H59" s="111"/>
      <c r="K59" s="2"/>
      <c r="L59" s="323">
        <v>10</v>
      </c>
      <c r="M59" s="20"/>
      <c r="N59" s="309">
        <f t="shared" si="2"/>
        <v>0</v>
      </c>
      <c r="O59" s="158"/>
      <c r="P59" s="109">
        <f t="shared" si="3"/>
        <v>0</v>
      </c>
      <c r="Q59" s="110"/>
      <c r="R59" s="111"/>
    </row>
    <row r="60" spans="1:18" x14ac:dyDescent="0.25">
      <c r="A60" s="2"/>
      <c r="B60" s="323"/>
      <c r="C60" s="20"/>
      <c r="D60" s="309">
        <f t="shared" si="0"/>
        <v>0</v>
      </c>
      <c r="E60" s="158"/>
      <c r="F60" s="109">
        <f t="shared" si="1"/>
        <v>0</v>
      </c>
      <c r="G60" s="110"/>
      <c r="H60" s="111"/>
      <c r="K60" s="2"/>
      <c r="L60" s="323"/>
      <c r="M60" s="20"/>
      <c r="N60" s="309">
        <f t="shared" si="2"/>
        <v>0</v>
      </c>
      <c r="O60" s="158"/>
      <c r="P60" s="109">
        <f t="shared" si="3"/>
        <v>0</v>
      </c>
      <c r="Q60" s="110"/>
      <c r="R60" s="111"/>
    </row>
    <row r="61" spans="1:18" ht="15.75" thickBot="1" x14ac:dyDescent="0.3">
      <c r="A61" s="4"/>
      <c r="B61" s="323"/>
      <c r="C61" s="48"/>
      <c r="D61" s="466">
        <f>C61*B30</f>
        <v>0</v>
      </c>
      <c r="E61" s="322"/>
      <c r="F61" s="308">
        <f t="shared" si="1"/>
        <v>0</v>
      </c>
      <c r="G61" s="269"/>
      <c r="H61" s="111"/>
      <c r="K61" s="4"/>
      <c r="L61" s="323"/>
      <c r="M61" s="48"/>
      <c r="N61" s="466">
        <f>M61*L30</f>
        <v>0</v>
      </c>
      <c r="O61" s="322"/>
      <c r="P61" s="308">
        <f t="shared" si="3"/>
        <v>0</v>
      </c>
      <c r="Q61" s="269"/>
      <c r="R61" s="111"/>
    </row>
    <row r="62" spans="1:18" ht="16.5" thickTop="1" thickBot="1" x14ac:dyDescent="0.3">
      <c r="C62" s="165">
        <f>SUM(C8:C61)</f>
        <v>100</v>
      </c>
      <c r="D62" s="204">
        <f>SUM(D8:D61)</f>
        <v>1000</v>
      </c>
      <c r="E62" s="50"/>
      <c r="F62" s="6">
        <f>SUM(F8:F61)</f>
        <v>1000</v>
      </c>
      <c r="M62" s="165">
        <f>SUM(M8:M61)</f>
        <v>20</v>
      </c>
      <c r="N62" s="204">
        <f>SUM(N8:N61)</f>
        <v>200</v>
      </c>
      <c r="O62" s="50"/>
      <c r="P62" s="6">
        <f>SUM(P8:P61)</f>
        <v>200</v>
      </c>
    </row>
    <row r="63" spans="1:18" ht="15.75" thickBot="1" x14ac:dyDescent="0.3">
      <c r="A63" s="229"/>
      <c r="D63" s="205" t="s">
        <v>4</v>
      </c>
      <c r="E63" s="108">
        <f>F4+F5+F6-+C62</f>
        <v>0</v>
      </c>
      <c r="K63" s="229"/>
      <c r="N63" s="205" t="s">
        <v>4</v>
      </c>
      <c r="O63" s="108">
        <f>P4+P5+P6-+M62</f>
        <v>50</v>
      </c>
      <c r="P63" s="6"/>
    </row>
    <row r="64" spans="1:18" ht="15.75" thickBot="1" x14ac:dyDescent="0.3">
      <c r="A64" s="222"/>
      <c r="K64" s="222"/>
      <c r="N64" s="160"/>
      <c r="P64" s="6"/>
    </row>
    <row r="65" spans="1:16" ht="16.5" thickTop="1" thickBot="1" x14ac:dyDescent="0.3">
      <c r="A65" s="160"/>
      <c r="C65" s="827" t="s">
        <v>11</v>
      </c>
      <c r="D65" s="828"/>
      <c r="E65" s="283">
        <f>E5+E4+E6+-F62</f>
        <v>0</v>
      </c>
      <c r="K65" s="160"/>
      <c r="M65" s="827" t="s">
        <v>11</v>
      </c>
      <c r="N65" s="828"/>
      <c r="O65" s="283">
        <f>O5+O4+O6+-P62</f>
        <v>500</v>
      </c>
      <c r="P65" s="6"/>
    </row>
  </sheetData>
  <mergeCells count="6">
    <mergeCell ref="A1:G1"/>
    <mergeCell ref="B5:B6"/>
    <mergeCell ref="C65:D65"/>
    <mergeCell ref="K1:Q1"/>
    <mergeCell ref="L5:L6"/>
    <mergeCell ref="M65:N65"/>
  </mergeCells>
  <pageMargins left="0.7" right="0.7" top="0.75" bottom="0.75" header="0.3" footer="0.3"/>
  <pageSetup paperSize="9"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9"/>
  <sheetViews>
    <sheetView workbookViewId="0">
      <pane ySplit="8" topLeftCell="A9" activePane="bottomLeft" state="frozen"/>
      <selection pane="bottomLeft" activeCell="G23" sqref="G23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9" ht="40.5" x14ac:dyDescent="0.55000000000000004">
      <c r="A1" s="834" t="s">
        <v>63</v>
      </c>
      <c r="B1" s="834"/>
      <c r="C1" s="834"/>
      <c r="D1" s="834"/>
      <c r="E1" s="834"/>
      <c r="F1" s="834"/>
      <c r="G1" s="834"/>
      <c r="H1" s="14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46" t="s">
        <v>11</v>
      </c>
    </row>
    <row r="4" spans="1:9" ht="15.75" thickTop="1" x14ac:dyDescent="0.25">
      <c r="A4" s="230"/>
      <c r="B4" s="230"/>
      <c r="C4" s="230"/>
      <c r="D4" s="230"/>
      <c r="E4" s="364">
        <v>577.35</v>
      </c>
      <c r="F4" s="364">
        <v>200</v>
      </c>
      <c r="G4" s="451"/>
      <c r="H4" s="372"/>
    </row>
    <row r="5" spans="1:9" x14ac:dyDescent="0.25">
      <c r="B5" s="15"/>
      <c r="C5" s="126"/>
      <c r="D5" s="126"/>
      <c r="E5" s="452">
        <v>846.65</v>
      </c>
      <c r="F5" s="277">
        <v>35</v>
      </c>
      <c r="G5" s="326"/>
      <c r="H5" s="16"/>
    </row>
    <row r="6" spans="1:9" ht="15" customHeight="1" x14ac:dyDescent="0.25">
      <c r="A6" s="837" t="s">
        <v>45</v>
      </c>
      <c r="B6" s="119" t="s">
        <v>46</v>
      </c>
      <c r="C6" s="24">
        <v>62</v>
      </c>
      <c r="D6" s="324">
        <v>42318</v>
      </c>
      <c r="E6" s="279">
        <v>1946.5</v>
      </c>
      <c r="F6" s="240">
        <v>351</v>
      </c>
      <c r="G6" s="192">
        <f>F34</f>
        <v>2663.74</v>
      </c>
      <c r="H6" s="268">
        <f>E6-G6+E7+E5+E4</f>
        <v>2919.46</v>
      </c>
    </row>
    <row r="7" spans="1:9" ht="30" thickBot="1" x14ac:dyDescent="0.3">
      <c r="A7" s="837"/>
      <c r="B7" s="450" t="s">
        <v>47</v>
      </c>
      <c r="C7" s="24">
        <v>70</v>
      </c>
      <c r="D7" s="324">
        <v>42320</v>
      </c>
      <c r="E7" s="279">
        <v>2212.6999999999998</v>
      </c>
      <c r="F7" s="240">
        <v>301</v>
      </c>
      <c r="G7" s="16"/>
    </row>
    <row r="8" spans="1:9" ht="16.5" thickTop="1" thickBot="1" x14ac:dyDescent="0.3">
      <c r="A8" t="s">
        <v>22</v>
      </c>
      <c r="B8" s="102" t="s">
        <v>7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</row>
    <row r="9" spans="1:9" ht="15.75" thickTop="1" x14ac:dyDescent="0.25">
      <c r="A9" s="7"/>
      <c r="B9" s="2"/>
      <c r="C9" s="20">
        <v>4</v>
      </c>
      <c r="D9" s="378">
        <v>96.16</v>
      </c>
      <c r="E9" s="168">
        <v>42320</v>
      </c>
      <c r="F9" s="109">
        <f t="shared" ref="F9:F20" si="0">D9</f>
        <v>96.16</v>
      </c>
      <c r="G9" s="110" t="s">
        <v>48</v>
      </c>
      <c r="H9" s="111">
        <v>62</v>
      </c>
    </row>
    <row r="10" spans="1:9" x14ac:dyDescent="0.25">
      <c r="B10" s="2"/>
      <c r="C10" s="20">
        <v>50</v>
      </c>
      <c r="D10" s="378">
        <v>301.77999999999997</v>
      </c>
      <c r="E10" s="168">
        <v>42325</v>
      </c>
      <c r="F10" s="109">
        <f t="shared" si="0"/>
        <v>301.77999999999997</v>
      </c>
      <c r="G10" s="110" t="s">
        <v>49</v>
      </c>
      <c r="H10" s="111">
        <v>70</v>
      </c>
    </row>
    <row r="11" spans="1:9" x14ac:dyDescent="0.25">
      <c r="A11" s="89" t="s">
        <v>32</v>
      </c>
      <c r="B11" s="2"/>
      <c r="C11" s="20">
        <v>1</v>
      </c>
      <c r="D11" s="378">
        <v>5.7</v>
      </c>
      <c r="E11" s="168">
        <v>42328</v>
      </c>
      <c r="F11" s="109">
        <f t="shared" si="0"/>
        <v>5.7</v>
      </c>
      <c r="G11" s="110" t="s">
        <v>50</v>
      </c>
      <c r="H11" s="111">
        <v>70</v>
      </c>
    </row>
    <row r="12" spans="1:9" x14ac:dyDescent="0.25">
      <c r="A12" s="159"/>
      <c r="B12" s="2"/>
      <c r="C12" s="20">
        <v>5</v>
      </c>
      <c r="D12" s="378">
        <v>71.08</v>
      </c>
      <c r="E12" s="168">
        <v>42328</v>
      </c>
      <c r="F12" s="109">
        <f t="shared" si="0"/>
        <v>71.08</v>
      </c>
      <c r="G12" s="110" t="s">
        <v>50</v>
      </c>
      <c r="H12" s="111">
        <v>70</v>
      </c>
      <c r="I12" t="s">
        <v>52</v>
      </c>
    </row>
    <row r="13" spans="1:9" x14ac:dyDescent="0.25">
      <c r="A13" s="16"/>
      <c r="B13" s="2"/>
      <c r="C13" s="20">
        <v>2</v>
      </c>
      <c r="D13" s="378">
        <v>24.73</v>
      </c>
      <c r="E13" s="168">
        <v>42334</v>
      </c>
      <c r="F13" s="109">
        <f t="shared" si="0"/>
        <v>24.73</v>
      </c>
      <c r="G13" s="110" t="s">
        <v>51</v>
      </c>
      <c r="H13" s="111">
        <v>70</v>
      </c>
    </row>
    <row r="14" spans="1:9" x14ac:dyDescent="0.25">
      <c r="A14" s="141" t="s">
        <v>33</v>
      </c>
      <c r="B14" s="2"/>
      <c r="C14" s="20">
        <v>5</v>
      </c>
      <c r="D14" s="378">
        <v>26.56</v>
      </c>
      <c r="E14" s="168">
        <v>42334</v>
      </c>
      <c r="F14" s="109">
        <f t="shared" si="0"/>
        <v>26.56</v>
      </c>
      <c r="G14" s="110" t="s">
        <v>51</v>
      </c>
      <c r="H14" s="111">
        <v>70</v>
      </c>
    </row>
    <row r="15" spans="1:9" x14ac:dyDescent="0.25">
      <c r="A15" s="59"/>
      <c r="B15" s="2"/>
      <c r="C15" s="20">
        <v>10</v>
      </c>
      <c r="D15" s="378">
        <v>54.44</v>
      </c>
      <c r="E15" s="168">
        <v>42338</v>
      </c>
      <c r="F15" s="109">
        <f t="shared" si="0"/>
        <v>54.44</v>
      </c>
      <c r="G15" s="110" t="s">
        <v>53</v>
      </c>
      <c r="H15" s="111">
        <v>70</v>
      </c>
    </row>
    <row r="16" spans="1:9" x14ac:dyDescent="0.25">
      <c r="A16" s="59"/>
      <c r="B16" s="2"/>
      <c r="C16" s="20">
        <v>116</v>
      </c>
      <c r="D16" s="328">
        <v>629.05999999999995</v>
      </c>
      <c r="E16" s="329">
        <v>42349</v>
      </c>
      <c r="F16" s="95">
        <f t="shared" si="0"/>
        <v>629.05999999999995</v>
      </c>
      <c r="G16" s="106" t="s">
        <v>56</v>
      </c>
      <c r="H16" s="96">
        <v>70</v>
      </c>
    </row>
    <row r="17" spans="1:8" x14ac:dyDescent="0.25">
      <c r="A17" s="7"/>
      <c r="B17" s="2"/>
      <c r="C17" s="20">
        <v>50</v>
      </c>
      <c r="D17" s="328">
        <v>267.66000000000003</v>
      </c>
      <c r="E17" s="329">
        <v>42352</v>
      </c>
      <c r="F17" s="95">
        <f t="shared" si="0"/>
        <v>267.66000000000003</v>
      </c>
      <c r="G17" s="106" t="s">
        <v>57</v>
      </c>
      <c r="H17" s="96">
        <v>70</v>
      </c>
    </row>
    <row r="18" spans="1:8" x14ac:dyDescent="0.25">
      <c r="A18" s="7"/>
      <c r="B18" s="2"/>
      <c r="C18" s="20">
        <v>10</v>
      </c>
      <c r="D18" s="328">
        <v>54.04</v>
      </c>
      <c r="E18" s="329">
        <v>42353</v>
      </c>
      <c r="F18" s="95">
        <f t="shared" si="0"/>
        <v>54.04</v>
      </c>
      <c r="G18" s="106" t="s">
        <v>58</v>
      </c>
      <c r="H18" s="96">
        <v>70</v>
      </c>
    </row>
    <row r="19" spans="1:8" x14ac:dyDescent="0.25">
      <c r="A19" s="7"/>
      <c r="B19" s="2"/>
      <c r="C19" s="20">
        <v>30</v>
      </c>
      <c r="D19" s="95">
        <v>164.86</v>
      </c>
      <c r="E19" s="329">
        <v>42355</v>
      </c>
      <c r="F19" s="95">
        <f t="shared" si="0"/>
        <v>164.86</v>
      </c>
      <c r="G19" s="106" t="s">
        <v>59</v>
      </c>
      <c r="H19" s="96">
        <v>70</v>
      </c>
    </row>
    <row r="20" spans="1:8" x14ac:dyDescent="0.25">
      <c r="A20" s="7"/>
      <c r="B20" s="2"/>
      <c r="C20" s="20">
        <v>10</v>
      </c>
      <c r="D20" s="95">
        <v>54.16</v>
      </c>
      <c r="E20" s="329">
        <v>42357</v>
      </c>
      <c r="F20" s="95">
        <f t="shared" si="0"/>
        <v>54.16</v>
      </c>
      <c r="G20" s="106" t="s">
        <v>60</v>
      </c>
      <c r="H20" s="96">
        <v>70</v>
      </c>
    </row>
    <row r="21" spans="1:8" x14ac:dyDescent="0.25">
      <c r="A21" s="7"/>
      <c r="B21" s="2"/>
      <c r="C21" s="20">
        <v>59</v>
      </c>
      <c r="D21" s="328">
        <v>322.2</v>
      </c>
      <c r="E21" s="329">
        <v>42360</v>
      </c>
      <c r="F21" s="95">
        <f t="shared" ref="F21:F32" si="1">D21</f>
        <v>322.2</v>
      </c>
      <c r="G21" s="106" t="s">
        <v>61</v>
      </c>
      <c r="H21" s="96">
        <v>70</v>
      </c>
    </row>
    <row r="22" spans="1:8" x14ac:dyDescent="0.25">
      <c r="A22" s="7"/>
      <c r="B22" s="2"/>
      <c r="C22" s="20"/>
      <c r="D22" s="328"/>
      <c r="E22" s="329"/>
      <c r="F22" s="95">
        <f t="shared" si="1"/>
        <v>0</v>
      </c>
      <c r="G22" s="106"/>
      <c r="H22" s="96"/>
    </row>
    <row r="23" spans="1:8" x14ac:dyDescent="0.25">
      <c r="A23" s="7"/>
      <c r="B23" s="2"/>
      <c r="C23" s="20">
        <v>100</v>
      </c>
      <c r="D23" s="328">
        <v>591.30999999999995</v>
      </c>
      <c r="E23" s="329" t="s">
        <v>64</v>
      </c>
      <c r="F23" s="95">
        <f t="shared" si="1"/>
        <v>591.30999999999995</v>
      </c>
      <c r="G23" s="106"/>
      <c r="H23" s="96"/>
    </row>
    <row r="24" spans="1:8" x14ac:dyDescent="0.25">
      <c r="A24" s="7"/>
      <c r="B24" s="2"/>
      <c r="C24" s="20"/>
      <c r="D24" s="328"/>
      <c r="E24" s="329"/>
      <c r="F24" s="95">
        <f t="shared" si="1"/>
        <v>0</v>
      </c>
      <c r="G24" s="106"/>
      <c r="H24" s="96"/>
    </row>
    <row r="25" spans="1:8" x14ac:dyDescent="0.25">
      <c r="A25" s="7"/>
      <c r="B25" s="2"/>
      <c r="C25" s="20"/>
      <c r="D25" s="95"/>
      <c r="E25" s="329"/>
      <c r="F25" s="95">
        <f t="shared" si="1"/>
        <v>0</v>
      </c>
      <c r="G25" s="106"/>
      <c r="H25" s="96"/>
    </row>
    <row r="26" spans="1:8" x14ac:dyDescent="0.25">
      <c r="A26" s="7"/>
      <c r="B26" s="2"/>
      <c r="C26" s="20"/>
      <c r="D26" s="95"/>
      <c r="E26" s="329"/>
      <c r="F26" s="95">
        <f t="shared" si="1"/>
        <v>0</v>
      </c>
      <c r="G26" s="106"/>
      <c r="H26" s="96"/>
    </row>
    <row r="27" spans="1:8" x14ac:dyDescent="0.25">
      <c r="A27" s="7"/>
      <c r="B27" s="2"/>
      <c r="C27" s="20"/>
      <c r="D27" s="95"/>
      <c r="E27" s="329"/>
      <c r="F27" s="95">
        <f t="shared" si="1"/>
        <v>0</v>
      </c>
      <c r="G27" s="106"/>
      <c r="H27" s="96"/>
    </row>
    <row r="28" spans="1:8" x14ac:dyDescent="0.25">
      <c r="A28" s="7"/>
      <c r="B28" s="2"/>
      <c r="C28" s="20"/>
      <c r="D28" s="95"/>
      <c r="E28" s="329"/>
      <c r="F28" s="95">
        <f t="shared" si="1"/>
        <v>0</v>
      </c>
      <c r="G28" s="106"/>
      <c r="H28" s="96"/>
    </row>
    <row r="29" spans="1:8" x14ac:dyDescent="0.25">
      <c r="A29" s="7"/>
      <c r="B29" s="2"/>
      <c r="C29" s="20"/>
      <c r="D29" s="95"/>
      <c r="E29" s="329"/>
      <c r="F29" s="95">
        <f t="shared" si="1"/>
        <v>0</v>
      </c>
      <c r="G29" s="106"/>
      <c r="H29" s="96"/>
    </row>
    <row r="30" spans="1:8" x14ac:dyDescent="0.25">
      <c r="A30" s="7"/>
      <c r="B30" s="2"/>
      <c r="C30" s="20"/>
      <c r="D30" s="95"/>
      <c r="E30" s="329"/>
      <c r="F30" s="95">
        <f t="shared" si="1"/>
        <v>0</v>
      </c>
      <c r="G30" s="106"/>
      <c r="H30" s="96"/>
    </row>
    <row r="31" spans="1:8" x14ac:dyDescent="0.25">
      <c r="A31" s="7"/>
      <c r="B31" s="2"/>
      <c r="C31" s="20"/>
      <c r="D31" s="95"/>
      <c r="E31" s="329"/>
      <c r="F31" s="95">
        <f t="shared" si="1"/>
        <v>0</v>
      </c>
      <c r="G31" s="106"/>
      <c r="H31" s="96"/>
    </row>
    <row r="32" spans="1:8" x14ac:dyDescent="0.25">
      <c r="A32" s="7"/>
      <c r="B32" s="2"/>
      <c r="C32" s="20"/>
      <c r="D32" s="95"/>
      <c r="E32" s="329"/>
      <c r="F32" s="95">
        <f t="shared" si="1"/>
        <v>0</v>
      </c>
      <c r="G32" s="106"/>
      <c r="H32" s="96"/>
    </row>
    <row r="33" spans="1:8" ht="15.75" thickBot="1" x14ac:dyDescent="0.3">
      <c r="A33" s="7"/>
      <c r="B33" s="4"/>
      <c r="C33" s="48"/>
      <c r="D33" s="187">
        <v>0</v>
      </c>
      <c r="E33" s="401"/>
      <c r="F33" s="187"/>
      <c r="G33" s="188"/>
      <c r="H33" s="383"/>
    </row>
    <row r="34" spans="1:8" ht="15.75" thickTop="1" x14ac:dyDescent="0.25">
      <c r="A34" s="7"/>
      <c r="B34" s="7"/>
      <c r="C34" s="20">
        <f>SUM(C9:C32)</f>
        <v>452</v>
      </c>
      <c r="D34" s="8">
        <f>SUM(D9:D33)</f>
        <v>2663.74</v>
      </c>
      <c r="E34" s="40"/>
      <c r="F34" s="8">
        <f>SUM(F9:F33)</f>
        <v>2663.74</v>
      </c>
      <c r="G34" s="39"/>
      <c r="H34" s="23"/>
    </row>
    <row r="35" spans="1:8" ht="15.75" thickBot="1" x14ac:dyDescent="0.3">
      <c r="A35" s="7"/>
      <c r="B35" s="7"/>
      <c r="C35" s="20"/>
      <c r="D35" s="8"/>
      <c r="E35" s="40"/>
      <c r="F35" s="8"/>
      <c r="G35" s="39"/>
      <c r="H35" s="23"/>
    </row>
    <row r="36" spans="1:8" x14ac:dyDescent="0.25">
      <c r="A36" s="7"/>
      <c r="B36" s="7"/>
      <c r="C36" s="71" t="s">
        <v>4</v>
      </c>
      <c r="D36" s="55">
        <f>F5+F6-C34+F7+F4</f>
        <v>435</v>
      </c>
      <c r="E36" s="53"/>
      <c r="F36" s="8"/>
      <c r="G36" s="39"/>
      <c r="H36" s="23"/>
    </row>
    <row r="37" spans="1:8" x14ac:dyDescent="0.25">
      <c r="A37" s="7"/>
      <c r="B37" s="7"/>
      <c r="C37" s="832" t="s">
        <v>19</v>
      </c>
      <c r="D37" s="833"/>
      <c r="E37" s="51">
        <f>E5+E6-F34</f>
        <v>129.41000000000031</v>
      </c>
      <c r="F37" s="8"/>
      <c r="G37" s="39"/>
      <c r="H37" s="23"/>
    </row>
    <row r="38" spans="1:8" ht="15.75" thickBot="1" x14ac:dyDescent="0.3">
      <c r="A38" s="7"/>
      <c r="B38" s="7"/>
      <c r="C38" s="60"/>
      <c r="D38" s="56"/>
      <c r="E38" s="54"/>
      <c r="F38" s="8"/>
      <c r="G38" s="39"/>
      <c r="H38" s="23"/>
    </row>
    <row r="39" spans="1:8" x14ac:dyDescent="0.25">
      <c r="A39" s="7"/>
      <c r="B39" s="7"/>
      <c r="C39" s="20"/>
      <c r="D39" s="8"/>
      <c r="E39" s="40"/>
      <c r="F39" s="8"/>
      <c r="G39" s="39"/>
      <c r="H39" s="23"/>
    </row>
  </sheetData>
  <mergeCells count="3">
    <mergeCell ref="A1:G1"/>
    <mergeCell ref="A6:A7"/>
    <mergeCell ref="C37:D37"/>
  </mergeCells>
  <pageMargins left="0.7" right="0.7" top="0.75" bottom="0.75" header="0.3" footer="0.3"/>
  <pageSetup paperSize="9" orientation="portrait" horizontalDpi="200" verticalDpi="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68"/>
  <sheetViews>
    <sheetView workbookViewId="0">
      <pane ySplit="8" topLeftCell="A9" activePane="bottomLeft" state="frozen"/>
      <selection pane="bottomLeft" activeCell="D14" sqref="D14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6.85546875" customWidth="1"/>
    <col min="5" max="5" width="13.5703125" customWidth="1"/>
    <col min="7" max="7" width="13.140625" customWidth="1"/>
    <col min="8" max="8" width="13.28515625" customWidth="1"/>
    <col min="9" max="9" width="14.140625" style="513" customWidth="1"/>
  </cols>
  <sheetData>
    <row r="1" spans="1:9" ht="40.5" x14ac:dyDescent="0.55000000000000004">
      <c r="A1" s="829"/>
      <c r="B1" s="829"/>
      <c r="C1" s="829"/>
      <c r="D1" s="829"/>
      <c r="E1" s="829"/>
      <c r="F1" s="829"/>
      <c r="G1" s="829"/>
      <c r="H1" s="14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46" t="s">
        <v>11</v>
      </c>
    </row>
    <row r="4" spans="1:9" ht="15.75" thickTop="1" x14ac:dyDescent="0.25">
      <c r="A4" s="230"/>
      <c r="B4" s="230"/>
      <c r="C4" s="566"/>
      <c r="D4" s="230"/>
      <c r="E4" s="364"/>
      <c r="F4" s="364"/>
      <c r="G4" s="451"/>
      <c r="H4" s="372"/>
    </row>
    <row r="5" spans="1:9" ht="15" customHeight="1" x14ac:dyDescent="0.25">
      <c r="A5" s="839" t="s">
        <v>104</v>
      </c>
      <c r="B5" s="22"/>
      <c r="C5" s="319"/>
      <c r="D5" s="150"/>
      <c r="E5" s="661"/>
      <c r="F5" s="119"/>
      <c r="G5" s="381"/>
      <c r="H5" s="16"/>
    </row>
    <row r="6" spans="1:9" ht="15.75" x14ac:dyDescent="0.25">
      <c r="A6" s="839"/>
      <c r="B6" s="119"/>
      <c r="C6" s="375"/>
      <c r="D6" s="324"/>
      <c r="E6" s="279"/>
      <c r="F6" s="240"/>
      <c r="G6" s="662">
        <f>F63</f>
        <v>0</v>
      </c>
      <c r="H6" s="268">
        <f>E6-G6+E7+E5+E4</f>
        <v>0</v>
      </c>
    </row>
    <row r="7" spans="1:9" ht="15.75" customHeight="1" thickBot="1" x14ac:dyDescent="0.3">
      <c r="A7" s="454"/>
      <c r="B7" s="658"/>
      <c r="C7" s="24"/>
      <c r="D7" s="324"/>
      <c r="E7" s="279"/>
      <c r="F7" s="240"/>
      <c r="G7" s="16"/>
      <c r="I7" s="838" t="s">
        <v>19</v>
      </c>
    </row>
    <row r="8" spans="1:9" ht="16.5" thickTop="1" thickBot="1" x14ac:dyDescent="0.3">
      <c r="A8" t="s">
        <v>22</v>
      </c>
      <c r="B8" s="514" t="s">
        <v>65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  <c r="I8" s="838"/>
    </row>
    <row r="9" spans="1:9" ht="15.75" thickTop="1" x14ac:dyDescent="0.25">
      <c r="A9" s="7"/>
      <c r="B9" s="512">
        <f>F6-C9+F5</f>
        <v>0</v>
      </c>
      <c r="C9" s="20"/>
      <c r="D9" s="509"/>
      <c r="E9" s="168"/>
      <c r="F9" s="509">
        <f t="shared" ref="F9" si="0">D9</f>
        <v>0</v>
      </c>
      <c r="G9" s="110"/>
      <c r="H9" s="111"/>
      <c r="I9" s="18">
        <f>E6+E5-F9</f>
        <v>0</v>
      </c>
    </row>
    <row r="10" spans="1:9" x14ac:dyDescent="0.25">
      <c r="B10" s="512">
        <f>B9-C10</f>
        <v>0</v>
      </c>
      <c r="C10" s="20"/>
      <c r="D10" s="509"/>
      <c r="E10" s="168"/>
      <c r="F10" s="509">
        <f t="shared" ref="F10:F55" si="1">D10</f>
        <v>0</v>
      </c>
      <c r="G10" s="110"/>
      <c r="H10" s="111"/>
      <c r="I10" s="18">
        <f>I9-F10</f>
        <v>0</v>
      </c>
    </row>
    <row r="11" spans="1:9" x14ac:dyDescent="0.25">
      <c r="A11" s="89" t="s">
        <v>32</v>
      </c>
      <c r="B11" s="512">
        <f t="shared" ref="B11:B60" si="2">B10-C11</f>
        <v>0</v>
      </c>
      <c r="C11" s="20"/>
      <c r="D11" s="509"/>
      <c r="E11" s="168"/>
      <c r="F11" s="509">
        <f t="shared" si="1"/>
        <v>0</v>
      </c>
      <c r="G11" s="110"/>
      <c r="H11" s="111"/>
      <c r="I11" s="18">
        <f t="shared" ref="I11:I60" si="3">I10-F11</f>
        <v>0</v>
      </c>
    </row>
    <row r="12" spans="1:9" x14ac:dyDescent="0.25">
      <c r="A12" s="159"/>
      <c r="B12" s="512">
        <f t="shared" si="2"/>
        <v>0</v>
      </c>
      <c r="C12" s="20"/>
      <c r="D12" s="509"/>
      <c r="E12" s="168"/>
      <c r="F12" s="509">
        <f t="shared" si="1"/>
        <v>0</v>
      </c>
      <c r="G12" s="110"/>
      <c r="H12" s="111"/>
      <c r="I12" s="18">
        <f t="shared" si="3"/>
        <v>0</v>
      </c>
    </row>
    <row r="13" spans="1:9" x14ac:dyDescent="0.25">
      <c r="A13" s="16"/>
      <c r="B13" s="512">
        <f t="shared" si="2"/>
        <v>0</v>
      </c>
      <c r="C13" s="20"/>
      <c r="D13" s="509"/>
      <c r="E13" s="168"/>
      <c r="F13" s="509">
        <f t="shared" si="1"/>
        <v>0</v>
      </c>
      <c r="G13" s="110"/>
      <c r="H13" s="111"/>
      <c r="I13" s="18">
        <f t="shared" si="3"/>
        <v>0</v>
      </c>
    </row>
    <row r="14" spans="1:9" x14ac:dyDescent="0.25">
      <c r="A14" s="141" t="s">
        <v>33</v>
      </c>
      <c r="B14" s="512">
        <f t="shared" si="2"/>
        <v>0</v>
      </c>
      <c r="C14" s="20"/>
      <c r="D14" s="590"/>
      <c r="E14" s="168"/>
      <c r="F14" s="509">
        <f t="shared" si="1"/>
        <v>0</v>
      </c>
      <c r="G14" s="110"/>
      <c r="H14" s="111"/>
      <c r="I14" s="18">
        <f t="shared" si="3"/>
        <v>0</v>
      </c>
    </row>
    <row r="15" spans="1:9" x14ac:dyDescent="0.25">
      <c r="A15" s="59"/>
      <c r="B15" s="512">
        <f t="shared" si="2"/>
        <v>0</v>
      </c>
      <c r="C15" s="20"/>
      <c r="D15" s="590"/>
      <c r="E15" s="168"/>
      <c r="F15" s="509">
        <f t="shared" si="1"/>
        <v>0</v>
      </c>
      <c r="G15" s="110"/>
      <c r="H15" s="111"/>
      <c r="I15" s="18">
        <f t="shared" si="3"/>
        <v>0</v>
      </c>
    </row>
    <row r="16" spans="1:9" x14ac:dyDescent="0.25">
      <c r="A16" s="59"/>
      <c r="B16" s="512">
        <f t="shared" si="2"/>
        <v>0</v>
      </c>
      <c r="C16" s="20"/>
      <c r="D16" s="590"/>
      <c r="E16" s="168"/>
      <c r="F16" s="509">
        <f t="shared" si="1"/>
        <v>0</v>
      </c>
      <c r="G16" s="110"/>
      <c r="H16" s="111"/>
      <c r="I16" s="6">
        <f t="shared" si="3"/>
        <v>0</v>
      </c>
    </row>
    <row r="17" spans="1:9" x14ac:dyDescent="0.25">
      <c r="A17" s="7"/>
      <c r="B17" s="512">
        <f t="shared" si="2"/>
        <v>0</v>
      </c>
      <c r="C17" s="20"/>
      <c r="D17" s="590"/>
      <c r="E17" s="168"/>
      <c r="F17" s="509">
        <f t="shared" si="1"/>
        <v>0</v>
      </c>
      <c r="G17" s="110"/>
      <c r="H17" s="111"/>
      <c r="I17" s="6">
        <f t="shared" si="3"/>
        <v>0</v>
      </c>
    </row>
    <row r="18" spans="1:9" x14ac:dyDescent="0.25">
      <c r="A18" s="7"/>
      <c r="B18" s="512">
        <f t="shared" si="2"/>
        <v>0</v>
      </c>
      <c r="C18" s="20"/>
      <c r="D18" s="590"/>
      <c r="E18" s="168"/>
      <c r="F18" s="509">
        <f t="shared" si="1"/>
        <v>0</v>
      </c>
      <c r="G18" s="110"/>
      <c r="H18" s="111"/>
      <c r="I18" s="6">
        <f t="shared" si="3"/>
        <v>0</v>
      </c>
    </row>
    <row r="19" spans="1:9" x14ac:dyDescent="0.25">
      <c r="A19" s="7"/>
      <c r="B19" s="512">
        <f t="shared" si="2"/>
        <v>0</v>
      </c>
      <c r="C19" s="20"/>
      <c r="D19" s="509"/>
      <c r="E19" s="168"/>
      <c r="F19" s="509">
        <f t="shared" si="1"/>
        <v>0</v>
      </c>
      <c r="G19" s="110"/>
      <c r="H19" s="111"/>
      <c r="I19" s="6">
        <f t="shared" si="3"/>
        <v>0</v>
      </c>
    </row>
    <row r="20" spans="1:9" x14ac:dyDescent="0.25">
      <c r="A20" s="7"/>
      <c r="B20" s="512">
        <f t="shared" si="2"/>
        <v>0</v>
      </c>
      <c r="C20" s="20"/>
      <c r="D20" s="509"/>
      <c r="E20" s="168"/>
      <c r="F20" s="509">
        <f t="shared" si="1"/>
        <v>0</v>
      </c>
      <c r="G20" s="110"/>
      <c r="H20" s="111"/>
      <c r="I20" s="6">
        <f t="shared" si="3"/>
        <v>0</v>
      </c>
    </row>
    <row r="21" spans="1:9" x14ac:dyDescent="0.25">
      <c r="A21" s="7"/>
      <c r="B21" s="512">
        <f t="shared" si="2"/>
        <v>0</v>
      </c>
      <c r="C21" s="20"/>
      <c r="D21" s="590"/>
      <c r="E21" s="168"/>
      <c r="F21" s="509">
        <f t="shared" si="1"/>
        <v>0</v>
      </c>
      <c r="G21" s="110"/>
      <c r="H21" s="111"/>
      <c r="I21" s="6">
        <f t="shared" si="3"/>
        <v>0</v>
      </c>
    </row>
    <row r="22" spans="1:9" x14ac:dyDescent="0.25">
      <c r="A22" s="7"/>
      <c r="B22" s="512">
        <f t="shared" si="2"/>
        <v>0</v>
      </c>
      <c r="C22" s="20"/>
      <c r="D22" s="590"/>
      <c r="E22" s="168"/>
      <c r="F22" s="509">
        <f t="shared" si="1"/>
        <v>0</v>
      </c>
      <c r="G22" s="110"/>
      <c r="H22" s="111"/>
      <c r="I22" s="6">
        <f t="shared" si="3"/>
        <v>0</v>
      </c>
    </row>
    <row r="23" spans="1:9" x14ac:dyDescent="0.25">
      <c r="A23" s="7"/>
      <c r="B23" s="512">
        <f t="shared" si="2"/>
        <v>0</v>
      </c>
      <c r="C23" s="20"/>
      <c r="D23" s="590"/>
      <c r="E23" s="168"/>
      <c r="F23" s="509">
        <f t="shared" si="1"/>
        <v>0</v>
      </c>
      <c r="G23" s="110"/>
      <c r="H23" s="111"/>
      <c r="I23" s="6">
        <f t="shared" si="3"/>
        <v>0</v>
      </c>
    </row>
    <row r="24" spans="1:9" x14ac:dyDescent="0.25">
      <c r="A24" s="7"/>
      <c r="B24" s="512">
        <f t="shared" si="2"/>
        <v>0</v>
      </c>
      <c r="C24" s="20"/>
      <c r="D24" s="590"/>
      <c r="E24" s="168"/>
      <c r="F24" s="509">
        <f t="shared" si="1"/>
        <v>0</v>
      </c>
      <c r="G24" s="110"/>
      <c r="H24" s="111"/>
      <c r="I24" s="6">
        <f t="shared" si="3"/>
        <v>0</v>
      </c>
    </row>
    <row r="25" spans="1:9" x14ac:dyDescent="0.25">
      <c r="A25" s="7"/>
      <c r="B25" s="512">
        <f t="shared" si="2"/>
        <v>0</v>
      </c>
      <c r="C25" s="20"/>
      <c r="D25" s="509"/>
      <c r="E25" s="168"/>
      <c r="F25" s="509">
        <f t="shared" si="1"/>
        <v>0</v>
      </c>
      <c r="G25" s="110"/>
      <c r="H25" s="111"/>
      <c r="I25" s="6">
        <f t="shared" si="3"/>
        <v>0</v>
      </c>
    </row>
    <row r="26" spans="1:9" x14ac:dyDescent="0.25">
      <c r="A26" s="7"/>
      <c r="B26" s="512">
        <f t="shared" si="2"/>
        <v>0</v>
      </c>
      <c r="C26" s="20"/>
      <c r="D26" s="509"/>
      <c r="E26" s="168"/>
      <c r="F26" s="509">
        <f t="shared" si="1"/>
        <v>0</v>
      </c>
      <c r="G26" s="110"/>
      <c r="H26" s="111"/>
      <c r="I26" s="6">
        <f t="shared" si="3"/>
        <v>0</v>
      </c>
    </row>
    <row r="27" spans="1:9" x14ac:dyDescent="0.25">
      <c r="A27" s="7"/>
      <c r="B27" s="512">
        <f t="shared" si="2"/>
        <v>0</v>
      </c>
      <c r="C27" s="20"/>
      <c r="D27" s="509"/>
      <c r="E27" s="168"/>
      <c r="F27" s="509">
        <f t="shared" si="1"/>
        <v>0</v>
      </c>
      <c r="G27" s="110"/>
      <c r="H27" s="111"/>
      <c r="I27" s="6">
        <f t="shared" si="3"/>
        <v>0</v>
      </c>
    </row>
    <row r="28" spans="1:9" x14ac:dyDescent="0.25">
      <c r="A28" s="7"/>
      <c r="B28" s="512">
        <f t="shared" si="2"/>
        <v>0</v>
      </c>
      <c r="C28" s="20"/>
      <c r="D28" s="509"/>
      <c r="E28" s="168"/>
      <c r="F28" s="509">
        <f t="shared" si="1"/>
        <v>0</v>
      </c>
      <c r="G28" s="110"/>
      <c r="H28" s="111"/>
      <c r="I28" s="6">
        <f t="shared" si="3"/>
        <v>0</v>
      </c>
    </row>
    <row r="29" spans="1:9" x14ac:dyDescent="0.25">
      <c r="A29" s="7"/>
      <c r="B29" s="512">
        <f t="shared" si="2"/>
        <v>0</v>
      </c>
      <c r="C29" s="20"/>
      <c r="D29" s="509"/>
      <c r="E29" s="168"/>
      <c r="F29" s="509">
        <f t="shared" si="1"/>
        <v>0</v>
      </c>
      <c r="G29" s="110"/>
      <c r="H29" s="111"/>
      <c r="I29" s="6">
        <f t="shared" si="3"/>
        <v>0</v>
      </c>
    </row>
    <row r="30" spans="1:9" x14ac:dyDescent="0.25">
      <c r="A30" s="7"/>
      <c r="B30" s="512">
        <f t="shared" si="2"/>
        <v>0</v>
      </c>
      <c r="C30" s="20"/>
      <c r="D30" s="509"/>
      <c r="E30" s="168"/>
      <c r="F30" s="509">
        <f t="shared" si="1"/>
        <v>0</v>
      </c>
      <c r="G30" s="110"/>
      <c r="H30" s="111"/>
      <c r="I30" s="6">
        <f t="shared" si="3"/>
        <v>0</v>
      </c>
    </row>
    <row r="31" spans="1:9" x14ac:dyDescent="0.25">
      <c r="A31" s="7"/>
      <c r="B31" s="512">
        <f t="shared" si="2"/>
        <v>0</v>
      </c>
      <c r="C31" s="20"/>
      <c r="D31" s="509"/>
      <c r="E31" s="168"/>
      <c r="F31" s="509">
        <f t="shared" si="1"/>
        <v>0</v>
      </c>
      <c r="G31" s="110"/>
      <c r="H31" s="111"/>
      <c r="I31" s="6">
        <f t="shared" si="3"/>
        <v>0</v>
      </c>
    </row>
    <row r="32" spans="1:9" x14ac:dyDescent="0.25">
      <c r="A32" s="7"/>
      <c r="B32" s="512">
        <f t="shared" si="2"/>
        <v>0</v>
      </c>
      <c r="C32" s="20"/>
      <c r="D32" s="509"/>
      <c r="E32" s="168"/>
      <c r="F32" s="509">
        <f t="shared" si="1"/>
        <v>0</v>
      </c>
      <c r="G32" s="110"/>
      <c r="H32" s="111"/>
      <c r="I32" s="6">
        <f t="shared" si="3"/>
        <v>0</v>
      </c>
    </row>
    <row r="33" spans="1:9" x14ac:dyDescent="0.25">
      <c r="A33" s="7"/>
      <c r="B33" s="512">
        <f t="shared" si="2"/>
        <v>0</v>
      </c>
      <c r="C33" s="20"/>
      <c r="D33" s="509"/>
      <c r="E33" s="168"/>
      <c r="F33" s="509">
        <f t="shared" si="1"/>
        <v>0</v>
      </c>
      <c r="G33" s="110"/>
      <c r="H33" s="111"/>
      <c r="I33" s="6">
        <f t="shared" si="3"/>
        <v>0</v>
      </c>
    </row>
    <row r="34" spans="1:9" x14ac:dyDescent="0.25">
      <c r="A34" s="7"/>
      <c r="B34" s="512">
        <f t="shared" si="2"/>
        <v>0</v>
      </c>
      <c r="C34" s="20"/>
      <c r="D34" s="509"/>
      <c r="E34" s="168"/>
      <c r="F34" s="509">
        <f t="shared" si="1"/>
        <v>0</v>
      </c>
      <c r="G34" s="110"/>
      <c r="H34" s="111"/>
      <c r="I34" s="6">
        <f t="shared" si="3"/>
        <v>0</v>
      </c>
    </row>
    <row r="35" spans="1:9" x14ac:dyDescent="0.25">
      <c r="A35" s="7"/>
      <c r="B35" s="512">
        <f t="shared" si="2"/>
        <v>0</v>
      </c>
      <c r="C35" s="20"/>
      <c r="D35" s="509"/>
      <c r="E35" s="168"/>
      <c r="F35" s="509">
        <f t="shared" si="1"/>
        <v>0</v>
      </c>
      <c r="G35" s="110"/>
      <c r="H35" s="111"/>
      <c r="I35" s="6">
        <f t="shared" si="3"/>
        <v>0</v>
      </c>
    </row>
    <row r="36" spans="1:9" x14ac:dyDescent="0.25">
      <c r="A36" s="7"/>
      <c r="B36" s="512">
        <f t="shared" si="2"/>
        <v>0</v>
      </c>
      <c r="C36" s="20"/>
      <c r="D36" s="509"/>
      <c r="E36" s="168"/>
      <c r="F36" s="509">
        <f t="shared" si="1"/>
        <v>0</v>
      </c>
      <c r="G36" s="110"/>
      <c r="H36" s="111"/>
      <c r="I36" s="6">
        <f t="shared" si="3"/>
        <v>0</v>
      </c>
    </row>
    <row r="37" spans="1:9" x14ac:dyDescent="0.25">
      <c r="A37" s="7"/>
      <c r="B37" s="512">
        <f t="shared" si="2"/>
        <v>0</v>
      </c>
      <c r="C37" s="20"/>
      <c r="D37" s="509"/>
      <c r="E37" s="168"/>
      <c r="F37" s="509">
        <f t="shared" si="1"/>
        <v>0</v>
      </c>
      <c r="G37" s="110"/>
      <c r="H37" s="111"/>
      <c r="I37" s="6">
        <f t="shared" si="3"/>
        <v>0</v>
      </c>
    </row>
    <row r="38" spans="1:9" x14ac:dyDescent="0.25">
      <c r="A38" s="7"/>
      <c r="B38" s="512">
        <f t="shared" si="2"/>
        <v>0</v>
      </c>
      <c r="C38" s="20"/>
      <c r="D38" s="509"/>
      <c r="E38" s="168"/>
      <c r="F38" s="509">
        <f t="shared" si="1"/>
        <v>0</v>
      </c>
      <c r="G38" s="110"/>
      <c r="H38" s="111"/>
      <c r="I38" s="6">
        <f t="shared" si="3"/>
        <v>0</v>
      </c>
    </row>
    <row r="39" spans="1:9" x14ac:dyDescent="0.25">
      <c r="A39" s="7"/>
      <c r="B39" s="512">
        <f t="shared" si="2"/>
        <v>0</v>
      </c>
      <c r="C39" s="20"/>
      <c r="D39" s="509"/>
      <c r="E39" s="168"/>
      <c r="F39" s="509">
        <f t="shared" si="1"/>
        <v>0</v>
      </c>
      <c r="G39" s="110"/>
      <c r="H39" s="111"/>
      <c r="I39" s="6">
        <f t="shared" si="3"/>
        <v>0</v>
      </c>
    </row>
    <row r="40" spans="1:9" x14ac:dyDescent="0.25">
      <c r="A40" s="7"/>
      <c r="B40" s="512">
        <f t="shared" si="2"/>
        <v>0</v>
      </c>
      <c r="C40" s="20"/>
      <c r="D40" s="509"/>
      <c r="E40" s="168"/>
      <c r="F40" s="509">
        <f t="shared" si="1"/>
        <v>0</v>
      </c>
      <c r="G40" s="110"/>
      <c r="H40" s="111"/>
      <c r="I40" s="6">
        <f t="shared" si="3"/>
        <v>0</v>
      </c>
    </row>
    <row r="41" spans="1:9" x14ac:dyDescent="0.25">
      <c r="A41" s="7"/>
      <c r="B41" s="512">
        <f t="shared" si="2"/>
        <v>0</v>
      </c>
      <c r="C41" s="20"/>
      <c r="D41" s="509"/>
      <c r="E41" s="168"/>
      <c r="F41" s="509">
        <f t="shared" si="1"/>
        <v>0</v>
      </c>
      <c r="G41" s="110"/>
      <c r="H41" s="111"/>
      <c r="I41" s="6">
        <f t="shared" si="3"/>
        <v>0</v>
      </c>
    </row>
    <row r="42" spans="1:9" x14ac:dyDescent="0.25">
      <c r="A42" s="7"/>
      <c r="B42" s="512">
        <f t="shared" si="2"/>
        <v>0</v>
      </c>
      <c r="C42" s="20"/>
      <c r="D42" s="509"/>
      <c r="E42" s="168"/>
      <c r="F42" s="509">
        <f t="shared" si="1"/>
        <v>0</v>
      </c>
      <c r="G42" s="110"/>
      <c r="H42" s="111"/>
      <c r="I42" s="6">
        <f t="shared" si="3"/>
        <v>0</v>
      </c>
    </row>
    <row r="43" spans="1:9" x14ac:dyDescent="0.25">
      <c r="A43" s="7"/>
      <c r="B43" s="512">
        <f t="shared" si="2"/>
        <v>0</v>
      </c>
      <c r="C43" s="20"/>
      <c r="D43" s="509"/>
      <c r="E43" s="168"/>
      <c r="F43" s="509">
        <f t="shared" si="1"/>
        <v>0</v>
      </c>
      <c r="G43" s="110"/>
      <c r="H43" s="111"/>
      <c r="I43" s="6">
        <f t="shared" si="3"/>
        <v>0</v>
      </c>
    </row>
    <row r="44" spans="1:9" x14ac:dyDescent="0.25">
      <c r="A44" s="7"/>
      <c r="B44" s="512">
        <f t="shared" si="2"/>
        <v>0</v>
      </c>
      <c r="C44" s="20"/>
      <c r="D44" s="509"/>
      <c r="E44" s="168"/>
      <c r="F44" s="509">
        <f t="shared" si="1"/>
        <v>0</v>
      </c>
      <c r="G44" s="110"/>
      <c r="H44" s="111"/>
      <c r="I44" s="6">
        <f t="shared" si="3"/>
        <v>0</v>
      </c>
    </row>
    <row r="45" spans="1:9" x14ac:dyDescent="0.25">
      <c r="A45" s="7"/>
      <c r="B45" s="512">
        <f t="shared" si="2"/>
        <v>0</v>
      </c>
      <c r="C45" s="20"/>
      <c r="D45" s="509"/>
      <c r="E45" s="168"/>
      <c r="F45" s="509">
        <f t="shared" si="1"/>
        <v>0</v>
      </c>
      <c r="G45" s="110"/>
      <c r="H45" s="111"/>
      <c r="I45" s="6">
        <f t="shared" si="3"/>
        <v>0</v>
      </c>
    </row>
    <row r="46" spans="1:9" x14ac:dyDescent="0.25">
      <c r="A46" s="7"/>
      <c r="B46" s="512">
        <f t="shared" si="2"/>
        <v>0</v>
      </c>
      <c r="C46" s="20"/>
      <c r="D46" s="509"/>
      <c r="E46" s="168"/>
      <c r="F46" s="509">
        <f t="shared" si="1"/>
        <v>0</v>
      </c>
      <c r="G46" s="110"/>
      <c r="H46" s="111"/>
      <c r="I46" s="6">
        <f t="shared" si="3"/>
        <v>0</v>
      </c>
    </row>
    <row r="47" spans="1:9" x14ac:dyDescent="0.25">
      <c r="A47" s="7"/>
      <c r="B47" s="512">
        <f t="shared" si="2"/>
        <v>0</v>
      </c>
      <c r="C47" s="20"/>
      <c r="D47" s="509"/>
      <c r="E47" s="168"/>
      <c r="F47" s="509">
        <f t="shared" si="1"/>
        <v>0</v>
      </c>
      <c r="G47" s="110"/>
      <c r="H47" s="111"/>
      <c r="I47" s="6">
        <f t="shared" si="3"/>
        <v>0</v>
      </c>
    </row>
    <row r="48" spans="1:9" x14ac:dyDescent="0.25">
      <c r="A48" s="7"/>
      <c r="B48" s="512">
        <f t="shared" si="2"/>
        <v>0</v>
      </c>
      <c r="C48" s="20"/>
      <c r="D48" s="509"/>
      <c r="E48" s="168"/>
      <c r="F48" s="509">
        <f t="shared" si="1"/>
        <v>0</v>
      </c>
      <c r="G48" s="110"/>
      <c r="H48" s="111"/>
      <c r="I48" s="6">
        <f t="shared" si="3"/>
        <v>0</v>
      </c>
    </row>
    <row r="49" spans="1:9" x14ac:dyDescent="0.25">
      <c r="A49" s="7"/>
      <c r="B49" s="512">
        <f t="shared" si="2"/>
        <v>0</v>
      </c>
      <c r="C49" s="20"/>
      <c r="D49" s="509"/>
      <c r="E49" s="168"/>
      <c r="F49" s="509">
        <f t="shared" si="1"/>
        <v>0</v>
      </c>
      <c r="G49" s="110"/>
      <c r="H49" s="111"/>
      <c r="I49" s="6">
        <f t="shared" si="3"/>
        <v>0</v>
      </c>
    </row>
    <row r="50" spans="1:9" x14ac:dyDescent="0.25">
      <c r="A50" s="7"/>
      <c r="B50" s="512">
        <f t="shared" si="2"/>
        <v>0</v>
      </c>
      <c r="C50" s="20"/>
      <c r="D50" s="509"/>
      <c r="E50" s="168"/>
      <c r="F50" s="509">
        <f t="shared" si="1"/>
        <v>0</v>
      </c>
      <c r="G50" s="110"/>
      <c r="H50" s="111"/>
      <c r="I50" s="6">
        <f t="shared" si="3"/>
        <v>0</v>
      </c>
    </row>
    <row r="51" spans="1:9" x14ac:dyDescent="0.25">
      <c r="A51" s="7"/>
      <c r="B51" s="512">
        <f t="shared" si="2"/>
        <v>0</v>
      </c>
      <c r="C51" s="20"/>
      <c r="D51" s="509"/>
      <c r="E51" s="168"/>
      <c r="F51" s="509">
        <f t="shared" si="1"/>
        <v>0</v>
      </c>
      <c r="G51" s="110"/>
      <c r="H51" s="111"/>
      <c r="I51" s="6">
        <f t="shared" si="3"/>
        <v>0</v>
      </c>
    </row>
    <row r="52" spans="1:9" x14ac:dyDescent="0.25">
      <c r="A52" s="7"/>
      <c r="B52" s="512">
        <f t="shared" si="2"/>
        <v>0</v>
      </c>
      <c r="C52" s="20"/>
      <c r="D52" s="509"/>
      <c r="E52" s="168"/>
      <c r="F52" s="509">
        <f t="shared" si="1"/>
        <v>0</v>
      </c>
      <c r="G52" s="110"/>
      <c r="H52" s="111"/>
      <c r="I52" s="6">
        <f t="shared" si="3"/>
        <v>0</v>
      </c>
    </row>
    <row r="53" spans="1:9" x14ac:dyDescent="0.25">
      <c r="A53" s="7"/>
      <c r="B53" s="512">
        <f t="shared" si="2"/>
        <v>0</v>
      </c>
      <c r="C53" s="20"/>
      <c r="D53" s="509"/>
      <c r="E53" s="168"/>
      <c r="F53" s="509">
        <f t="shared" si="1"/>
        <v>0</v>
      </c>
      <c r="G53" s="110"/>
      <c r="H53" s="111"/>
      <c r="I53" s="6">
        <f t="shared" si="3"/>
        <v>0</v>
      </c>
    </row>
    <row r="54" spans="1:9" x14ac:dyDescent="0.25">
      <c r="A54" s="7"/>
      <c r="B54" s="512">
        <f t="shared" si="2"/>
        <v>0</v>
      </c>
      <c r="C54" s="20"/>
      <c r="D54" s="509"/>
      <c r="E54" s="168"/>
      <c r="F54" s="509">
        <f t="shared" si="1"/>
        <v>0</v>
      </c>
      <c r="G54" s="110"/>
      <c r="H54" s="111"/>
      <c r="I54" s="6">
        <f t="shared" si="3"/>
        <v>0</v>
      </c>
    </row>
    <row r="55" spans="1:9" x14ac:dyDescent="0.25">
      <c r="A55" s="7"/>
      <c r="B55" s="512">
        <f t="shared" si="2"/>
        <v>0</v>
      </c>
      <c r="C55" s="20"/>
      <c r="D55" s="509"/>
      <c r="E55" s="168"/>
      <c r="F55" s="509">
        <f t="shared" si="1"/>
        <v>0</v>
      </c>
      <c r="G55" s="110"/>
      <c r="H55" s="111"/>
      <c r="I55" s="6">
        <f t="shared" si="3"/>
        <v>0</v>
      </c>
    </row>
    <row r="56" spans="1:9" x14ac:dyDescent="0.25">
      <c r="A56" s="7"/>
      <c r="B56" s="512">
        <f t="shared" si="2"/>
        <v>0</v>
      </c>
      <c r="C56" s="20"/>
      <c r="D56" s="509"/>
      <c r="E56" s="168"/>
      <c r="F56" s="509"/>
      <c r="G56" s="110"/>
      <c r="H56" s="111"/>
      <c r="I56" s="6">
        <f t="shared" si="3"/>
        <v>0</v>
      </c>
    </row>
    <row r="57" spans="1:9" x14ac:dyDescent="0.25">
      <c r="A57" s="7"/>
      <c r="B57" s="512">
        <f t="shared" si="2"/>
        <v>0</v>
      </c>
      <c r="C57" s="20"/>
      <c r="D57" s="509"/>
      <c r="E57" s="168"/>
      <c r="F57" s="509"/>
      <c r="G57" s="110"/>
      <c r="H57" s="111"/>
      <c r="I57" s="6">
        <f t="shared" si="3"/>
        <v>0</v>
      </c>
    </row>
    <row r="58" spans="1:9" x14ac:dyDescent="0.25">
      <c r="A58" s="7"/>
      <c r="B58" s="512">
        <f t="shared" si="2"/>
        <v>0</v>
      </c>
      <c r="C58" s="20"/>
      <c r="D58" s="509"/>
      <c r="E58" s="168"/>
      <c r="F58" s="509"/>
      <c r="G58" s="110"/>
      <c r="H58" s="111"/>
      <c r="I58" s="6">
        <f t="shared" si="3"/>
        <v>0</v>
      </c>
    </row>
    <row r="59" spans="1:9" x14ac:dyDescent="0.25">
      <c r="A59" s="7"/>
      <c r="B59" s="512">
        <f t="shared" si="2"/>
        <v>0</v>
      </c>
      <c r="C59" s="20"/>
      <c r="D59" s="557"/>
      <c r="E59" s="558"/>
      <c r="F59" s="557"/>
      <c r="G59" s="553"/>
      <c r="H59" s="554"/>
      <c r="I59" s="6">
        <f t="shared" si="3"/>
        <v>0</v>
      </c>
    </row>
    <row r="60" spans="1:9" x14ac:dyDescent="0.25">
      <c r="A60" s="7"/>
      <c r="B60" s="512">
        <f t="shared" si="2"/>
        <v>0</v>
      </c>
      <c r="C60" s="20"/>
      <c r="D60" s="557"/>
      <c r="E60" s="558"/>
      <c r="F60" s="557"/>
      <c r="G60" s="553"/>
      <c r="H60" s="554"/>
      <c r="I60" s="6">
        <f t="shared" si="3"/>
        <v>0</v>
      </c>
    </row>
    <row r="61" spans="1:9" x14ac:dyDescent="0.25">
      <c r="A61" s="7"/>
      <c r="B61" s="512"/>
      <c r="C61" s="20"/>
      <c r="D61" s="524"/>
      <c r="E61" s="525"/>
      <c r="F61" s="524">
        <f t="shared" ref="F61" si="4">D61</f>
        <v>0</v>
      </c>
      <c r="G61" s="366"/>
      <c r="H61" s="214"/>
      <c r="I61" s="6" t="e">
        <f>#REF!-F61</f>
        <v>#REF!</v>
      </c>
    </row>
    <row r="62" spans="1:9" ht="15.75" thickBot="1" x14ac:dyDescent="0.3">
      <c r="A62" s="7"/>
      <c r="B62" s="4"/>
      <c r="C62" s="48"/>
      <c r="D62" s="508">
        <v>0</v>
      </c>
      <c r="E62" s="401"/>
      <c r="F62" s="508"/>
      <c r="G62" s="188"/>
      <c r="H62" s="383"/>
    </row>
    <row r="63" spans="1:9" ht="15.75" thickTop="1" x14ac:dyDescent="0.25">
      <c r="A63" s="7"/>
      <c r="B63" s="7"/>
      <c r="C63" s="20">
        <f>SUM(C9:C61)</f>
        <v>0</v>
      </c>
      <c r="D63" s="8">
        <f>SUM(D9:D62)</f>
        <v>0</v>
      </c>
      <c r="E63" s="40"/>
      <c r="F63" s="8">
        <f>SUM(F9:F62)</f>
        <v>0</v>
      </c>
      <c r="G63" s="39"/>
      <c r="H63" s="23"/>
    </row>
    <row r="64" spans="1:9" ht="15.75" thickBot="1" x14ac:dyDescent="0.3">
      <c r="A64" s="7"/>
      <c r="B64" s="7"/>
      <c r="C64" s="20"/>
      <c r="D64" s="8"/>
      <c r="E64" s="40"/>
      <c r="F64" s="8"/>
      <c r="G64" s="39"/>
      <c r="H64" s="23"/>
    </row>
    <row r="65" spans="1:8" x14ac:dyDescent="0.25">
      <c r="A65" s="7"/>
      <c r="B65" s="7"/>
      <c r="C65" s="71" t="s">
        <v>4</v>
      </c>
      <c r="D65" s="55">
        <f>F5++F6+F7-C63</f>
        <v>0</v>
      </c>
      <c r="E65" s="53"/>
      <c r="F65" s="8"/>
      <c r="G65" s="39"/>
      <c r="H65" s="23"/>
    </row>
    <row r="66" spans="1:8" x14ac:dyDescent="0.25">
      <c r="A66" s="7"/>
      <c r="B66" s="7"/>
      <c r="C66" s="832" t="s">
        <v>19</v>
      </c>
      <c r="D66" s="833"/>
      <c r="E66" s="51">
        <f>E5+E6-F63</f>
        <v>0</v>
      </c>
      <c r="F66" s="8"/>
      <c r="G66" s="39"/>
      <c r="H66" s="23"/>
    </row>
    <row r="67" spans="1:8" ht="15.75" thickBot="1" x14ac:dyDescent="0.3">
      <c r="A67" s="7"/>
      <c r="B67" s="7"/>
      <c r="C67" s="60"/>
      <c r="D67" s="56"/>
      <c r="E67" s="54"/>
      <c r="F67" s="8"/>
      <c r="G67" s="39"/>
      <c r="H67" s="23"/>
    </row>
    <row r="68" spans="1:8" x14ac:dyDescent="0.25">
      <c r="A68" s="7"/>
      <c r="B68" s="7"/>
      <c r="C68" s="20"/>
      <c r="D68" s="8"/>
      <c r="E68" s="40"/>
      <c r="F68" s="8"/>
      <c r="G68" s="39"/>
      <c r="H68" s="23"/>
    </row>
  </sheetData>
  <mergeCells count="4">
    <mergeCell ref="I7:I8"/>
    <mergeCell ref="C66:D66"/>
    <mergeCell ref="A1:G1"/>
    <mergeCell ref="A5:A6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47"/>
  <sheetViews>
    <sheetView workbookViewId="0">
      <pane ySplit="7" topLeftCell="A8" activePane="bottomLeft" state="frozen"/>
      <selection pane="bottomLeft" activeCell="K18" sqref="K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0.85546875" style="160"/>
    <col min="5" max="5" width="13" bestFit="1" customWidth="1"/>
    <col min="6" max="6" width="10.85546875" style="6"/>
    <col min="7" max="7" width="12.42578125" bestFit="1" customWidth="1"/>
    <col min="8" max="8" width="11.42578125" customWidth="1"/>
    <col min="9" max="9" width="11.42578125" style="160"/>
  </cols>
  <sheetData>
    <row r="1" spans="1:9" ht="45.75" x14ac:dyDescent="0.65">
      <c r="A1" s="818" t="s">
        <v>211</v>
      </c>
      <c r="B1" s="818"/>
      <c r="C1" s="818"/>
      <c r="D1" s="818"/>
      <c r="E1" s="818"/>
      <c r="F1" s="818"/>
      <c r="G1" s="818"/>
      <c r="H1" s="177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202" t="s">
        <v>2</v>
      </c>
      <c r="E3" s="12" t="s">
        <v>3</v>
      </c>
      <c r="F3" s="206" t="s">
        <v>4</v>
      </c>
      <c r="G3" s="67" t="s">
        <v>12</v>
      </c>
      <c r="H3" s="46" t="s">
        <v>11</v>
      </c>
    </row>
    <row r="4" spans="1:9" ht="17.25" thickTop="1" thickBot="1" x14ac:dyDescent="0.3">
      <c r="A4" s="128"/>
      <c r="B4" s="281"/>
      <c r="C4" s="24"/>
      <c r="D4" s="705" t="s">
        <v>141</v>
      </c>
      <c r="E4" s="449"/>
      <c r="F4" s="280"/>
      <c r="G4" s="16"/>
      <c r="H4" s="16"/>
    </row>
    <row r="5" spans="1:9" ht="15" customHeight="1" x14ac:dyDescent="0.25">
      <c r="A5" s="823" t="s">
        <v>135</v>
      </c>
      <c r="B5" s="840" t="s">
        <v>177</v>
      </c>
      <c r="C5" s="210"/>
      <c r="D5" s="216">
        <v>43326</v>
      </c>
      <c r="E5" s="373">
        <v>1141.52</v>
      </c>
      <c r="F5" s="280">
        <v>76</v>
      </c>
      <c r="G5" s="286">
        <f>F44</f>
        <v>270.36</v>
      </c>
      <c r="H5" s="94">
        <f>E4+E5+E6-G5</f>
        <v>871.16</v>
      </c>
    </row>
    <row r="6" spans="1:9" ht="16.5" thickBot="1" x14ac:dyDescent="0.3">
      <c r="A6" s="824"/>
      <c r="B6" s="841"/>
      <c r="C6" s="396"/>
      <c r="D6" s="63"/>
      <c r="E6" s="281"/>
      <c r="F6" s="374"/>
      <c r="G6" s="16"/>
    </row>
    <row r="7" spans="1:9" ht="16.5" thickTop="1" thickBot="1" x14ac:dyDescent="0.3">
      <c r="A7" s="1"/>
      <c r="B7" s="32" t="s">
        <v>7</v>
      </c>
      <c r="C7" s="27" t="s">
        <v>8</v>
      </c>
      <c r="D7" s="203" t="s">
        <v>3</v>
      </c>
      <c r="E7" s="28" t="s">
        <v>2</v>
      </c>
      <c r="F7" s="207" t="s">
        <v>9</v>
      </c>
      <c r="G7" s="29" t="s">
        <v>15</v>
      </c>
      <c r="H7" s="37"/>
    </row>
    <row r="8" spans="1:9" ht="15.75" thickTop="1" x14ac:dyDescent="0.25">
      <c r="A8" s="151" t="s">
        <v>32</v>
      </c>
      <c r="B8" s="323">
        <v>15.02</v>
      </c>
      <c r="C8" s="20">
        <v>10</v>
      </c>
      <c r="D8" s="788">
        <f t="shared" ref="D8:D40" si="0">C8*B8</f>
        <v>150.19999999999999</v>
      </c>
      <c r="E8" s="668">
        <v>43327</v>
      </c>
      <c r="F8" s="663">
        <f t="shared" ref="F8:F40" si="1">D8</f>
        <v>150.19999999999999</v>
      </c>
      <c r="G8" s="664" t="s">
        <v>165</v>
      </c>
      <c r="H8" s="665">
        <v>48</v>
      </c>
      <c r="I8" s="642">
        <f>E5+E4-F8</f>
        <v>991.31999999999994</v>
      </c>
    </row>
    <row r="9" spans="1:9" x14ac:dyDescent="0.25">
      <c r="A9" s="519"/>
      <c r="B9" s="323">
        <v>15.02</v>
      </c>
      <c r="C9" s="20">
        <v>8</v>
      </c>
      <c r="D9" s="423">
        <f t="shared" si="0"/>
        <v>120.16</v>
      </c>
      <c r="E9" s="158">
        <v>43370</v>
      </c>
      <c r="F9" s="109">
        <f t="shared" si="1"/>
        <v>120.16</v>
      </c>
      <c r="G9" s="110" t="s">
        <v>463</v>
      </c>
      <c r="H9" s="111">
        <v>48</v>
      </c>
      <c r="I9" s="642">
        <f>I8-F9</f>
        <v>871.16</v>
      </c>
    </row>
    <row r="10" spans="1:9" x14ac:dyDescent="0.25">
      <c r="A10" s="463"/>
      <c r="B10" s="323">
        <v>15.02</v>
      </c>
      <c r="C10" s="20"/>
      <c r="D10" s="423">
        <f t="shared" si="0"/>
        <v>0</v>
      </c>
      <c r="E10" s="158"/>
      <c r="F10" s="109">
        <f t="shared" si="1"/>
        <v>0</v>
      </c>
      <c r="G10" s="110"/>
      <c r="H10" s="111"/>
      <c r="I10" s="642">
        <f t="shared" ref="I10:I41" si="2">I9-F10</f>
        <v>871.16</v>
      </c>
    </row>
    <row r="11" spans="1:9" x14ac:dyDescent="0.25">
      <c r="A11" s="153" t="s">
        <v>33</v>
      </c>
      <c r="B11" s="323">
        <v>15.02</v>
      </c>
      <c r="C11" s="20"/>
      <c r="D11" s="423">
        <f t="shared" si="0"/>
        <v>0</v>
      </c>
      <c r="E11" s="158"/>
      <c r="F11" s="109">
        <f t="shared" si="1"/>
        <v>0</v>
      </c>
      <c r="G11" s="110"/>
      <c r="H11" s="111"/>
      <c r="I11" s="642">
        <f t="shared" si="2"/>
        <v>871.16</v>
      </c>
    </row>
    <row r="12" spans="1:9" x14ac:dyDescent="0.25">
      <c r="A12" s="277"/>
      <c r="B12" s="323">
        <v>15.02</v>
      </c>
      <c r="C12" s="20"/>
      <c r="D12" s="423">
        <f t="shared" si="0"/>
        <v>0</v>
      </c>
      <c r="E12" s="158"/>
      <c r="F12" s="109">
        <f t="shared" si="1"/>
        <v>0</v>
      </c>
      <c r="G12" s="110"/>
      <c r="H12" s="111"/>
      <c r="I12" s="642">
        <f t="shared" si="2"/>
        <v>871.16</v>
      </c>
    </row>
    <row r="13" spans="1:9" x14ac:dyDescent="0.25">
      <c r="A13" s="277"/>
      <c r="B13" s="323">
        <v>15.02</v>
      </c>
      <c r="C13" s="20"/>
      <c r="D13" s="423">
        <f t="shared" si="0"/>
        <v>0</v>
      </c>
      <c r="E13" s="215"/>
      <c r="F13" s="109">
        <f t="shared" si="1"/>
        <v>0</v>
      </c>
      <c r="G13" s="110"/>
      <c r="H13" s="111"/>
      <c r="I13" s="642">
        <f t="shared" si="2"/>
        <v>871.16</v>
      </c>
    </row>
    <row r="14" spans="1:9" x14ac:dyDescent="0.25">
      <c r="B14" s="323">
        <v>15.02</v>
      </c>
      <c r="C14" s="20"/>
      <c r="D14" s="423">
        <f t="shared" si="0"/>
        <v>0</v>
      </c>
      <c r="E14" s="215"/>
      <c r="F14" s="109">
        <f t="shared" si="1"/>
        <v>0</v>
      </c>
      <c r="G14" s="110"/>
      <c r="H14" s="111"/>
      <c r="I14" s="608">
        <f t="shared" si="2"/>
        <v>871.16</v>
      </c>
    </row>
    <row r="15" spans="1:9" x14ac:dyDescent="0.25">
      <c r="B15" s="323">
        <v>15.02</v>
      </c>
      <c r="C15" s="20"/>
      <c r="D15" s="423">
        <f t="shared" si="0"/>
        <v>0</v>
      </c>
      <c r="E15" s="215"/>
      <c r="F15" s="109">
        <f t="shared" si="1"/>
        <v>0</v>
      </c>
      <c r="G15" s="110"/>
      <c r="H15" s="111"/>
      <c r="I15" s="608">
        <f t="shared" si="2"/>
        <v>871.16</v>
      </c>
    </row>
    <row r="16" spans="1:9" x14ac:dyDescent="0.25">
      <c r="A16" s="152"/>
      <c r="B16" s="323">
        <v>15.02</v>
      </c>
      <c r="C16" s="20"/>
      <c r="D16" s="423">
        <f t="shared" si="0"/>
        <v>0</v>
      </c>
      <c r="E16" s="168"/>
      <c r="F16" s="109">
        <f t="shared" si="1"/>
        <v>0</v>
      </c>
      <c r="G16" s="110"/>
      <c r="H16" s="111"/>
      <c r="I16" s="608">
        <f t="shared" si="2"/>
        <v>871.16</v>
      </c>
    </row>
    <row r="17" spans="1:9" x14ac:dyDescent="0.25">
      <c r="A17" s="156"/>
      <c r="B17" s="323">
        <v>15.02</v>
      </c>
      <c r="C17" s="20"/>
      <c r="D17" s="423">
        <f t="shared" si="0"/>
        <v>0</v>
      </c>
      <c r="E17" s="168"/>
      <c r="F17" s="109">
        <f t="shared" si="1"/>
        <v>0</v>
      </c>
      <c r="G17" s="515"/>
      <c r="H17" s="111"/>
      <c r="I17" s="608">
        <f t="shared" si="2"/>
        <v>871.16</v>
      </c>
    </row>
    <row r="18" spans="1:9" x14ac:dyDescent="0.25">
      <c r="A18" s="2"/>
      <c r="B18" s="323">
        <v>15.02</v>
      </c>
      <c r="C18" s="20"/>
      <c r="D18" s="423">
        <f t="shared" si="0"/>
        <v>0</v>
      </c>
      <c r="E18" s="168"/>
      <c r="F18" s="109">
        <f t="shared" si="1"/>
        <v>0</v>
      </c>
      <c r="G18" s="110"/>
      <c r="H18" s="111"/>
      <c r="I18" s="608">
        <f t="shared" si="2"/>
        <v>871.16</v>
      </c>
    </row>
    <row r="19" spans="1:9" x14ac:dyDescent="0.25">
      <c r="A19" s="2"/>
      <c r="B19" s="323">
        <v>15.02</v>
      </c>
      <c r="C19" s="20"/>
      <c r="D19" s="423">
        <f t="shared" si="0"/>
        <v>0</v>
      </c>
      <c r="E19" s="168"/>
      <c r="F19" s="109">
        <f t="shared" si="1"/>
        <v>0</v>
      </c>
      <c r="G19" s="110"/>
      <c r="H19" s="111"/>
      <c r="I19" s="608">
        <f t="shared" si="2"/>
        <v>871.16</v>
      </c>
    </row>
    <row r="20" spans="1:9" x14ac:dyDescent="0.25">
      <c r="A20" s="2"/>
      <c r="B20" s="323">
        <v>15.02</v>
      </c>
      <c r="C20" s="20"/>
      <c r="D20" s="423">
        <f t="shared" si="0"/>
        <v>0</v>
      </c>
      <c r="E20" s="215"/>
      <c r="F20" s="109">
        <f t="shared" si="1"/>
        <v>0</v>
      </c>
      <c r="G20" s="110"/>
      <c r="H20" s="111"/>
      <c r="I20" s="608">
        <f t="shared" si="2"/>
        <v>871.16</v>
      </c>
    </row>
    <row r="21" spans="1:9" x14ac:dyDescent="0.25">
      <c r="A21" s="2"/>
      <c r="B21" s="323">
        <v>15.02</v>
      </c>
      <c r="C21" s="20"/>
      <c r="D21" s="423">
        <f t="shared" si="0"/>
        <v>0</v>
      </c>
      <c r="E21" s="215"/>
      <c r="F21" s="109">
        <f t="shared" si="1"/>
        <v>0</v>
      </c>
      <c r="G21" s="110"/>
      <c r="H21" s="111"/>
      <c r="I21" s="608">
        <f t="shared" si="2"/>
        <v>871.16</v>
      </c>
    </row>
    <row r="22" spans="1:9" x14ac:dyDescent="0.25">
      <c r="A22" s="2"/>
      <c r="B22" s="323">
        <v>15.02</v>
      </c>
      <c r="C22" s="20"/>
      <c r="D22" s="423">
        <f t="shared" si="0"/>
        <v>0</v>
      </c>
      <c r="E22" s="215"/>
      <c r="F22" s="109">
        <f t="shared" si="1"/>
        <v>0</v>
      </c>
      <c r="G22" s="110"/>
      <c r="H22" s="111"/>
      <c r="I22" s="608">
        <f t="shared" si="2"/>
        <v>871.16</v>
      </c>
    </row>
    <row r="23" spans="1:9" x14ac:dyDescent="0.25">
      <c r="A23" s="2"/>
      <c r="B23" s="323">
        <v>15.02</v>
      </c>
      <c r="C23" s="20"/>
      <c r="D23" s="423">
        <f t="shared" si="0"/>
        <v>0</v>
      </c>
      <c r="E23" s="215"/>
      <c r="F23" s="109">
        <f t="shared" si="1"/>
        <v>0</v>
      </c>
      <c r="G23" s="110"/>
      <c r="H23" s="111"/>
      <c r="I23" s="608">
        <f t="shared" si="2"/>
        <v>871.16</v>
      </c>
    </row>
    <row r="24" spans="1:9" x14ac:dyDescent="0.25">
      <c r="A24" s="2"/>
      <c r="B24" s="323">
        <v>15.02</v>
      </c>
      <c r="C24" s="20"/>
      <c r="D24" s="423">
        <f t="shared" si="0"/>
        <v>0</v>
      </c>
      <c r="E24" s="168"/>
      <c r="F24" s="109">
        <f t="shared" si="1"/>
        <v>0</v>
      </c>
      <c r="G24" s="110"/>
      <c r="H24" s="111"/>
      <c r="I24" s="608">
        <f t="shared" si="2"/>
        <v>871.16</v>
      </c>
    </row>
    <row r="25" spans="1:9" x14ac:dyDescent="0.25">
      <c r="A25" s="2"/>
      <c r="B25" s="323">
        <v>15.02</v>
      </c>
      <c r="C25" s="20"/>
      <c r="D25" s="423">
        <f t="shared" si="0"/>
        <v>0</v>
      </c>
      <c r="E25" s="168"/>
      <c r="F25" s="109">
        <f t="shared" si="1"/>
        <v>0</v>
      </c>
      <c r="G25" s="110"/>
      <c r="H25" s="111"/>
      <c r="I25" s="608">
        <f t="shared" si="2"/>
        <v>871.16</v>
      </c>
    </row>
    <row r="26" spans="1:9" x14ac:dyDescent="0.25">
      <c r="A26" s="2"/>
      <c r="B26" s="323">
        <v>15.02</v>
      </c>
      <c r="C26" s="20"/>
      <c r="D26" s="423">
        <f t="shared" si="0"/>
        <v>0</v>
      </c>
      <c r="E26" s="168"/>
      <c r="F26" s="109">
        <f t="shared" si="1"/>
        <v>0</v>
      </c>
      <c r="G26" s="110"/>
      <c r="H26" s="111"/>
      <c r="I26" s="608">
        <f t="shared" si="2"/>
        <v>871.16</v>
      </c>
    </row>
    <row r="27" spans="1:9" x14ac:dyDescent="0.25">
      <c r="A27" s="424"/>
      <c r="B27" s="323">
        <v>15.02</v>
      </c>
      <c r="C27" s="20"/>
      <c r="D27" s="423">
        <f t="shared" si="0"/>
        <v>0</v>
      </c>
      <c r="E27" s="168"/>
      <c r="F27" s="109">
        <f t="shared" si="1"/>
        <v>0</v>
      </c>
      <c r="G27" s="110"/>
      <c r="H27" s="111"/>
      <c r="I27" s="608">
        <f t="shared" si="2"/>
        <v>871.16</v>
      </c>
    </row>
    <row r="28" spans="1:9" x14ac:dyDescent="0.25">
      <c r="A28" s="424"/>
      <c r="B28" s="323">
        <v>15.02</v>
      </c>
      <c r="C28" s="20"/>
      <c r="D28" s="423">
        <f t="shared" si="0"/>
        <v>0</v>
      </c>
      <c r="E28" s="215"/>
      <c r="F28" s="109">
        <f t="shared" si="1"/>
        <v>0</v>
      </c>
      <c r="G28" s="110"/>
      <c r="H28" s="111"/>
      <c r="I28" s="642">
        <f t="shared" si="2"/>
        <v>871.16</v>
      </c>
    </row>
    <row r="29" spans="1:9" x14ac:dyDescent="0.25">
      <c r="A29" s="424"/>
      <c r="B29" s="323">
        <v>15.02</v>
      </c>
      <c r="C29" s="20"/>
      <c r="D29" s="423">
        <f t="shared" si="0"/>
        <v>0</v>
      </c>
      <c r="E29" s="215"/>
      <c r="F29" s="109">
        <f t="shared" si="1"/>
        <v>0</v>
      </c>
      <c r="G29" s="110"/>
      <c r="H29" s="111"/>
      <c r="I29" s="642">
        <f t="shared" si="2"/>
        <v>871.16</v>
      </c>
    </row>
    <row r="30" spans="1:9" x14ac:dyDescent="0.25">
      <c r="A30" s="424"/>
      <c r="B30" s="323">
        <v>15.02</v>
      </c>
      <c r="C30" s="20"/>
      <c r="D30" s="423">
        <f t="shared" si="0"/>
        <v>0</v>
      </c>
      <c r="E30" s="215"/>
      <c r="F30" s="109">
        <f t="shared" si="1"/>
        <v>0</v>
      </c>
      <c r="G30" s="110"/>
      <c r="H30" s="111"/>
      <c r="I30" s="642">
        <f t="shared" si="2"/>
        <v>871.16</v>
      </c>
    </row>
    <row r="31" spans="1:9" x14ac:dyDescent="0.25">
      <c r="A31" s="424"/>
      <c r="B31" s="323">
        <v>15.02</v>
      </c>
      <c r="C31" s="20"/>
      <c r="D31" s="423">
        <f t="shared" si="0"/>
        <v>0</v>
      </c>
      <c r="E31" s="215"/>
      <c r="F31" s="109">
        <f t="shared" si="1"/>
        <v>0</v>
      </c>
      <c r="G31" s="110"/>
      <c r="H31" s="111"/>
      <c r="I31" s="642">
        <f t="shared" si="2"/>
        <v>871.16</v>
      </c>
    </row>
    <row r="32" spans="1:9" x14ac:dyDescent="0.25">
      <c r="A32" s="121"/>
      <c r="B32" s="323">
        <v>15.02</v>
      </c>
      <c r="C32" s="20"/>
      <c r="D32" s="423">
        <f t="shared" si="0"/>
        <v>0</v>
      </c>
      <c r="E32" s="215"/>
      <c r="F32" s="109">
        <f t="shared" si="1"/>
        <v>0</v>
      </c>
      <c r="G32" s="110"/>
      <c r="H32" s="111"/>
      <c r="I32" s="642">
        <f t="shared" si="2"/>
        <v>871.16</v>
      </c>
    </row>
    <row r="33" spans="1:9" x14ac:dyDescent="0.25">
      <c r="A33" s="2"/>
      <c r="B33" s="323">
        <v>15.02</v>
      </c>
      <c r="C33" s="20"/>
      <c r="D33" s="423">
        <f t="shared" si="0"/>
        <v>0</v>
      </c>
      <c r="E33" s="215"/>
      <c r="F33" s="109">
        <f t="shared" si="1"/>
        <v>0</v>
      </c>
      <c r="G33" s="110"/>
      <c r="H33" s="111"/>
      <c r="I33" s="642">
        <f t="shared" si="2"/>
        <v>871.16</v>
      </c>
    </row>
    <row r="34" spans="1:9" x14ac:dyDescent="0.25">
      <c r="A34" s="2"/>
      <c r="B34" s="323">
        <v>15.02</v>
      </c>
      <c r="C34" s="20"/>
      <c r="D34" s="423">
        <f t="shared" si="0"/>
        <v>0</v>
      </c>
      <c r="E34" s="215"/>
      <c r="F34" s="109">
        <f t="shared" si="1"/>
        <v>0</v>
      </c>
      <c r="G34" s="110"/>
      <c r="H34" s="111"/>
      <c r="I34" s="642">
        <f t="shared" si="2"/>
        <v>871.16</v>
      </c>
    </row>
    <row r="35" spans="1:9" x14ac:dyDescent="0.25">
      <c r="A35" s="2"/>
      <c r="B35" s="323">
        <v>15.02</v>
      </c>
      <c r="C35" s="20"/>
      <c r="D35" s="423">
        <f t="shared" si="0"/>
        <v>0</v>
      </c>
      <c r="E35" s="158"/>
      <c r="F35" s="109">
        <f t="shared" si="1"/>
        <v>0</v>
      </c>
      <c r="G35" s="110"/>
      <c r="H35" s="111"/>
      <c r="I35" s="642">
        <f t="shared" si="2"/>
        <v>871.16</v>
      </c>
    </row>
    <row r="36" spans="1:9" x14ac:dyDescent="0.25">
      <c r="A36" s="2"/>
      <c r="B36" s="323">
        <v>15.02</v>
      </c>
      <c r="C36" s="20"/>
      <c r="D36" s="423">
        <f t="shared" si="0"/>
        <v>0</v>
      </c>
      <c r="E36" s="158"/>
      <c r="F36" s="109">
        <f t="shared" si="1"/>
        <v>0</v>
      </c>
      <c r="G36" s="110"/>
      <c r="H36" s="111"/>
      <c r="I36" s="642">
        <f t="shared" si="2"/>
        <v>871.16</v>
      </c>
    </row>
    <row r="37" spans="1:9" x14ac:dyDescent="0.25">
      <c r="A37" s="2"/>
      <c r="B37" s="323">
        <v>15.02</v>
      </c>
      <c r="C37" s="20"/>
      <c r="D37" s="423">
        <f t="shared" si="0"/>
        <v>0</v>
      </c>
      <c r="E37" s="158"/>
      <c r="F37" s="109">
        <f t="shared" si="1"/>
        <v>0</v>
      </c>
      <c r="G37" s="110"/>
      <c r="H37" s="111"/>
      <c r="I37" s="642">
        <f t="shared" si="2"/>
        <v>871.16</v>
      </c>
    </row>
    <row r="38" spans="1:9" x14ac:dyDescent="0.25">
      <c r="A38" s="2"/>
      <c r="B38" s="323">
        <v>15.02</v>
      </c>
      <c r="C38" s="20"/>
      <c r="D38" s="423">
        <f t="shared" si="0"/>
        <v>0</v>
      </c>
      <c r="E38" s="158"/>
      <c r="F38" s="109">
        <f t="shared" si="1"/>
        <v>0</v>
      </c>
      <c r="G38" s="110"/>
      <c r="H38" s="111"/>
      <c r="I38" s="642">
        <f t="shared" si="2"/>
        <v>871.16</v>
      </c>
    </row>
    <row r="39" spans="1:9" x14ac:dyDescent="0.25">
      <c r="A39" s="2"/>
      <c r="B39" s="323">
        <v>15.02</v>
      </c>
      <c r="C39" s="20"/>
      <c r="D39" s="423">
        <f t="shared" si="0"/>
        <v>0</v>
      </c>
      <c r="E39" s="158"/>
      <c r="F39" s="109">
        <f t="shared" si="1"/>
        <v>0</v>
      </c>
      <c r="G39" s="110"/>
      <c r="H39" s="111"/>
      <c r="I39" s="642">
        <f t="shared" si="2"/>
        <v>871.16</v>
      </c>
    </row>
    <row r="40" spans="1:9" x14ac:dyDescent="0.25">
      <c r="A40" s="2"/>
      <c r="B40" s="323">
        <v>15.02</v>
      </c>
      <c r="C40" s="20"/>
      <c r="D40" s="423">
        <f t="shared" si="0"/>
        <v>0</v>
      </c>
      <c r="E40" s="158"/>
      <c r="F40" s="109">
        <f t="shared" si="1"/>
        <v>0</v>
      </c>
      <c r="G40" s="110"/>
      <c r="H40" s="111"/>
      <c r="I40" s="642">
        <f t="shared" si="2"/>
        <v>871.16</v>
      </c>
    </row>
    <row r="41" spans="1:9" x14ac:dyDescent="0.25">
      <c r="A41" s="2"/>
      <c r="B41" s="323">
        <v>15.02</v>
      </c>
      <c r="C41" s="20"/>
      <c r="D41" s="423">
        <f t="shared" ref="D41:D42" si="3">C41*B41</f>
        <v>0</v>
      </c>
      <c r="E41" s="158"/>
      <c r="F41" s="109">
        <f t="shared" ref="F41:F43" si="4">D41</f>
        <v>0</v>
      </c>
      <c r="G41" s="110"/>
      <c r="H41" s="111"/>
      <c r="I41" s="642">
        <f t="shared" si="2"/>
        <v>871.16</v>
      </c>
    </row>
    <row r="42" spans="1:9" x14ac:dyDescent="0.25">
      <c r="A42" s="2"/>
      <c r="B42" s="323">
        <v>15.02</v>
      </c>
      <c r="C42" s="20"/>
      <c r="D42" s="423">
        <f t="shared" si="3"/>
        <v>0</v>
      </c>
      <c r="E42" s="158"/>
      <c r="F42" s="109">
        <f t="shared" si="4"/>
        <v>0</v>
      </c>
      <c r="G42" s="110"/>
      <c r="H42" s="111"/>
      <c r="I42" s="642">
        <f t="shared" ref="I42" si="5">I41-F42</f>
        <v>871.16</v>
      </c>
    </row>
    <row r="43" spans="1:9" ht="15.75" thickBot="1" x14ac:dyDescent="0.3">
      <c r="A43" s="4"/>
      <c r="B43" s="323">
        <v>15.02</v>
      </c>
      <c r="C43" s="48"/>
      <c r="D43" s="561">
        <f>C43*B33</f>
        <v>0</v>
      </c>
      <c r="E43" s="562"/>
      <c r="F43" s="563">
        <f t="shared" si="4"/>
        <v>0</v>
      </c>
      <c r="G43" s="564"/>
      <c r="H43" s="492"/>
    </row>
    <row r="44" spans="1:9" ht="16.5" thickTop="1" thickBot="1" x14ac:dyDescent="0.3">
      <c r="C44" s="165">
        <f>SUM(C8:C43)</f>
        <v>18</v>
      </c>
      <c r="D44" s="204">
        <f>SUM(D10:D43)</f>
        <v>0</v>
      </c>
      <c r="E44" s="50"/>
      <c r="F44" s="6">
        <f>SUM(F8:F43)</f>
        <v>270.36</v>
      </c>
    </row>
    <row r="45" spans="1:9" ht="15.75" thickBot="1" x14ac:dyDescent="0.3">
      <c r="A45" s="229"/>
      <c r="D45" s="205" t="s">
        <v>4</v>
      </c>
      <c r="E45" s="108">
        <f>F4+F5+F6-+C44</f>
        <v>58</v>
      </c>
      <c r="G45" s="16"/>
      <c r="H45" s="16"/>
    </row>
    <row r="46" spans="1:9" ht="15.75" thickBot="1" x14ac:dyDescent="0.3">
      <c r="A46" s="222"/>
      <c r="G46" s="16"/>
      <c r="H46" s="16"/>
    </row>
    <row r="47" spans="1:9" ht="16.5" thickTop="1" thickBot="1" x14ac:dyDescent="0.3">
      <c r="A47" s="160"/>
      <c r="C47" s="827" t="s">
        <v>11</v>
      </c>
      <c r="D47" s="828"/>
      <c r="E47" s="283">
        <f>E5+E4+E6+-F44</f>
        <v>871.16</v>
      </c>
      <c r="G47" s="16"/>
      <c r="H47" s="16"/>
    </row>
  </sheetData>
  <sortState ref="C3:D14">
    <sortCondition ref="C3:C14"/>
  </sortState>
  <mergeCells count="4">
    <mergeCell ref="A1:G1"/>
    <mergeCell ref="A5:A6"/>
    <mergeCell ref="B5:B6"/>
    <mergeCell ref="C47:D4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7"/>
  <sheetViews>
    <sheetView workbookViewId="0">
      <selection activeCell="H9" sqref="H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160"/>
    <col min="5" max="5" width="13" bestFit="1" customWidth="1"/>
    <col min="6" max="6" width="11.42578125" style="6"/>
    <col min="7" max="7" width="12.42578125" bestFit="1" customWidth="1"/>
    <col min="8" max="8" width="11.42578125" customWidth="1"/>
  </cols>
  <sheetData>
    <row r="1" spans="1:9" ht="45.75" x14ac:dyDescent="0.65">
      <c r="A1" s="813" t="s">
        <v>251</v>
      </c>
      <c r="B1" s="813"/>
      <c r="C1" s="813"/>
      <c r="D1" s="813"/>
      <c r="E1" s="813"/>
      <c r="F1" s="813"/>
      <c r="G1" s="813"/>
      <c r="H1" s="177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202" t="s">
        <v>2</v>
      </c>
      <c r="E3" s="12" t="s">
        <v>3</v>
      </c>
      <c r="F3" s="206" t="s">
        <v>4</v>
      </c>
      <c r="G3" s="67" t="s">
        <v>12</v>
      </c>
      <c r="H3" s="46" t="s">
        <v>11</v>
      </c>
    </row>
    <row r="4" spans="1:9" ht="17.25" thickTop="1" thickBot="1" x14ac:dyDescent="0.3">
      <c r="A4" s="128"/>
      <c r="B4" s="281"/>
      <c r="C4" s="24"/>
      <c r="D4" s="705"/>
      <c r="E4" s="449"/>
      <c r="F4" s="280"/>
      <c r="G4" s="16"/>
      <c r="H4" s="16"/>
    </row>
    <row r="5" spans="1:9" ht="15" customHeight="1" x14ac:dyDescent="0.25">
      <c r="A5" s="823" t="s">
        <v>252</v>
      </c>
      <c r="B5" s="840" t="s">
        <v>253</v>
      </c>
      <c r="C5" s="210">
        <v>56.5</v>
      </c>
      <c r="D5" s="216">
        <v>43356</v>
      </c>
      <c r="E5" s="373">
        <v>2015.66</v>
      </c>
      <c r="F5" s="280">
        <v>118</v>
      </c>
      <c r="G5" s="286">
        <f>F44</f>
        <v>932.06</v>
      </c>
      <c r="H5" s="94">
        <f>E4+E5+E6-G5</f>
        <v>1083.6000000000001</v>
      </c>
    </row>
    <row r="6" spans="1:9" ht="16.5" thickBot="1" x14ac:dyDescent="0.3">
      <c r="A6" s="824"/>
      <c r="B6" s="841"/>
      <c r="C6" s="396"/>
      <c r="D6" s="63"/>
      <c r="E6" s="281"/>
      <c r="F6" s="374"/>
      <c r="G6" s="16"/>
    </row>
    <row r="7" spans="1:9" ht="16.5" thickTop="1" thickBot="1" x14ac:dyDescent="0.3">
      <c r="A7" s="1"/>
      <c r="B7" s="32" t="s">
        <v>7</v>
      </c>
      <c r="C7" s="27" t="s">
        <v>8</v>
      </c>
      <c r="D7" s="203" t="s">
        <v>3</v>
      </c>
      <c r="E7" s="28" t="s">
        <v>2</v>
      </c>
      <c r="F7" s="207" t="s">
        <v>9</v>
      </c>
      <c r="G7" s="29" t="s">
        <v>15</v>
      </c>
      <c r="H7" s="37"/>
    </row>
    <row r="8" spans="1:9" ht="15.75" thickTop="1" x14ac:dyDescent="0.25">
      <c r="A8" s="151" t="s">
        <v>32</v>
      </c>
      <c r="B8" s="323"/>
      <c r="C8" s="20">
        <v>55</v>
      </c>
      <c r="D8" s="423">
        <v>932.06</v>
      </c>
      <c r="E8" s="158">
        <v>43356</v>
      </c>
      <c r="F8" s="109">
        <f t="shared" ref="F8:F43" si="0">D8</f>
        <v>932.06</v>
      </c>
      <c r="G8" s="110" t="s">
        <v>350</v>
      </c>
      <c r="H8" s="111">
        <v>65</v>
      </c>
      <c r="I8" s="588">
        <f>E5+E4-F8</f>
        <v>1083.6000000000001</v>
      </c>
    </row>
    <row r="9" spans="1:9" x14ac:dyDescent="0.25">
      <c r="A9" s="519"/>
      <c r="B9" s="323"/>
      <c r="C9" s="20"/>
      <c r="D9" s="423">
        <f t="shared" ref="D9:D42" si="1">C9*B9</f>
        <v>0</v>
      </c>
      <c r="E9" s="158"/>
      <c r="F9" s="109">
        <f t="shared" si="0"/>
        <v>0</v>
      </c>
      <c r="G9" s="110"/>
      <c r="H9" s="111"/>
      <c r="I9" s="588">
        <f>I8-F9</f>
        <v>1083.6000000000001</v>
      </c>
    </row>
    <row r="10" spans="1:9" x14ac:dyDescent="0.25">
      <c r="A10" s="463"/>
      <c r="B10" s="323"/>
      <c r="C10" s="20"/>
      <c r="D10" s="423">
        <f t="shared" si="1"/>
        <v>0</v>
      </c>
      <c r="E10" s="158"/>
      <c r="F10" s="109">
        <f t="shared" si="0"/>
        <v>0</v>
      </c>
      <c r="G10" s="110"/>
      <c r="H10" s="111"/>
      <c r="I10" s="588">
        <f t="shared" ref="I10:I42" si="2">I9-F10</f>
        <v>1083.6000000000001</v>
      </c>
    </row>
    <row r="11" spans="1:9" x14ac:dyDescent="0.25">
      <c r="A11" s="153" t="s">
        <v>33</v>
      </c>
      <c r="B11" s="323"/>
      <c r="C11" s="20"/>
      <c r="D11" s="423">
        <f t="shared" si="1"/>
        <v>0</v>
      </c>
      <c r="E11" s="158"/>
      <c r="F11" s="109">
        <f t="shared" si="0"/>
        <v>0</v>
      </c>
      <c r="G11" s="110"/>
      <c r="H11" s="111"/>
      <c r="I11" s="588">
        <f t="shared" si="2"/>
        <v>1083.6000000000001</v>
      </c>
    </row>
    <row r="12" spans="1:9" x14ac:dyDescent="0.25">
      <c r="A12" s="277"/>
      <c r="B12" s="323"/>
      <c r="C12" s="20"/>
      <c r="D12" s="423">
        <f t="shared" si="1"/>
        <v>0</v>
      </c>
      <c r="E12" s="158"/>
      <c r="F12" s="109">
        <f t="shared" si="0"/>
        <v>0</v>
      </c>
      <c r="G12" s="110"/>
      <c r="H12" s="111"/>
      <c r="I12" s="588">
        <f t="shared" si="2"/>
        <v>1083.6000000000001</v>
      </c>
    </row>
    <row r="13" spans="1:9" x14ac:dyDescent="0.25">
      <c r="A13" s="277"/>
      <c r="B13" s="323"/>
      <c r="C13" s="20"/>
      <c r="D13" s="423">
        <f t="shared" si="1"/>
        <v>0</v>
      </c>
      <c r="E13" s="215"/>
      <c r="F13" s="109">
        <f t="shared" si="0"/>
        <v>0</v>
      </c>
      <c r="G13" s="110"/>
      <c r="H13" s="111"/>
      <c r="I13" s="588">
        <f t="shared" si="2"/>
        <v>1083.6000000000001</v>
      </c>
    </row>
    <row r="14" spans="1:9" x14ac:dyDescent="0.25">
      <c r="B14" s="323"/>
      <c r="C14" s="20"/>
      <c r="D14" s="423">
        <f t="shared" si="1"/>
        <v>0</v>
      </c>
      <c r="E14" s="215"/>
      <c r="F14" s="109">
        <f t="shared" si="0"/>
        <v>0</v>
      </c>
      <c r="G14" s="110"/>
      <c r="H14" s="111"/>
      <c r="I14" s="610">
        <f t="shared" si="2"/>
        <v>1083.6000000000001</v>
      </c>
    </row>
    <row r="15" spans="1:9" x14ac:dyDescent="0.25">
      <c r="B15" s="323"/>
      <c r="C15" s="20"/>
      <c r="D15" s="423">
        <f t="shared" si="1"/>
        <v>0</v>
      </c>
      <c r="E15" s="215"/>
      <c r="F15" s="109">
        <f t="shared" si="0"/>
        <v>0</v>
      </c>
      <c r="G15" s="110"/>
      <c r="H15" s="111"/>
      <c r="I15" s="610">
        <f t="shared" si="2"/>
        <v>1083.6000000000001</v>
      </c>
    </row>
    <row r="16" spans="1:9" x14ac:dyDescent="0.25">
      <c r="A16" s="152"/>
      <c r="B16" s="323"/>
      <c r="C16" s="20"/>
      <c r="D16" s="423">
        <f t="shared" si="1"/>
        <v>0</v>
      </c>
      <c r="E16" s="168"/>
      <c r="F16" s="109">
        <f t="shared" si="0"/>
        <v>0</v>
      </c>
      <c r="G16" s="110"/>
      <c r="H16" s="111"/>
      <c r="I16" s="610">
        <f t="shared" si="2"/>
        <v>1083.6000000000001</v>
      </c>
    </row>
    <row r="17" spans="1:9" x14ac:dyDescent="0.25">
      <c r="A17" s="156"/>
      <c r="B17" s="323"/>
      <c r="C17" s="20"/>
      <c r="D17" s="423">
        <f t="shared" si="1"/>
        <v>0</v>
      </c>
      <c r="E17" s="168"/>
      <c r="F17" s="109">
        <f t="shared" si="0"/>
        <v>0</v>
      </c>
      <c r="G17" s="515"/>
      <c r="H17" s="111"/>
      <c r="I17" s="610">
        <f t="shared" si="2"/>
        <v>1083.6000000000001</v>
      </c>
    </row>
    <row r="18" spans="1:9" x14ac:dyDescent="0.25">
      <c r="A18" s="2"/>
      <c r="B18" s="323"/>
      <c r="C18" s="20"/>
      <c r="D18" s="423">
        <f t="shared" si="1"/>
        <v>0</v>
      </c>
      <c r="E18" s="168"/>
      <c r="F18" s="109">
        <f t="shared" si="0"/>
        <v>0</v>
      </c>
      <c r="G18" s="110"/>
      <c r="H18" s="111"/>
      <c r="I18" s="610">
        <f t="shared" si="2"/>
        <v>1083.6000000000001</v>
      </c>
    </row>
    <row r="19" spans="1:9" x14ac:dyDescent="0.25">
      <c r="A19" s="2"/>
      <c r="B19" s="323"/>
      <c r="C19" s="20"/>
      <c r="D19" s="423">
        <f t="shared" si="1"/>
        <v>0</v>
      </c>
      <c r="E19" s="168"/>
      <c r="F19" s="109">
        <f t="shared" si="0"/>
        <v>0</v>
      </c>
      <c r="G19" s="110"/>
      <c r="H19" s="111"/>
      <c r="I19" s="610">
        <f t="shared" si="2"/>
        <v>1083.6000000000001</v>
      </c>
    </row>
    <row r="20" spans="1:9" x14ac:dyDescent="0.25">
      <c r="A20" s="2"/>
      <c r="B20" s="323"/>
      <c r="C20" s="20"/>
      <c r="D20" s="423">
        <f t="shared" si="1"/>
        <v>0</v>
      </c>
      <c r="E20" s="215"/>
      <c r="F20" s="109">
        <f t="shared" si="0"/>
        <v>0</v>
      </c>
      <c r="G20" s="110"/>
      <c r="H20" s="111"/>
      <c r="I20" s="610">
        <f t="shared" si="2"/>
        <v>1083.6000000000001</v>
      </c>
    </row>
    <row r="21" spans="1:9" x14ac:dyDescent="0.25">
      <c r="A21" s="2"/>
      <c r="B21" s="323"/>
      <c r="C21" s="20"/>
      <c r="D21" s="423">
        <f t="shared" si="1"/>
        <v>0</v>
      </c>
      <c r="E21" s="215"/>
      <c r="F21" s="109">
        <f t="shared" si="0"/>
        <v>0</v>
      </c>
      <c r="G21" s="110"/>
      <c r="H21" s="111"/>
      <c r="I21" s="610">
        <f t="shared" si="2"/>
        <v>1083.6000000000001</v>
      </c>
    </row>
    <row r="22" spans="1:9" x14ac:dyDescent="0.25">
      <c r="A22" s="2"/>
      <c r="B22" s="323"/>
      <c r="C22" s="20"/>
      <c r="D22" s="423">
        <f t="shared" si="1"/>
        <v>0</v>
      </c>
      <c r="E22" s="215"/>
      <c r="F22" s="109">
        <f t="shared" si="0"/>
        <v>0</v>
      </c>
      <c r="G22" s="110"/>
      <c r="H22" s="111"/>
      <c r="I22" s="610">
        <f t="shared" si="2"/>
        <v>1083.6000000000001</v>
      </c>
    </row>
    <row r="23" spans="1:9" x14ac:dyDescent="0.25">
      <c r="A23" s="2"/>
      <c r="B23" s="323"/>
      <c r="C23" s="20"/>
      <c r="D23" s="423">
        <f t="shared" si="1"/>
        <v>0</v>
      </c>
      <c r="E23" s="215"/>
      <c r="F23" s="109">
        <f t="shared" si="0"/>
        <v>0</v>
      </c>
      <c r="G23" s="110"/>
      <c r="H23" s="111"/>
      <c r="I23" s="610">
        <f t="shared" si="2"/>
        <v>1083.6000000000001</v>
      </c>
    </row>
    <row r="24" spans="1:9" x14ac:dyDescent="0.25">
      <c r="A24" s="2"/>
      <c r="B24" s="323"/>
      <c r="C24" s="20"/>
      <c r="D24" s="423">
        <f t="shared" si="1"/>
        <v>0</v>
      </c>
      <c r="E24" s="168"/>
      <c r="F24" s="109">
        <f t="shared" si="0"/>
        <v>0</v>
      </c>
      <c r="G24" s="110"/>
      <c r="H24" s="111"/>
      <c r="I24" s="610">
        <f t="shared" si="2"/>
        <v>1083.6000000000001</v>
      </c>
    </row>
    <row r="25" spans="1:9" x14ac:dyDescent="0.25">
      <c r="A25" s="2"/>
      <c r="B25" s="323"/>
      <c r="C25" s="20"/>
      <c r="D25" s="423">
        <f t="shared" si="1"/>
        <v>0</v>
      </c>
      <c r="E25" s="168"/>
      <c r="F25" s="109">
        <f t="shared" si="0"/>
        <v>0</v>
      </c>
      <c r="G25" s="110"/>
      <c r="H25" s="111"/>
      <c r="I25" s="610">
        <f t="shared" si="2"/>
        <v>1083.6000000000001</v>
      </c>
    </row>
    <row r="26" spans="1:9" x14ac:dyDescent="0.25">
      <c r="A26" s="2"/>
      <c r="B26" s="323"/>
      <c r="C26" s="20"/>
      <c r="D26" s="423">
        <f t="shared" si="1"/>
        <v>0</v>
      </c>
      <c r="E26" s="168"/>
      <c r="F26" s="109">
        <f t="shared" si="0"/>
        <v>0</v>
      </c>
      <c r="G26" s="110"/>
      <c r="H26" s="111"/>
      <c r="I26" s="610">
        <f t="shared" si="2"/>
        <v>1083.6000000000001</v>
      </c>
    </row>
    <row r="27" spans="1:9" x14ac:dyDescent="0.25">
      <c r="A27" s="424"/>
      <c r="B27" s="323"/>
      <c r="C27" s="20"/>
      <c r="D27" s="423">
        <f t="shared" si="1"/>
        <v>0</v>
      </c>
      <c r="E27" s="168"/>
      <c r="F27" s="109">
        <f t="shared" si="0"/>
        <v>0</v>
      </c>
      <c r="G27" s="110"/>
      <c r="H27" s="111"/>
      <c r="I27" s="610">
        <f t="shared" si="2"/>
        <v>1083.6000000000001</v>
      </c>
    </row>
    <row r="28" spans="1:9" x14ac:dyDescent="0.25">
      <c r="A28" s="424"/>
      <c r="B28" s="323"/>
      <c r="C28" s="20"/>
      <c r="D28" s="423">
        <f t="shared" si="1"/>
        <v>0</v>
      </c>
      <c r="E28" s="215"/>
      <c r="F28" s="109">
        <f t="shared" si="0"/>
        <v>0</v>
      </c>
      <c r="G28" s="110"/>
      <c r="H28" s="111"/>
      <c r="I28" s="588">
        <f t="shared" si="2"/>
        <v>1083.6000000000001</v>
      </c>
    </row>
    <row r="29" spans="1:9" x14ac:dyDescent="0.25">
      <c r="A29" s="424"/>
      <c r="B29" s="323"/>
      <c r="C29" s="20"/>
      <c r="D29" s="423">
        <f t="shared" si="1"/>
        <v>0</v>
      </c>
      <c r="E29" s="215"/>
      <c r="F29" s="109">
        <f t="shared" si="0"/>
        <v>0</v>
      </c>
      <c r="G29" s="110"/>
      <c r="H29" s="111"/>
      <c r="I29" s="588">
        <f t="shared" si="2"/>
        <v>1083.6000000000001</v>
      </c>
    </row>
    <row r="30" spans="1:9" x14ac:dyDescent="0.25">
      <c r="A30" s="424"/>
      <c r="B30" s="323"/>
      <c r="C30" s="20"/>
      <c r="D30" s="423">
        <f t="shared" si="1"/>
        <v>0</v>
      </c>
      <c r="E30" s="215"/>
      <c r="F30" s="109">
        <f t="shared" si="0"/>
        <v>0</v>
      </c>
      <c r="G30" s="110"/>
      <c r="H30" s="111"/>
      <c r="I30" s="588">
        <f t="shared" si="2"/>
        <v>1083.6000000000001</v>
      </c>
    </row>
    <row r="31" spans="1:9" x14ac:dyDescent="0.25">
      <c r="A31" s="424"/>
      <c r="B31" s="323"/>
      <c r="C31" s="20"/>
      <c r="D31" s="423">
        <f t="shared" si="1"/>
        <v>0</v>
      </c>
      <c r="E31" s="215"/>
      <c r="F31" s="109">
        <f t="shared" si="0"/>
        <v>0</v>
      </c>
      <c r="G31" s="110"/>
      <c r="H31" s="111"/>
      <c r="I31" s="588">
        <f t="shared" si="2"/>
        <v>1083.6000000000001</v>
      </c>
    </row>
    <row r="32" spans="1:9" x14ac:dyDescent="0.25">
      <c r="A32" s="121"/>
      <c r="B32" s="323"/>
      <c r="C32" s="20"/>
      <c r="D32" s="423">
        <f t="shared" si="1"/>
        <v>0</v>
      </c>
      <c r="E32" s="215"/>
      <c r="F32" s="109">
        <f t="shared" si="0"/>
        <v>0</v>
      </c>
      <c r="G32" s="110"/>
      <c r="H32" s="111"/>
      <c r="I32" s="588">
        <f t="shared" si="2"/>
        <v>1083.6000000000001</v>
      </c>
    </row>
    <row r="33" spans="1:9" x14ac:dyDescent="0.25">
      <c r="A33" s="2"/>
      <c r="B33" s="323"/>
      <c r="C33" s="20"/>
      <c r="D33" s="423">
        <f t="shared" si="1"/>
        <v>0</v>
      </c>
      <c r="E33" s="215"/>
      <c r="F33" s="109">
        <f t="shared" si="0"/>
        <v>0</v>
      </c>
      <c r="G33" s="110"/>
      <c r="H33" s="111"/>
      <c r="I33" s="588">
        <f t="shared" si="2"/>
        <v>1083.6000000000001</v>
      </c>
    </row>
    <row r="34" spans="1:9" x14ac:dyDescent="0.25">
      <c r="A34" s="2"/>
      <c r="B34" s="323"/>
      <c r="C34" s="20"/>
      <c r="D34" s="423">
        <f t="shared" si="1"/>
        <v>0</v>
      </c>
      <c r="E34" s="215"/>
      <c r="F34" s="109">
        <f t="shared" si="0"/>
        <v>0</v>
      </c>
      <c r="G34" s="110"/>
      <c r="H34" s="111"/>
      <c r="I34" s="588">
        <f t="shared" si="2"/>
        <v>1083.6000000000001</v>
      </c>
    </row>
    <row r="35" spans="1:9" x14ac:dyDescent="0.25">
      <c r="A35" s="2"/>
      <c r="B35" s="323"/>
      <c r="C35" s="20"/>
      <c r="D35" s="423">
        <f t="shared" si="1"/>
        <v>0</v>
      </c>
      <c r="E35" s="158"/>
      <c r="F35" s="109">
        <f t="shared" si="0"/>
        <v>0</v>
      </c>
      <c r="G35" s="110"/>
      <c r="H35" s="111"/>
      <c r="I35" s="588">
        <f t="shared" si="2"/>
        <v>1083.6000000000001</v>
      </c>
    </row>
    <row r="36" spans="1:9" x14ac:dyDescent="0.25">
      <c r="A36" s="2"/>
      <c r="B36" s="323"/>
      <c r="C36" s="20"/>
      <c r="D36" s="423">
        <f t="shared" si="1"/>
        <v>0</v>
      </c>
      <c r="E36" s="158"/>
      <c r="F36" s="109">
        <f t="shared" si="0"/>
        <v>0</v>
      </c>
      <c r="G36" s="110"/>
      <c r="H36" s="111"/>
      <c r="I36" s="588">
        <f t="shared" si="2"/>
        <v>1083.6000000000001</v>
      </c>
    </row>
    <row r="37" spans="1:9" x14ac:dyDescent="0.25">
      <c r="A37" s="2"/>
      <c r="B37" s="323"/>
      <c r="C37" s="20"/>
      <c r="D37" s="423">
        <f t="shared" si="1"/>
        <v>0</v>
      </c>
      <c r="E37" s="158"/>
      <c r="F37" s="109">
        <f t="shared" si="0"/>
        <v>0</v>
      </c>
      <c r="G37" s="110"/>
      <c r="H37" s="111"/>
      <c r="I37" s="588">
        <f t="shared" si="2"/>
        <v>1083.6000000000001</v>
      </c>
    </row>
    <row r="38" spans="1:9" x14ac:dyDescent="0.25">
      <c r="A38" s="2"/>
      <c r="B38" s="323"/>
      <c r="C38" s="20"/>
      <c r="D38" s="423">
        <f t="shared" si="1"/>
        <v>0</v>
      </c>
      <c r="E38" s="158"/>
      <c r="F38" s="109">
        <f t="shared" si="0"/>
        <v>0</v>
      </c>
      <c r="G38" s="110"/>
      <c r="H38" s="111"/>
      <c r="I38" s="588">
        <f t="shared" si="2"/>
        <v>1083.6000000000001</v>
      </c>
    </row>
    <row r="39" spans="1:9" x14ac:dyDescent="0.25">
      <c r="A39" s="2"/>
      <c r="B39" s="323"/>
      <c r="C39" s="20"/>
      <c r="D39" s="423">
        <f t="shared" si="1"/>
        <v>0</v>
      </c>
      <c r="E39" s="158"/>
      <c r="F39" s="109">
        <f t="shared" si="0"/>
        <v>0</v>
      </c>
      <c r="G39" s="110"/>
      <c r="H39" s="111"/>
      <c r="I39" s="588">
        <f t="shared" si="2"/>
        <v>1083.6000000000001</v>
      </c>
    </row>
    <row r="40" spans="1:9" x14ac:dyDescent="0.25">
      <c r="A40" s="2"/>
      <c r="B40" s="323"/>
      <c r="C40" s="20"/>
      <c r="D40" s="423">
        <f t="shared" si="1"/>
        <v>0</v>
      </c>
      <c r="E40" s="158"/>
      <c r="F40" s="109">
        <f t="shared" si="0"/>
        <v>0</v>
      </c>
      <c r="G40" s="110"/>
      <c r="H40" s="111"/>
      <c r="I40" s="588">
        <f t="shared" si="2"/>
        <v>1083.6000000000001</v>
      </c>
    </row>
    <row r="41" spans="1:9" x14ac:dyDescent="0.25">
      <c r="A41" s="2"/>
      <c r="B41" s="323"/>
      <c r="C41" s="20"/>
      <c r="D41" s="423">
        <f t="shared" si="1"/>
        <v>0</v>
      </c>
      <c r="E41" s="158"/>
      <c r="F41" s="109">
        <f t="shared" si="0"/>
        <v>0</v>
      </c>
      <c r="G41" s="110"/>
      <c r="H41" s="111"/>
      <c r="I41" s="588">
        <f t="shared" si="2"/>
        <v>1083.6000000000001</v>
      </c>
    </row>
    <row r="42" spans="1:9" x14ac:dyDescent="0.25">
      <c r="A42" s="2"/>
      <c r="B42" s="323"/>
      <c r="C42" s="20"/>
      <c r="D42" s="423">
        <f t="shared" si="1"/>
        <v>0</v>
      </c>
      <c r="E42" s="158"/>
      <c r="F42" s="109">
        <f t="shared" si="0"/>
        <v>0</v>
      </c>
      <c r="G42" s="110"/>
      <c r="H42" s="111"/>
      <c r="I42" s="588">
        <f t="shared" si="2"/>
        <v>1083.6000000000001</v>
      </c>
    </row>
    <row r="43" spans="1:9" ht="15.75" thickBot="1" x14ac:dyDescent="0.3">
      <c r="A43" s="4"/>
      <c r="B43" s="323">
        <v>15.02</v>
      </c>
      <c r="C43" s="48"/>
      <c r="D43" s="561">
        <f>C43*B33</f>
        <v>0</v>
      </c>
      <c r="E43" s="562"/>
      <c r="F43" s="563">
        <f t="shared" si="0"/>
        <v>0</v>
      </c>
      <c r="G43" s="564"/>
      <c r="H43" s="492"/>
    </row>
    <row r="44" spans="1:9" ht="16.5" thickTop="1" thickBot="1" x14ac:dyDescent="0.3">
      <c r="C44" s="165">
        <f>SUM(C8:C43)</f>
        <v>55</v>
      </c>
      <c r="D44" s="204">
        <f>SUM(D10:D43)</f>
        <v>0</v>
      </c>
      <c r="E44" s="50"/>
      <c r="F44" s="6">
        <f>SUM(F8:F43)</f>
        <v>932.06</v>
      </c>
    </row>
    <row r="45" spans="1:9" ht="15.75" thickBot="1" x14ac:dyDescent="0.3">
      <c r="A45" s="229"/>
      <c r="D45" s="205" t="s">
        <v>4</v>
      </c>
      <c r="E45" s="108">
        <f>F4+F5+F6-+C44</f>
        <v>63</v>
      </c>
      <c r="G45" s="16"/>
      <c r="H45" s="16"/>
    </row>
    <row r="46" spans="1:9" ht="15.75" thickBot="1" x14ac:dyDescent="0.3">
      <c r="A46" s="222"/>
      <c r="G46" s="16"/>
      <c r="H46" s="16"/>
    </row>
    <row r="47" spans="1:9" ht="16.5" thickTop="1" thickBot="1" x14ac:dyDescent="0.3">
      <c r="A47" s="160"/>
      <c r="C47" s="827" t="s">
        <v>11</v>
      </c>
      <c r="D47" s="828"/>
      <c r="E47" s="283">
        <f>E5+E4+E6+-F44</f>
        <v>1083.6000000000001</v>
      </c>
      <c r="G47" s="16"/>
      <c r="H47" s="16"/>
    </row>
  </sheetData>
  <mergeCells count="4">
    <mergeCell ref="A1:G1"/>
    <mergeCell ref="A5:A6"/>
    <mergeCell ref="B5:B6"/>
    <mergeCell ref="C47:D4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54"/>
  <sheetViews>
    <sheetView workbookViewId="0">
      <selection activeCell="E27" sqref="E27"/>
    </sheetView>
  </sheetViews>
  <sheetFormatPr baseColWidth="10" defaultRowHeight="15" x14ac:dyDescent="0.25"/>
  <cols>
    <col min="1" max="1" width="28.5703125" style="126" bestFit="1" customWidth="1"/>
    <col min="2" max="2" width="18.5703125" customWidth="1"/>
    <col min="3" max="3" width="12.28515625" bestFit="1" customWidth="1"/>
  </cols>
  <sheetData>
    <row r="1" spans="1:8" ht="40.5" x14ac:dyDescent="0.55000000000000004">
      <c r="A1" s="818" t="s">
        <v>81</v>
      </c>
      <c r="B1" s="818"/>
      <c r="C1" s="818"/>
      <c r="D1" s="818"/>
      <c r="E1" s="818"/>
      <c r="F1" s="818"/>
      <c r="G1" s="818"/>
      <c r="H1" s="14">
        <v>1</v>
      </c>
    </row>
    <row r="2" spans="1:8" ht="15.75" thickBot="1" x14ac:dyDescent="0.3"/>
    <row r="3" spans="1:8" ht="16.5" thickTop="1" thickBot="1" x14ac:dyDescent="0.3">
      <c r="A3" s="127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67" t="s">
        <v>20</v>
      </c>
      <c r="H3" s="49" t="s">
        <v>6</v>
      </c>
    </row>
    <row r="4" spans="1:8" ht="15.75" thickTop="1" x14ac:dyDescent="0.25">
      <c r="A4" s="128"/>
      <c r="B4" s="16"/>
      <c r="C4" s="16"/>
      <c r="D4" s="16"/>
      <c r="E4" s="16"/>
      <c r="F4" s="16"/>
      <c r="G4" s="238"/>
      <c r="H4" s="15"/>
    </row>
    <row r="5" spans="1:8" x14ac:dyDescent="0.25">
      <c r="A5" s="538" t="s">
        <v>78</v>
      </c>
      <c r="B5" s="842" t="s">
        <v>79</v>
      </c>
      <c r="C5" s="842"/>
      <c r="D5" s="262">
        <v>42723</v>
      </c>
      <c r="E5" s="161">
        <v>1000</v>
      </c>
      <c r="F5" s="119">
        <v>1000</v>
      </c>
      <c r="G5" s="246">
        <f>F47</f>
        <v>2163</v>
      </c>
      <c r="H5" s="268">
        <f>E5-G5+E6</f>
        <v>-1163</v>
      </c>
    </row>
    <row r="6" spans="1:8" ht="15.75" thickBot="1" x14ac:dyDescent="0.3">
      <c r="A6" s="16"/>
      <c r="B6" s="843"/>
      <c r="C6" s="843"/>
      <c r="D6" s="16"/>
      <c r="E6" s="128"/>
      <c r="F6" s="119"/>
      <c r="G6" s="119"/>
      <c r="H6" s="16"/>
    </row>
    <row r="7" spans="1:8" ht="16.5" thickTop="1" thickBot="1" x14ac:dyDescent="0.3">
      <c r="A7"/>
      <c r="B7" s="102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8" ht="15.75" thickTop="1" x14ac:dyDescent="0.25">
      <c r="A8" s="89" t="s">
        <v>32</v>
      </c>
      <c r="B8" s="171"/>
      <c r="C8" s="20">
        <v>100</v>
      </c>
      <c r="D8" s="403">
        <v>100</v>
      </c>
      <c r="E8" s="402">
        <v>42726</v>
      </c>
      <c r="F8" s="517">
        <f t="shared" ref="F8:F45" si="0">D8</f>
        <v>100</v>
      </c>
      <c r="G8" s="518" t="s">
        <v>69</v>
      </c>
      <c r="H8" s="405">
        <v>90</v>
      </c>
    </row>
    <row r="9" spans="1:8" x14ac:dyDescent="0.25">
      <c r="A9" s="128"/>
      <c r="B9" s="164"/>
      <c r="C9" s="20">
        <v>70</v>
      </c>
      <c r="D9" s="504">
        <v>70</v>
      </c>
      <c r="E9" s="505">
        <v>42727</v>
      </c>
      <c r="F9" s="506">
        <f t="shared" si="0"/>
        <v>70</v>
      </c>
      <c r="G9" s="507" t="s">
        <v>70</v>
      </c>
      <c r="H9" s="101">
        <v>90</v>
      </c>
    </row>
    <row r="10" spans="1:8" x14ac:dyDescent="0.25">
      <c r="A10" s="129"/>
      <c r="B10" s="164"/>
      <c r="C10" s="20">
        <v>80</v>
      </c>
      <c r="D10" s="504">
        <v>80</v>
      </c>
      <c r="E10" s="505">
        <v>42727</v>
      </c>
      <c r="F10" s="506">
        <f t="shared" si="0"/>
        <v>80</v>
      </c>
      <c r="G10" s="507" t="s">
        <v>71</v>
      </c>
      <c r="H10" s="101">
        <v>90</v>
      </c>
    </row>
    <row r="11" spans="1:8" x14ac:dyDescent="0.25">
      <c r="A11" s="141" t="s">
        <v>33</v>
      </c>
      <c r="B11" s="164"/>
      <c r="C11" s="20">
        <v>80</v>
      </c>
      <c r="D11" s="504">
        <v>80</v>
      </c>
      <c r="E11" s="505">
        <v>42728</v>
      </c>
      <c r="F11" s="506">
        <f t="shared" si="0"/>
        <v>80</v>
      </c>
      <c r="G11" s="507" t="s">
        <v>72</v>
      </c>
      <c r="H11" s="101">
        <v>90</v>
      </c>
    </row>
    <row r="12" spans="1:8" x14ac:dyDescent="0.25">
      <c r="A12" s="129"/>
      <c r="B12" s="164"/>
      <c r="C12" s="20">
        <v>50</v>
      </c>
      <c r="D12" s="504">
        <v>50</v>
      </c>
      <c r="E12" s="505">
        <v>42728</v>
      </c>
      <c r="F12" s="506">
        <f t="shared" si="0"/>
        <v>50</v>
      </c>
      <c r="G12" s="507" t="s">
        <v>72</v>
      </c>
      <c r="H12" s="101">
        <v>90</v>
      </c>
    </row>
    <row r="13" spans="1:8" x14ac:dyDescent="0.25">
      <c r="A13" s="129"/>
      <c r="B13" s="164"/>
      <c r="C13" s="20">
        <v>70</v>
      </c>
      <c r="D13" s="504">
        <v>70</v>
      </c>
      <c r="E13" s="505">
        <v>42728</v>
      </c>
      <c r="F13" s="506">
        <f t="shared" si="0"/>
        <v>70</v>
      </c>
      <c r="G13" s="507" t="s">
        <v>73</v>
      </c>
      <c r="H13" s="101">
        <v>90</v>
      </c>
    </row>
    <row r="14" spans="1:8" x14ac:dyDescent="0.25">
      <c r="A14" s="7"/>
      <c r="B14" s="164"/>
      <c r="C14" s="20">
        <v>60</v>
      </c>
      <c r="D14" s="504">
        <v>60</v>
      </c>
      <c r="E14" s="505">
        <v>42731</v>
      </c>
      <c r="F14" s="506">
        <f t="shared" si="0"/>
        <v>60</v>
      </c>
      <c r="G14" s="507" t="s">
        <v>74</v>
      </c>
      <c r="H14" s="101">
        <v>90</v>
      </c>
    </row>
    <row r="15" spans="1:8" x14ac:dyDescent="0.25">
      <c r="A15" s="7"/>
      <c r="B15" s="164"/>
      <c r="C15" s="20">
        <v>200</v>
      </c>
      <c r="D15" s="504">
        <v>200</v>
      </c>
      <c r="E15" s="505">
        <v>42731</v>
      </c>
      <c r="F15" s="506">
        <f t="shared" si="0"/>
        <v>200</v>
      </c>
      <c r="G15" s="507" t="s">
        <v>75</v>
      </c>
      <c r="H15" s="101">
        <v>90</v>
      </c>
    </row>
    <row r="16" spans="1:8" x14ac:dyDescent="0.25">
      <c r="A16" s="59"/>
      <c r="B16" s="164"/>
      <c r="C16" s="20">
        <v>200</v>
      </c>
      <c r="D16" s="504">
        <v>200</v>
      </c>
      <c r="E16" s="505">
        <v>42732</v>
      </c>
      <c r="F16" s="506">
        <f t="shared" si="0"/>
        <v>200</v>
      </c>
      <c r="G16" s="507" t="s">
        <v>76</v>
      </c>
      <c r="H16" s="101">
        <v>90</v>
      </c>
    </row>
    <row r="17" spans="1:8" x14ac:dyDescent="0.25">
      <c r="A17" s="59"/>
      <c r="B17" s="164"/>
      <c r="C17" s="20">
        <v>89</v>
      </c>
      <c r="D17" s="504">
        <v>89</v>
      </c>
      <c r="E17" s="505">
        <v>42733</v>
      </c>
      <c r="F17" s="506">
        <f t="shared" si="0"/>
        <v>89</v>
      </c>
      <c r="G17" s="507" t="s">
        <v>77</v>
      </c>
      <c r="H17" s="101">
        <v>90</v>
      </c>
    </row>
    <row r="18" spans="1:8" x14ac:dyDescent="0.25">
      <c r="A18" s="59"/>
      <c r="B18" s="171"/>
      <c r="C18" s="20">
        <v>1</v>
      </c>
      <c r="D18" s="493">
        <v>1</v>
      </c>
      <c r="E18" s="333">
        <v>42748</v>
      </c>
      <c r="F18" s="491">
        <f t="shared" si="0"/>
        <v>1</v>
      </c>
      <c r="G18" s="540" t="s">
        <v>80</v>
      </c>
      <c r="H18" s="492">
        <v>90</v>
      </c>
    </row>
    <row r="19" spans="1:8" x14ac:dyDescent="0.25">
      <c r="A19" s="59"/>
      <c r="B19" s="171"/>
      <c r="C19" s="20">
        <v>567</v>
      </c>
      <c r="D19" s="493">
        <v>567</v>
      </c>
      <c r="E19" s="333">
        <v>43306</v>
      </c>
      <c r="F19" s="491">
        <f t="shared" si="0"/>
        <v>567</v>
      </c>
      <c r="G19" s="540" t="s">
        <v>117</v>
      </c>
      <c r="H19" s="492">
        <v>90</v>
      </c>
    </row>
    <row r="20" spans="1:8" x14ac:dyDescent="0.25">
      <c r="A20" s="59"/>
      <c r="B20" s="171"/>
      <c r="C20" s="20">
        <v>596</v>
      </c>
      <c r="D20" s="493">
        <v>596</v>
      </c>
      <c r="E20" s="333">
        <v>43309</v>
      </c>
      <c r="F20" s="491">
        <f t="shared" si="0"/>
        <v>596</v>
      </c>
      <c r="G20" s="540" t="s">
        <v>125</v>
      </c>
      <c r="H20" s="492">
        <v>90</v>
      </c>
    </row>
    <row r="21" spans="1:8" x14ac:dyDescent="0.25">
      <c r="A21" s="59"/>
      <c r="B21" s="171"/>
      <c r="C21" s="20"/>
      <c r="D21" s="493"/>
      <c r="E21" s="333"/>
      <c r="F21" s="491">
        <f t="shared" si="0"/>
        <v>0</v>
      </c>
      <c r="G21" s="540"/>
      <c r="H21" s="492"/>
    </row>
    <row r="22" spans="1:8" x14ac:dyDescent="0.25">
      <c r="A22" s="59"/>
      <c r="B22" s="121"/>
      <c r="C22" s="20"/>
      <c r="D22" s="504"/>
      <c r="E22" s="505"/>
      <c r="F22" s="506">
        <f t="shared" si="0"/>
        <v>0</v>
      </c>
      <c r="G22" s="507"/>
      <c r="H22" s="101"/>
    </row>
    <row r="23" spans="1:8" x14ac:dyDescent="0.25">
      <c r="A23" s="59"/>
      <c r="B23" s="171"/>
      <c r="C23" s="20"/>
      <c r="D23" s="504"/>
      <c r="E23" s="505"/>
      <c r="F23" s="506">
        <f t="shared" si="0"/>
        <v>0</v>
      </c>
      <c r="G23" s="507"/>
      <c r="H23" s="101"/>
    </row>
    <row r="24" spans="1:8" x14ac:dyDescent="0.25">
      <c r="A24" s="59"/>
      <c r="B24" s="171"/>
      <c r="C24" s="20"/>
      <c r="D24" s="19"/>
      <c r="E24" s="17"/>
      <c r="F24" s="30">
        <f t="shared" si="0"/>
        <v>0</v>
      </c>
      <c r="G24" s="312"/>
      <c r="H24" s="24"/>
    </row>
    <row r="25" spans="1:8" x14ac:dyDescent="0.25">
      <c r="A25" s="59"/>
      <c r="B25" s="171"/>
      <c r="C25" s="20"/>
      <c r="D25" s="19"/>
      <c r="E25" s="413"/>
      <c r="F25" s="30">
        <f t="shared" si="0"/>
        <v>0</v>
      </c>
      <c r="G25" s="499"/>
      <c r="H25" s="414"/>
    </row>
    <row r="26" spans="1:8" x14ac:dyDescent="0.25">
      <c r="A26" s="59"/>
      <c r="B26" s="171"/>
      <c r="C26" s="20"/>
      <c r="D26" s="19"/>
      <c r="E26" s="17"/>
      <c r="F26" s="30">
        <f t="shared" si="0"/>
        <v>0</v>
      </c>
      <c r="G26" s="312"/>
      <c r="H26" s="24"/>
    </row>
    <row r="27" spans="1:8" x14ac:dyDescent="0.25">
      <c r="A27" s="59"/>
      <c r="B27" s="171"/>
      <c r="C27" s="20"/>
      <c r="D27" s="19"/>
      <c r="E27" s="413"/>
      <c r="F27" s="30">
        <f t="shared" si="0"/>
        <v>0</v>
      </c>
      <c r="G27" s="499"/>
      <c r="H27" s="414"/>
    </row>
    <row r="28" spans="1:8" x14ac:dyDescent="0.25">
      <c r="A28" s="59"/>
      <c r="B28" s="171"/>
      <c r="C28" s="20"/>
      <c r="D28" s="19"/>
      <c r="E28" s="17"/>
      <c r="F28" s="30">
        <f t="shared" si="0"/>
        <v>0</v>
      </c>
      <c r="G28" s="312"/>
      <c r="H28" s="24"/>
    </row>
    <row r="29" spans="1:8" x14ac:dyDescent="0.25">
      <c r="A29" s="59"/>
      <c r="B29" s="121"/>
      <c r="C29" s="20"/>
      <c r="D29" s="19"/>
      <c r="E29" s="17"/>
      <c r="F29" s="30">
        <f t="shared" si="0"/>
        <v>0</v>
      </c>
      <c r="G29" s="312"/>
      <c r="H29" s="24"/>
    </row>
    <row r="30" spans="1:8" x14ac:dyDescent="0.25">
      <c r="A30" s="59"/>
      <c r="B30" s="121"/>
      <c r="C30" s="20"/>
      <c r="D30" s="19"/>
      <c r="E30" s="17"/>
      <c r="F30" s="30">
        <f t="shared" si="0"/>
        <v>0</v>
      </c>
      <c r="G30" s="43"/>
      <c r="H30" s="24"/>
    </row>
    <row r="31" spans="1:8" x14ac:dyDescent="0.25">
      <c r="A31" s="59"/>
      <c r="B31" s="121"/>
      <c r="C31" s="20"/>
      <c r="D31" s="19"/>
      <c r="E31" s="17"/>
      <c r="F31" s="30">
        <f t="shared" si="0"/>
        <v>0</v>
      </c>
      <c r="G31" s="43"/>
      <c r="H31" s="24"/>
    </row>
    <row r="32" spans="1:8" x14ac:dyDescent="0.25">
      <c r="A32" s="59"/>
      <c r="B32" s="121"/>
      <c r="C32" s="20"/>
      <c r="D32" s="19"/>
      <c r="E32" s="17"/>
      <c r="F32" s="30">
        <f t="shared" si="0"/>
        <v>0</v>
      </c>
      <c r="G32" s="43"/>
      <c r="H32" s="24"/>
    </row>
    <row r="33" spans="1:8" x14ac:dyDescent="0.25">
      <c r="A33" s="59"/>
      <c r="B33" s="121"/>
      <c r="C33" s="20"/>
      <c r="D33" s="19"/>
      <c r="E33" s="17"/>
      <c r="F33" s="30">
        <f t="shared" si="0"/>
        <v>0</v>
      </c>
      <c r="G33" s="43"/>
      <c r="H33" s="24"/>
    </row>
    <row r="34" spans="1:8" x14ac:dyDescent="0.25">
      <c r="A34" s="59"/>
      <c r="B34" s="121"/>
      <c r="C34" s="20"/>
      <c r="D34" s="19"/>
      <c r="E34" s="17"/>
      <c r="F34" s="30">
        <f t="shared" si="0"/>
        <v>0</v>
      </c>
      <c r="G34" s="43"/>
      <c r="H34" s="24"/>
    </row>
    <row r="35" spans="1:8" x14ac:dyDescent="0.25">
      <c r="A35" s="59"/>
      <c r="B35" s="121"/>
      <c r="C35" s="20"/>
      <c r="D35" s="19"/>
      <c r="E35" s="17"/>
      <c r="F35" s="30">
        <f t="shared" si="0"/>
        <v>0</v>
      </c>
      <c r="G35" s="43"/>
      <c r="H35" s="24"/>
    </row>
    <row r="36" spans="1:8" x14ac:dyDescent="0.25">
      <c r="A36" s="59"/>
      <c r="B36" s="121"/>
      <c r="C36" s="20"/>
      <c r="D36" s="19"/>
      <c r="E36" s="17"/>
      <c r="F36" s="30">
        <f t="shared" si="0"/>
        <v>0</v>
      </c>
      <c r="G36" s="43"/>
      <c r="H36" s="24"/>
    </row>
    <row r="37" spans="1:8" x14ac:dyDescent="0.25">
      <c r="A37" s="59"/>
      <c r="B37" s="121"/>
      <c r="C37" s="20"/>
      <c r="D37" s="19"/>
      <c r="E37" s="17"/>
      <c r="F37" s="30">
        <f t="shared" si="0"/>
        <v>0</v>
      </c>
      <c r="G37" s="43"/>
      <c r="H37" s="24"/>
    </row>
    <row r="38" spans="1:8" x14ac:dyDescent="0.25">
      <c r="A38" s="59"/>
      <c r="B38" s="121"/>
      <c r="C38" s="20"/>
      <c r="D38" s="19"/>
      <c r="E38" s="17"/>
      <c r="F38" s="30">
        <f t="shared" si="0"/>
        <v>0</v>
      </c>
      <c r="G38" s="43"/>
      <c r="H38" s="24"/>
    </row>
    <row r="39" spans="1:8" x14ac:dyDescent="0.25">
      <c r="A39" s="59"/>
      <c r="B39" s="121"/>
      <c r="C39" s="20"/>
      <c r="D39" s="19"/>
      <c r="E39" s="17"/>
      <c r="F39" s="30">
        <f t="shared" si="0"/>
        <v>0</v>
      </c>
      <c r="G39" s="43"/>
      <c r="H39" s="24"/>
    </row>
    <row r="40" spans="1:8" x14ac:dyDescent="0.25">
      <c r="A40" s="59"/>
      <c r="B40" s="121"/>
      <c r="C40" s="20"/>
      <c r="D40" s="19"/>
      <c r="E40" s="17"/>
      <c r="F40" s="30">
        <f t="shared" si="0"/>
        <v>0</v>
      </c>
      <c r="G40" s="43"/>
      <c r="H40" s="24"/>
    </row>
    <row r="41" spans="1:8" x14ac:dyDescent="0.25">
      <c r="A41" s="59"/>
      <c r="B41" s="121"/>
      <c r="C41" s="20"/>
      <c r="D41" s="19"/>
      <c r="E41" s="17"/>
      <c r="F41" s="30">
        <f t="shared" si="0"/>
        <v>0</v>
      </c>
      <c r="G41" s="43"/>
      <c r="H41" s="24"/>
    </row>
    <row r="42" spans="1:8" x14ac:dyDescent="0.25">
      <c r="A42" s="59"/>
      <c r="B42" s="121"/>
      <c r="C42" s="20"/>
      <c r="D42" s="19"/>
      <c r="E42" s="17"/>
      <c r="F42" s="30">
        <f t="shared" si="0"/>
        <v>0</v>
      </c>
      <c r="G42" s="43"/>
      <c r="H42" s="24"/>
    </row>
    <row r="43" spans="1:8" x14ac:dyDescent="0.25">
      <c r="A43" s="59"/>
      <c r="B43" s="121"/>
      <c r="C43" s="20"/>
      <c r="D43" s="19"/>
      <c r="E43" s="17"/>
      <c r="F43" s="30">
        <f t="shared" si="0"/>
        <v>0</v>
      </c>
      <c r="G43" s="43"/>
      <c r="H43" s="24"/>
    </row>
    <row r="44" spans="1:8" x14ac:dyDescent="0.25">
      <c r="A44" s="59"/>
      <c r="B44" s="121"/>
      <c r="C44" s="20"/>
      <c r="D44" s="19"/>
      <c r="E44" s="17"/>
      <c r="F44" s="30">
        <f t="shared" si="0"/>
        <v>0</v>
      </c>
      <c r="G44" s="43"/>
      <c r="H44" s="24"/>
    </row>
    <row r="45" spans="1:8" x14ac:dyDescent="0.25">
      <c r="A45" s="59"/>
      <c r="B45" s="121"/>
      <c r="C45" s="20"/>
      <c r="D45" s="19"/>
      <c r="E45" s="17"/>
      <c r="F45" s="30">
        <f t="shared" si="0"/>
        <v>0</v>
      </c>
      <c r="G45" s="43"/>
      <c r="H45" s="24"/>
    </row>
    <row r="46" spans="1:8" ht="15.75" thickBot="1" x14ac:dyDescent="0.3">
      <c r="A46" s="59"/>
      <c r="B46" s="123"/>
      <c r="C46" s="48"/>
      <c r="D46" s="137"/>
      <c r="E46" s="112"/>
      <c r="F46" s="136"/>
      <c r="G46" s="75"/>
      <c r="H46" s="139"/>
    </row>
    <row r="47" spans="1:8" ht="16.5" thickTop="1" thickBot="1" x14ac:dyDescent="0.3">
      <c r="A47" s="128"/>
      <c r="B47" s="128"/>
      <c r="C47" s="192">
        <f>SUM(C8:C46)</f>
        <v>2163</v>
      </c>
      <c r="D47" s="192">
        <f>SUM(D8:D46)</f>
        <v>2163</v>
      </c>
      <c r="E47" s="128"/>
      <c r="F47" s="192">
        <f>SUM(F8:F46)</f>
        <v>2163</v>
      </c>
      <c r="G47" s="128"/>
      <c r="H47" s="128"/>
    </row>
    <row r="48" spans="1:8" x14ac:dyDescent="0.25">
      <c r="B48" s="126"/>
      <c r="C48" s="126"/>
      <c r="D48" s="534" t="s">
        <v>21</v>
      </c>
      <c r="E48" s="535"/>
      <c r="F48" s="272">
        <f>E5+E6-F47</f>
        <v>-1163</v>
      </c>
      <c r="G48" s="126"/>
      <c r="H48" s="126"/>
    </row>
    <row r="49" spans="2:8" ht="15.75" thickBot="1" x14ac:dyDescent="0.3">
      <c r="B49" s="126"/>
      <c r="C49" s="126"/>
      <c r="D49" s="536" t="s">
        <v>4</v>
      </c>
      <c r="E49" s="537"/>
      <c r="F49" s="498">
        <f>F5-C47+F6</f>
        <v>-1163</v>
      </c>
      <c r="G49" s="126"/>
      <c r="H49" s="126"/>
    </row>
    <row r="50" spans="2:8" x14ac:dyDescent="0.25">
      <c r="B50" s="126"/>
      <c r="C50" s="126"/>
      <c r="D50" s="126"/>
      <c r="E50" s="126"/>
      <c r="F50" s="126"/>
      <c r="G50" s="126"/>
      <c r="H50" s="126"/>
    </row>
    <row r="51" spans="2:8" x14ac:dyDescent="0.25">
      <c r="B51" s="126"/>
      <c r="C51" s="126"/>
      <c r="D51" s="126"/>
      <c r="E51" s="126"/>
      <c r="F51" s="126"/>
      <c r="G51" s="126"/>
      <c r="H51" s="126"/>
    </row>
    <row r="52" spans="2:8" x14ac:dyDescent="0.25">
      <c r="B52" s="126"/>
      <c r="C52" s="126"/>
      <c r="D52" s="126"/>
      <c r="E52" s="126"/>
      <c r="F52" s="126"/>
      <c r="G52" s="126"/>
      <c r="H52" s="126"/>
    </row>
    <row r="53" spans="2:8" x14ac:dyDescent="0.25">
      <c r="B53" s="126"/>
      <c r="C53" s="126"/>
      <c r="D53" s="126"/>
      <c r="E53" s="126"/>
      <c r="F53" s="126"/>
      <c r="G53" s="126"/>
      <c r="H53" s="126"/>
    </row>
    <row r="54" spans="2:8" x14ac:dyDescent="0.25">
      <c r="B54" s="126"/>
      <c r="C54" s="126"/>
      <c r="D54" s="126"/>
      <c r="E54" s="126"/>
      <c r="F54" s="126"/>
      <c r="G54" s="126"/>
      <c r="H54" s="126"/>
    </row>
  </sheetData>
  <mergeCells count="2">
    <mergeCell ref="A1:G1"/>
    <mergeCell ref="B5:C6"/>
  </mergeCells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4" sqref="F4:G9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H42"/>
  <sheetViews>
    <sheetView workbookViewId="0">
      <selection activeCell="B20" sqref="B20"/>
    </sheetView>
  </sheetViews>
  <sheetFormatPr baseColWidth="10" defaultRowHeight="15" x14ac:dyDescent="0.25"/>
  <cols>
    <col min="1" max="1" width="33" customWidth="1"/>
    <col min="2" max="2" width="18.42578125" customWidth="1"/>
    <col min="3" max="3" width="13.28515625" bestFit="1" customWidth="1"/>
    <col min="7" max="7" width="13.5703125" bestFit="1" customWidth="1"/>
    <col min="8" max="8" width="20.7109375" bestFit="1" customWidth="1"/>
  </cols>
  <sheetData>
    <row r="1" spans="1:8" ht="40.5" x14ac:dyDescent="0.55000000000000004">
      <c r="A1" s="813"/>
      <c r="B1" s="813"/>
      <c r="C1" s="813"/>
      <c r="D1" s="813"/>
      <c r="E1" s="813"/>
      <c r="F1" s="813"/>
      <c r="G1" s="813"/>
      <c r="H1" s="14">
        <v>1</v>
      </c>
    </row>
    <row r="2" spans="1:8" ht="15.75" thickBot="1" x14ac:dyDescent="0.3"/>
    <row r="3" spans="1: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16" t="s">
        <v>23</v>
      </c>
      <c r="C4" s="16"/>
      <c r="D4" s="16"/>
      <c r="E4" s="16"/>
      <c r="F4" s="16"/>
      <c r="G4" s="238"/>
      <c r="H4" s="16"/>
    </row>
    <row r="5" spans="1:8" x14ac:dyDescent="0.25">
      <c r="A5" s="128"/>
      <c r="B5" s="409"/>
      <c r="C5" s="242"/>
      <c r="D5" s="262"/>
      <c r="E5" s="161"/>
      <c r="F5" s="119"/>
      <c r="G5" s="64"/>
      <c r="H5" s="268">
        <f>E5-G5</f>
        <v>0</v>
      </c>
    </row>
    <row r="6" spans="1:8" ht="15.75" thickBot="1" x14ac:dyDescent="0.3">
      <c r="A6" s="99"/>
      <c r="B6" s="178"/>
      <c r="C6" s="16"/>
      <c r="D6" s="16"/>
      <c r="E6" s="16"/>
      <c r="F6" s="16"/>
      <c r="G6" s="119"/>
    </row>
    <row r="7" spans="1:8" ht="16.5" thickTop="1" thickBot="1" x14ac:dyDescent="0.3">
      <c r="B7" s="4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8" ht="15.75" thickTop="1" x14ac:dyDescent="0.25">
      <c r="A8" s="89"/>
      <c r="B8" s="121"/>
      <c r="C8" s="20">
        <v>50</v>
      </c>
      <c r="D8" s="19"/>
      <c r="E8" s="402"/>
      <c r="F8" s="690">
        <f t="shared" ref="F8:F9" si="0">D8</f>
        <v>0</v>
      </c>
      <c r="G8" s="404"/>
      <c r="H8" s="405"/>
    </row>
    <row r="9" spans="1:8" x14ac:dyDescent="0.25">
      <c r="A9" s="128"/>
      <c r="B9" s="171"/>
      <c r="C9" s="20">
        <v>35</v>
      </c>
      <c r="D9" s="19"/>
      <c r="E9" s="402"/>
      <c r="F9" s="690">
        <f t="shared" si="0"/>
        <v>0</v>
      </c>
      <c r="G9" s="404"/>
      <c r="H9" s="405"/>
    </row>
    <row r="10" spans="1:8" x14ac:dyDescent="0.25">
      <c r="A10" s="59"/>
      <c r="B10" s="171"/>
      <c r="C10" s="20">
        <v>50</v>
      </c>
      <c r="D10" s="690"/>
      <c r="E10" s="688"/>
      <c r="F10" s="690">
        <f>D10</f>
        <v>0</v>
      </c>
      <c r="G10" s="691"/>
      <c r="H10" s="686"/>
    </row>
    <row r="11" spans="1:8" x14ac:dyDescent="0.25">
      <c r="A11" s="141"/>
      <c r="B11" s="121"/>
      <c r="C11" s="20">
        <v>215</v>
      </c>
      <c r="D11" s="690"/>
      <c r="E11" s="688"/>
      <c r="F11" s="690">
        <f t="shared" ref="F11:F28" si="1">D11</f>
        <v>0</v>
      </c>
      <c r="G11" s="691"/>
      <c r="H11" s="686"/>
    </row>
    <row r="12" spans="1:8" x14ac:dyDescent="0.25">
      <c r="A12" s="129"/>
      <c r="B12" s="121"/>
      <c r="C12" s="20">
        <v>0</v>
      </c>
      <c r="D12" s="690"/>
      <c r="E12" s="688"/>
      <c r="F12" s="690">
        <f t="shared" si="1"/>
        <v>0</v>
      </c>
      <c r="G12" s="691"/>
      <c r="H12" s="686"/>
    </row>
    <row r="13" spans="1:8" x14ac:dyDescent="0.25">
      <c r="A13" s="59"/>
      <c r="B13" s="121"/>
      <c r="C13" s="20">
        <v>0</v>
      </c>
      <c r="D13" s="690"/>
      <c r="E13" s="688"/>
      <c r="F13" s="690">
        <f t="shared" si="1"/>
        <v>0</v>
      </c>
      <c r="G13" s="691"/>
      <c r="H13" s="686"/>
    </row>
    <row r="14" spans="1:8" x14ac:dyDescent="0.25">
      <c r="A14" s="7"/>
      <c r="B14" s="121"/>
      <c r="C14" s="20">
        <v>0</v>
      </c>
      <c r="D14" s="690"/>
      <c r="E14" s="688"/>
      <c r="F14" s="690">
        <f t="shared" si="1"/>
        <v>0</v>
      </c>
      <c r="G14" s="691"/>
      <c r="H14" s="686"/>
    </row>
    <row r="15" spans="1:8" x14ac:dyDescent="0.25">
      <c r="A15" s="7"/>
      <c r="B15" s="121"/>
      <c r="C15" s="20">
        <v>0</v>
      </c>
      <c r="D15" s="690"/>
      <c r="E15" s="688"/>
      <c r="F15" s="690">
        <f t="shared" si="1"/>
        <v>0</v>
      </c>
      <c r="G15" s="691"/>
      <c r="H15" s="686"/>
    </row>
    <row r="16" spans="1:8" x14ac:dyDescent="0.25">
      <c r="A16" s="59"/>
      <c r="B16" s="121"/>
      <c r="C16" s="20">
        <v>0</v>
      </c>
      <c r="D16" s="19"/>
      <c r="E16" s="402"/>
      <c r="F16" s="19">
        <f t="shared" si="1"/>
        <v>0</v>
      </c>
      <c r="G16" s="404"/>
      <c r="H16" s="405"/>
    </row>
    <row r="17" spans="1:8" x14ac:dyDescent="0.25">
      <c r="A17" s="59"/>
      <c r="B17" s="121"/>
      <c r="C17" s="20">
        <v>0</v>
      </c>
      <c r="D17" s="30"/>
      <c r="E17" s="402"/>
      <c r="F17" s="19">
        <f t="shared" si="1"/>
        <v>0</v>
      </c>
      <c r="G17" s="404"/>
      <c r="H17" s="405"/>
    </row>
    <row r="18" spans="1:8" x14ac:dyDescent="0.25">
      <c r="A18" s="59"/>
      <c r="B18" s="121"/>
      <c r="C18" s="20">
        <v>0</v>
      </c>
      <c r="D18" s="19"/>
      <c r="E18" s="402"/>
      <c r="F18" s="19">
        <f t="shared" si="1"/>
        <v>0</v>
      </c>
      <c r="G18" s="404"/>
      <c r="H18" s="405"/>
    </row>
    <row r="19" spans="1:8" x14ac:dyDescent="0.25">
      <c r="A19" s="59"/>
      <c r="B19" s="121"/>
      <c r="C19" s="20">
        <v>0</v>
      </c>
      <c r="D19" s="19"/>
      <c r="E19" s="402"/>
      <c r="F19" s="19">
        <f t="shared" si="1"/>
        <v>0</v>
      </c>
      <c r="G19" s="404"/>
      <c r="H19" s="405"/>
    </row>
    <row r="20" spans="1:8" x14ac:dyDescent="0.25">
      <c r="A20" s="59"/>
      <c r="B20" s="121"/>
      <c r="C20" s="20">
        <v>0</v>
      </c>
      <c r="D20" s="19"/>
      <c r="E20" s="402"/>
      <c r="F20" s="19">
        <f t="shared" si="1"/>
        <v>0</v>
      </c>
      <c r="G20" s="404"/>
      <c r="H20" s="405"/>
    </row>
    <row r="21" spans="1:8" x14ac:dyDescent="0.25">
      <c r="A21" s="59"/>
      <c r="B21" s="121"/>
      <c r="C21" s="20">
        <v>0</v>
      </c>
      <c r="D21" s="19"/>
      <c r="E21" s="402"/>
      <c r="F21" s="19">
        <f t="shared" si="1"/>
        <v>0</v>
      </c>
      <c r="G21" s="404"/>
      <c r="H21" s="405"/>
    </row>
    <row r="22" spans="1:8" x14ac:dyDescent="0.25">
      <c r="A22" s="59"/>
      <c r="B22" s="121"/>
      <c r="C22" s="20">
        <v>0</v>
      </c>
      <c r="D22" s="19"/>
      <c r="E22" s="402"/>
      <c r="F22" s="19">
        <f t="shared" si="1"/>
        <v>0</v>
      </c>
      <c r="G22" s="404"/>
      <c r="H22" s="405"/>
    </row>
    <row r="23" spans="1:8" x14ac:dyDescent="0.25">
      <c r="A23" s="59"/>
      <c r="B23" s="121"/>
      <c r="C23" s="20">
        <v>0</v>
      </c>
      <c r="D23" s="19"/>
      <c r="E23" s="402"/>
      <c r="F23" s="19">
        <f t="shared" si="1"/>
        <v>0</v>
      </c>
      <c r="G23" s="404"/>
      <c r="H23" s="405"/>
    </row>
    <row r="24" spans="1:8" x14ac:dyDescent="0.25">
      <c r="A24" s="59"/>
      <c r="B24" s="121"/>
      <c r="C24" s="20">
        <v>0</v>
      </c>
      <c r="D24" s="19"/>
      <c r="E24" s="402"/>
      <c r="F24" s="19">
        <f t="shared" si="1"/>
        <v>0</v>
      </c>
      <c r="G24" s="404"/>
      <c r="H24" s="405"/>
    </row>
    <row r="25" spans="1:8" x14ac:dyDescent="0.25">
      <c r="A25" s="59"/>
      <c r="B25" s="171"/>
      <c r="C25" s="20">
        <v>0</v>
      </c>
      <c r="D25" s="19"/>
      <c r="E25" s="402"/>
      <c r="F25" s="19">
        <f t="shared" si="1"/>
        <v>0</v>
      </c>
      <c r="G25" s="404"/>
      <c r="H25" s="405"/>
    </row>
    <row r="26" spans="1:8" x14ac:dyDescent="0.25">
      <c r="A26" s="59"/>
      <c r="B26" s="121"/>
      <c r="C26" s="20">
        <v>0</v>
      </c>
      <c r="D26" s="19"/>
      <c r="E26" s="402"/>
      <c r="F26" s="19">
        <f t="shared" si="1"/>
        <v>0</v>
      </c>
      <c r="G26" s="404"/>
      <c r="H26" s="405"/>
    </row>
    <row r="27" spans="1:8" x14ac:dyDescent="0.25">
      <c r="A27" s="59"/>
      <c r="B27" s="121"/>
      <c r="C27" s="20">
        <v>0</v>
      </c>
      <c r="D27" s="19"/>
      <c r="E27" s="402"/>
      <c r="F27" s="19">
        <f t="shared" si="1"/>
        <v>0</v>
      </c>
      <c r="G27" s="404"/>
      <c r="H27" s="405"/>
    </row>
    <row r="28" spans="1:8" x14ac:dyDescent="0.25">
      <c r="A28" s="59"/>
      <c r="B28" s="121"/>
      <c r="C28" s="20">
        <v>0</v>
      </c>
      <c r="D28" s="19"/>
      <c r="E28" s="402"/>
      <c r="F28" s="19">
        <f t="shared" si="1"/>
        <v>0</v>
      </c>
      <c r="G28" s="404"/>
      <c r="H28" s="405"/>
    </row>
    <row r="29" spans="1:8" x14ac:dyDescent="0.25">
      <c r="A29" s="59"/>
      <c r="B29" s="121"/>
      <c r="C29" s="20">
        <v>0</v>
      </c>
      <c r="D29" s="19"/>
      <c r="E29" s="17"/>
      <c r="F29" s="19"/>
      <c r="G29" s="70"/>
      <c r="H29" s="24"/>
    </row>
    <row r="30" spans="1:8" x14ac:dyDescent="0.25">
      <c r="A30" s="59"/>
      <c r="B30" s="121"/>
      <c r="C30" s="20">
        <v>0</v>
      </c>
      <c r="D30" s="30"/>
      <c r="E30" s="17"/>
      <c r="F30" s="30"/>
      <c r="G30" s="78"/>
      <c r="H30" s="24"/>
    </row>
    <row r="31" spans="1:8" x14ac:dyDescent="0.25">
      <c r="A31" s="59"/>
      <c r="B31" s="121"/>
      <c r="C31" s="20">
        <v>0</v>
      </c>
      <c r="D31" s="30"/>
      <c r="E31" s="17"/>
      <c r="F31" s="30"/>
      <c r="G31" s="78"/>
      <c r="H31" s="24"/>
    </row>
    <row r="32" spans="1:8" x14ac:dyDescent="0.25">
      <c r="A32" s="59"/>
      <c r="B32" s="121"/>
      <c r="C32" s="20">
        <v>0</v>
      </c>
      <c r="D32" s="30"/>
      <c r="E32" s="17"/>
      <c r="F32" s="30"/>
      <c r="G32" s="78"/>
      <c r="H32" s="24"/>
    </row>
    <row r="33" spans="1:8" x14ac:dyDescent="0.25">
      <c r="A33" s="59"/>
      <c r="B33" s="121"/>
      <c r="C33" s="20">
        <v>0</v>
      </c>
      <c r="D33" s="30"/>
      <c r="E33" s="17"/>
      <c r="F33" s="30"/>
      <c r="G33" s="78"/>
      <c r="H33" s="24"/>
    </row>
    <row r="34" spans="1:8" ht="15.75" thickBot="1" x14ac:dyDescent="0.3">
      <c r="A34" s="59"/>
      <c r="B34" s="123"/>
      <c r="C34" s="48">
        <v>0</v>
      </c>
      <c r="D34" s="135"/>
      <c r="E34" s="118"/>
      <c r="F34" s="135"/>
      <c r="G34" s="131"/>
      <c r="H34" s="139"/>
    </row>
    <row r="35" spans="1:8" ht="16.5" thickTop="1" thickBot="1" x14ac:dyDescent="0.3">
      <c r="A35" s="126"/>
      <c r="B35" s="126"/>
      <c r="C35" s="277">
        <f>SUM(C8:C34)</f>
        <v>350</v>
      </c>
      <c r="D35" s="259">
        <f>SUM(D8:D34)</f>
        <v>0</v>
      </c>
      <c r="E35" s="126"/>
      <c r="F35" s="259">
        <f>SUM(F8:F34)</f>
        <v>0</v>
      </c>
      <c r="G35" s="126"/>
      <c r="H35" s="126"/>
    </row>
    <row r="36" spans="1:8" x14ac:dyDescent="0.25">
      <c r="A36" s="126"/>
      <c r="B36" s="126"/>
      <c r="C36" s="126"/>
      <c r="D36" s="678" t="s">
        <v>21</v>
      </c>
      <c r="E36" s="679"/>
      <c r="F36" s="272">
        <f>D35-F35</f>
        <v>0</v>
      </c>
      <c r="G36" s="126"/>
      <c r="H36" s="126"/>
    </row>
    <row r="37" spans="1:8" ht="15.75" thickBot="1" x14ac:dyDescent="0.3">
      <c r="A37" s="126"/>
      <c r="B37" s="126"/>
      <c r="C37" s="126"/>
      <c r="D37" s="676" t="s">
        <v>4</v>
      </c>
      <c r="E37" s="677"/>
      <c r="F37" s="66">
        <f>F5-C35</f>
        <v>-350</v>
      </c>
      <c r="G37" s="126"/>
      <c r="H37" s="126"/>
    </row>
    <row r="38" spans="1:8" x14ac:dyDescent="0.25">
      <c r="A38" s="126"/>
      <c r="B38" s="126"/>
      <c r="C38" s="126"/>
      <c r="D38" s="126"/>
      <c r="E38" s="126"/>
      <c r="F38" s="126"/>
      <c r="G38" s="126"/>
      <c r="H38" s="126"/>
    </row>
    <row r="39" spans="1:8" x14ac:dyDescent="0.25">
      <c r="A39" s="126"/>
      <c r="B39" s="126"/>
      <c r="C39" s="126"/>
      <c r="D39" s="126"/>
      <c r="E39" s="126"/>
      <c r="F39" s="126"/>
      <c r="G39" s="126"/>
      <c r="H39" s="126"/>
    </row>
    <row r="40" spans="1:8" x14ac:dyDescent="0.25">
      <c r="A40" s="126"/>
      <c r="B40" s="126"/>
      <c r="C40" s="126"/>
      <c r="D40" s="126"/>
      <c r="E40" s="126"/>
      <c r="F40" s="126"/>
      <c r="G40" s="126"/>
      <c r="H40" s="126"/>
    </row>
    <row r="41" spans="1:8" x14ac:dyDescent="0.25">
      <c r="A41" s="126"/>
      <c r="B41" s="126"/>
      <c r="C41" s="126"/>
      <c r="D41" s="126"/>
      <c r="E41" s="126"/>
      <c r="F41" s="126"/>
      <c r="G41" s="126"/>
      <c r="H41" s="126"/>
    </row>
    <row r="42" spans="1:8" x14ac:dyDescent="0.25">
      <c r="A42" s="126"/>
      <c r="B42" s="126"/>
      <c r="C42" s="126"/>
      <c r="D42" s="126"/>
      <c r="E42" s="126"/>
      <c r="F42" s="126"/>
      <c r="G42" s="126"/>
      <c r="H42" s="126"/>
    </row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2"/>
  <sheetViews>
    <sheetView workbookViewId="0">
      <pane ySplit="8" topLeftCell="A9" activePane="bottomLeft" state="frozen"/>
      <selection pane="bottomLeft" activeCell="H13" sqref="H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8" max="8" width="11.42578125" bestFit="1" customWidth="1"/>
    <col min="9" max="9" width="11.42578125" style="510"/>
  </cols>
  <sheetData>
    <row r="1" spans="1:9" ht="40.5" x14ac:dyDescent="0.55000000000000004">
      <c r="A1" s="813" t="s">
        <v>214</v>
      </c>
      <c r="B1" s="813"/>
      <c r="C1" s="813"/>
      <c r="D1" s="813"/>
      <c r="E1" s="813"/>
      <c r="F1" s="813"/>
      <c r="G1" s="813"/>
      <c r="H1" s="14">
        <v>1</v>
      </c>
    </row>
    <row r="2" spans="1:9" ht="15.75" thickBot="1" x14ac:dyDescent="0.3">
      <c r="C2" s="22"/>
      <c r="D2" s="65"/>
      <c r="F2" s="65"/>
    </row>
    <row r="3" spans="1:9" ht="16.5" thickTop="1" thickBot="1" x14ac:dyDescent="0.3">
      <c r="A3" s="100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</row>
    <row r="4" spans="1:9" ht="15.75" thickTop="1" x14ac:dyDescent="0.25">
      <c r="A4" s="230"/>
      <c r="B4" s="230"/>
      <c r="C4" s="193"/>
      <c r="D4" s="230"/>
      <c r="E4" s="230"/>
      <c r="F4" s="230"/>
      <c r="G4" s="320"/>
      <c r="H4" s="320"/>
    </row>
    <row r="5" spans="1:9" ht="15" customHeight="1" x14ac:dyDescent="0.25">
      <c r="A5" s="812" t="s">
        <v>225</v>
      </c>
      <c r="B5" s="694" t="s">
        <v>226</v>
      </c>
      <c r="C5" s="622">
        <v>82.5</v>
      </c>
      <c r="D5" s="262">
        <v>43350</v>
      </c>
      <c r="E5" s="147">
        <v>9012.1</v>
      </c>
      <c r="F5" s="99">
        <v>316</v>
      </c>
      <c r="G5" s="18">
        <f>F77</f>
        <v>3418.1000000000004</v>
      </c>
    </row>
    <row r="6" spans="1:9" x14ac:dyDescent="0.25">
      <c r="A6" s="812"/>
      <c r="B6" s="119" t="s">
        <v>227</v>
      </c>
      <c r="C6" s="655">
        <v>83.5</v>
      </c>
      <c r="D6" s="262">
        <v>43356</v>
      </c>
      <c r="E6" s="608">
        <v>1000.4</v>
      </c>
      <c r="F6" s="99">
        <v>36</v>
      </c>
      <c r="G6" s="63"/>
      <c r="H6" s="10">
        <f>E6-G6+E7+E5-G5</f>
        <v>6594.4</v>
      </c>
    </row>
    <row r="7" spans="1:9" ht="15.75" thickBot="1" x14ac:dyDescent="0.3">
      <c r="A7" s="16"/>
      <c r="B7" s="26"/>
      <c r="C7" s="292"/>
      <c r="D7" s="314"/>
      <c r="E7" s="147"/>
      <c r="F7" s="99"/>
      <c r="G7" s="16"/>
    </row>
    <row r="8" spans="1:9" ht="16.5" customHeight="1" thickTop="1" thickBot="1" x14ac:dyDescent="0.3">
      <c r="B8" s="102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9" ht="15.75" thickTop="1" x14ac:dyDescent="0.25">
      <c r="A9" s="151" t="s">
        <v>32</v>
      </c>
      <c r="B9" s="511">
        <f>F6-C9+F5</f>
        <v>322</v>
      </c>
      <c r="C9" s="20">
        <v>30</v>
      </c>
      <c r="D9" s="109">
        <v>859.9</v>
      </c>
      <c r="E9" s="572">
        <v>43368</v>
      </c>
      <c r="F9" s="109">
        <f t="shared" ref="F9:F72" si="0">D9</f>
        <v>859.9</v>
      </c>
      <c r="G9" s="110" t="s">
        <v>456</v>
      </c>
      <c r="H9" s="111">
        <v>98</v>
      </c>
      <c r="I9" s="192">
        <f>E6-F9+E5</f>
        <v>9152.6</v>
      </c>
    </row>
    <row r="10" spans="1:9" x14ac:dyDescent="0.25">
      <c r="A10" s="519"/>
      <c r="B10" s="511">
        <f>B9-C10</f>
        <v>292</v>
      </c>
      <c r="C10" s="20">
        <v>30</v>
      </c>
      <c r="D10" s="109">
        <v>864.2</v>
      </c>
      <c r="E10" s="572">
        <v>43370</v>
      </c>
      <c r="F10" s="109">
        <f t="shared" si="0"/>
        <v>864.2</v>
      </c>
      <c r="G10" s="110" t="s">
        <v>461</v>
      </c>
      <c r="H10" s="111">
        <v>95</v>
      </c>
      <c r="I10" s="192">
        <f>I9-F10</f>
        <v>8288.4</v>
      </c>
    </row>
    <row r="11" spans="1:9" x14ac:dyDescent="0.25">
      <c r="A11" s="463"/>
      <c r="B11" s="511">
        <f t="shared" ref="B11:B21" si="1">B10-C11</f>
        <v>262</v>
      </c>
      <c r="C11" s="20">
        <v>30</v>
      </c>
      <c r="D11" s="109">
        <v>835.2</v>
      </c>
      <c r="E11" s="572">
        <v>43371</v>
      </c>
      <c r="F11" s="109">
        <f t="shared" si="0"/>
        <v>835.2</v>
      </c>
      <c r="G11" s="110" t="s">
        <v>469</v>
      </c>
      <c r="H11" s="111">
        <v>98</v>
      </c>
      <c r="I11" s="192">
        <f t="shared" ref="I11:I74" si="2">I10-F11</f>
        <v>7453.2</v>
      </c>
    </row>
    <row r="12" spans="1:9" x14ac:dyDescent="0.25">
      <c r="A12" s="153" t="s">
        <v>33</v>
      </c>
      <c r="B12" s="511">
        <f t="shared" si="1"/>
        <v>232</v>
      </c>
      <c r="C12" s="20">
        <v>30</v>
      </c>
      <c r="D12" s="109">
        <v>858.8</v>
      </c>
      <c r="E12" s="572">
        <v>43372</v>
      </c>
      <c r="F12" s="109">
        <f t="shared" si="0"/>
        <v>858.8</v>
      </c>
      <c r="G12" s="110" t="s">
        <v>467</v>
      </c>
      <c r="H12" s="111">
        <v>98</v>
      </c>
      <c r="I12" s="192">
        <f t="shared" si="2"/>
        <v>6594.4</v>
      </c>
    </row>
    <row r="13" spans="1:9" x14ac:dyDescent="0.25">
      <c r="A13" s="277"/>
      <c r="B13" s="511">
        <f t="shared" si="1"/>
        <v>232</v>
      </c>
      <c r="C13" s="20"/>
      <c r="D13" s="109"/>
      <c r="E13" s="572"/>
      <c r="F13" s="109">
        <f t="shared" si="0"/>
        <v>0</v>
      </c>
      <c r="G13" s="110"/>
      <c r="H13" s="111"/>
      <c r="I13" s="192">
        <f t="shared" si="2"/>
        <v>6594.4</v>
      </c>
    </row>
    <row r="14" spans="1:9" x14ac:dyDescent="0.25">
      <c r="A14" s="277"/>
      <c r="B14" s="511">
        <f t="shared" si="1"/>
        <v>232</v>
      </c>
      <c r="C14" s="20"/>
      <c r="D14" s="109"/>
      <c r="E14" s="572"/>
      <c r="F14" s="109">
        <f t="shared" si="0"/>
        <v>0</v>
      </c>
      <c r="G14" s="110"/>
      <c r="H14" s="111"/>
      <c r="I14" s="192">
        <f t="shared" si="2"/>
        <v>6594.4</v>
      </c>
    </row>
    <row r="15" spans="1:9" x14ac:dyDescent="0.25">
      <c r="B15" s="511">
        <f t="shared" si="1"/>
        <v>232</v>
      </c>
      <c r="C15" s="20"/>
      <c r="D15" s="109"/>
      <c r="E15" s="572"/>
      <c r="F15" s="109">
        <f t="shared" si="0"/>
        <v>0</v>
      </c>
      <c r="G15" s="110"/>
      <c r="H15" s="111"/>
      <c r="I15" s="192">
        <f t="shared" si="2"/>
        <v>6594.4</v>
      </c>
    </row>
    <row r="16" spans="1:9" x14ac:dyDescent="0.25">
      <c r="B16" s="511">
        <f t="shared" si="1"/>
        <v>232</v>
      </c>
      <c r="C16" s="20"/>
      <c r="D16" s="109"/>
      <c r="E16" s="572"/>
      <c r="F16" s="109">
        <f t="shared" si="0"/>
        <v>0</v>
      </c>
      <c r="G16" s="110"/>
      <c r="H16" s="111"/>
      <c r="I16" s="192">
        <f t="shared" si="2"/>
        <v>6594.4</v>
      </c>
    </row>
    <row r="17" spans="1:9" x14ac:dyDescent="0.25">
      <c r="A17" s="232"/>
      <c r="B17" s="511">
        <f t="shared" si="1"/>
        <v>232</v>
      </c>
      <c r="C17" s="20"/>
      <c r="D17" s="109"/>
      <c r="E17" s="572"/>
      <c r="F17" s="109">
        <f t="shared" si="0"/>
        <v>0</v>
      </c>
      <c r="G17" s="110"/>
      <c r="H17" s="111"/>
      <c r="I17" s="192">
        <f t="shared" si="2"/>
        <v>6594.4</v>
      </c>
    </row>
    <row r="18" spans="1:9" x14ac:dyDescent="0.25">
      <c r="A18" s="232"/>
      <c r="B18" s="511">
        <f t="shared" si="1"/>
        <v>232</v>
      </c>
      <c r="C18" s="20"/>
      <c r="D18" s="109"/>
      <c r="E18" s="572"/>
      <c r="F18" s="109">
        <f t="shared" si="0"/>
        <v>0</v>
      </c>
      <c r="G18" s="110"/>
      <c r="H18" s="111"/>
      <c r="I18" s="192">
        <f t="shared" si="2"/>
        <v>6594.4</v>
      </c>
    </row>
    <row r="19" spans="1:9" x14ac:dyDescent="0.25">
      <c r="A19" s="232"/>
      <c r="B19" s="511">
        <f t="shared" si="1"/>
        <v>232</v>
      </c>
      <c r="C19" s="20"/>
      <c r="D19" s="109"/>
      <c r="E19" s="572"/>
      <c r="F19" s="109">
        <f t="shared" si="0"/>
        <v>0</v>
      </c>
      <c r="G19" s="110"/>
      <c r="H19" s="111"/>
      <c r="I19" s="192">
        <f t="shared" si="2"/>
        <v>6594.4</v>
      </c>
    </row>
    <row r="20" spans="1:9" x14ac:dyDescent="0.25">
      <c r="A20" s="232"/>
      <c r="B20" s="511">
        <f t="shared" si="1"/>
        <v>232</v>
      </c>
      <c r="C20" s="20"/>
      <c r="D20" s="684"/>
      <c r="E20" s="687"/>
      <c r="F20" s="684">
        <f t="shared" si="0"/>
        <v>0</v>
      </c>
      <c r="G20" s="685"/>
      <c r="H20" s="686"/>
      <c r="I20" s="192">
        <f t="shared" si="2"/>
        <v>6594.4</v>
      </c>
    </row>
    <row r="21" spans="1:9" x14ac:dyDescent="0.25">
      <c r="A21" s="232"/>
      <c r="B21" s="511">
        <f t="shared" si="1"/>
        <v>232</v>
      </c>
      <c r="C21" s="20"/>
      <c r="D21" s="684"/>
      <c r="E21" s="687"/>
      <c r="F21" s="684">
        <f t="shared" si="0"/>
        <v>0</v>
      </c>
      <c r="G21" s="685"/>
      <c r="H21" s="686"/>
      <c r="I21" s="192">
        <f t="shared" si="2"/>
        <v>6594.4</v>
      </c>
    </row>
    <row r="22" spans="1:9" x14ac:dyDescent="0.25">
      <c r="A22" s="233"/>
      <c r="B22" s="511">
        <f>B21-C22</f>
        <v>232</v>
      </c>
      <c r="C22" s="20"/>
      <c r="D22" s="684"/>
      <c r="E22" s="687"/>
      <c r="F22" s="684">
        <f t="shared" si="0"/>
        <v>0</v>
      </c>
      <c r="G22" s="685"/>
      <c r="H22" s="686"/>
      <c r="I22" s="192">
        <f t="shared" si="2"/>
        <v>6594.4</v>
      </c>
    </row>
    <row r="23" spans="1:9" x14ac:dyDescent="0.25">
      <c r="A23" s="232"/>
      <c r="B23" s="511">
        <f t="shared" ref="B23:B53" si="3">B22-C23</f>
        <v>232</v>
      </c>
      <c r="C23" s="20"/>
      <c r="D23" s="684"/>
      <c r="E23" s="687"/>
      <c r="F23" s="684">
        <f t="shared" si="0"/>
        <v>0</v>
      </c>
      <c r="G23" s="685"/>
      <c r="H23" s="686"/>
      <c r="I23" s="192">
        <f t="shared" si="2"/>
        <v>6594.4</v>
      </c>
    </row>
    <row r="24" spans="1:9" x14ac:dyDescent="0.25">
      <c r="A24" s="232"/>
      <c r="B24" s="511">
        <f t="shared" si="3"/>
        <v>232</v>
      </c>
      <c r="C24" s="20"/>
      <c r="D24" s="684"/>
      <c r="E24" s="687"/>
      <c r="F24" s="684">
        <f t="shared" si="0"/>
        <v>0</v>
      </c>
      <c r="G24" s="685"/>
      <c r="H24" s="686"/>
      <c r="I24" s="192">
        <f t="shared" si="2"/>
        <v>6594.4</v>
      </c>
    </row>
    <row r="25" spans="1:9" x14ac:dyDescent="0.25">
      <c r="A25" s="232"/>
      <c r="B25" s="669">
        <f t="shared" si="3"/>
        <v>232</v>
      </c>
      <c r="C25" s="20"/>
      <c r="D25" s="684"/>
      <c r="E25" s="687"/>
      <c r="F25" s="684">
        <f t="shared" si="0"/>
        <v>0</v>
      </c>
      <c r="G25" s="685"/>
      <c r="H25" s="686"/>
      <c r="I25" s="192">
        <f t="shared" si="2"/>
        <v>6594.4</v>
      </c>
    </row>
    <row r="26" spans="1:9" x14ac:dyDescent="0.25">
      <c r="A26" s="232"/>
      <c r="B26" s="511">
        <f t="shared" si="3"/>
        <v>232</v>
      </c>
      <c r="C26" s="20"/>
      <c r="D26" s="684"/>
      <c r="E26" s="687"/>
      <c r="F26" s="684">
        <f t="shared" si="0"/>
        <v>0</v>
      </c>
      <c r="G26" s="685"/>
      <c r="H26" s="686"/>
      <c r="I26" s="192">
        <f t="shared" si="2"/>
        <v>6594.4</v>
      </c>
    </row>
    <row r="27" spans="1:9" x14ac:dyDescent="0.25">
      <c r="A27" s="232"/>
      <c r="B27" s="669">
        <f t="shared" si="3"/>
        <v>232</v>
      </c>
      <c r="C27" s="20"/>
      <c r="D27" s="684"/>
      <c r="E27" s="687"/>
      <c r="F27" s="684">
        <f t="shared" si="0"/>
        <v>0</v>
      </c>
      <c r="G27" s="685"/>
      <c r="H27" s="686"/>
      <c r="I27" s="192">
        <f t="shared" si="2"/>
        <v>6594.4</v>
      </c>
    </row>
    <row r="28" spans="1:9" x14ac:dyDescent="0.25">
      <c r="A28" s="232"/>
      <c r="B28" s="511">
        <f t="shared" si="3"/>
        <v>232</v>
      </c>
      <c r="C28" s="20"/>
      <c r="D28" s="684"/>
      <c r="E28" s="687"/>
      <c r="F28" s="684">
        <f t="shared" si="0"/>
        <v>0</v>
      </c>
      <c r="G28" s="685"/>
      <c r="H28" s="686"/>
      <c r="I28" s="192">
        <f t="shared" si="2"/>
        <v>6594.4</v>
      </c>
    </row>
    <row r="29" spans="1:9" x14ac:dyDescent="0.25">
      <c r="A29" s="232"/>
      <c r="B29" s="511">
        <f t="shared" si="3"/>
        <v>232</v>
      </c>
      <c r="C29" s="20"/>
      <c r="D29" s="684"/>
      <c r="E29" s="687"/>
      <c r="F29" s="684">
        <f t="shared" si="0"/>
        <v>0</v>
      </c>
      <c r="G29" s="685"/>
      <c r="H29" s="686"/>
      <c r="I29" s="192">
        <f t="shared" si="2"/>
        <v>6594.4</v>
      </c>
    </row>
    <row r="30" spans="1:9" x14ac:dyDescent="0.25">
      <c r="A30" s="232"/>
      <c r="B30" s="511">
        <f t="shared" si="3"/>
        <v>232</v>
      </c>
      <c r="C30" s="20"/>
      <c r="D30" s="684"/>
      <c r="E30" s="687"/>
      <c r="F30" s="684">
        <f t="shared" si="0"/>
        <v>0</v>
      </c>
      <c r="G30" s="685"/>
      <c r="H30" s="686"/>
      <c r="I30" s="192">
        <f t="shared" si="2"/>
        <v>6594.4</v>
      </c>
    </row>
    <row r="31" spans="1:9" x14ac:dyDescent="0.25">
      <c r="A31" s="232"/>
      <c r="B31" s="511">
        <f t="shared" si="3"/>
        <v>232</v>
      </c>
      <c r="C31" s="20"/>
      <c r="D31" s="684"/>
      <c r="E31" s="687"/>
      <c r="F31" s="684">
        <f t="shared" si="0"/>
        <v>0</v>
      </c>
      <c r="G31" s="685"/>
      <c r="H31" s="686"/>
      <c r="I31" s="192">
        <f t="shared" si="2"/>
        <v>6594.4</v>
      </c>
    </row>
    <row r="32" spans="1:9" x14ac:dyDescent="0.25">
      <c r="A32" s="232"/>
      <c r="B32" s="511">
        <f t="shared" si="3"/>
        <v>232</v>
      </c>
      <c r="C32" s="20"/>
      <c r="D32" s="684"/>
      <c r="E32" s="687"/>
      <c r="F32" s="684">
        <f t="shared" si="0"/>
        <v>0</v>
      </c>
      <c r="G32" s="685"/>
      <c r="H32" s="686"/>
      <c r="I32" s="192">
        <f t="shared" si="2"/>
        <v>6594.4</v>
      </c>
    </row>
    <row r="33" spans="1:9" x14ac:dyDescent="0.25">
      <c r="A33" s="232"/>
      <c r="B33" s="511">
        <f t="shared" si="3"/>
        <v>232</v>
      </c>
      <c r="C33" s="20"/>
      <c r="D33" s="684"/>
      <c r="E33" s="687"/>
      <c r="F33" s="684">
        <f t="shared" si="0"/>
        <v>0</v>
      </c>
      <c r="G33" s="685"/>
      <c r="H33" s="686"/>
      <c r="I33" s="192">
        <f t="shared" si="2"/>
        <v>6594.4</v>
      </c>
    </row>
    <row r="34" spans="1:9" x14ac:dyDescent="0.25">
      <c r="A34" s="232"/>
      <c r="B34" s="511">
        <f t="shared" si="3"/>
        <v>232</v>
      </c>
      <c r="C34" s="20"/>
      <c r="D34" s="684"/>
      <c r="E34" s="687"/>
      <c r="F34" s="684">
        <f t="shared" si="0"/>
        <v>0</v>
      </c>
      <c r="G34" s="685"/>
      <c r="H34" s="686"/>
      <c r="I34" s="192">
        <f t="shared" si="2"/>
        <v>6594.4</v>
      </c>
    </row>
    <row r="35" spans="1:9" x14ac:dyDescent="0.25">
      <c r="A35" s="232" t="s">
        <v>22</v>
      </c>
      <c r="B35" s="511">
        <f t="shared" si="3"/>
        <v>232</v>
      </c>
      <c r="C35" s="20"/>
      <c r="D35" s="684"/>
      <c r="E35" s="687"/>
      <c r="F35" s="684">
        <f t="shared" si="0"/>
        <v>0</v>
      </c>
      <c r="G35" s="685"/>
      <c r="H35" s="686"/>
      <c r="I35" s="192">
        <f t="shared" si="2"/>
        <v>6594.4</v>
      </c>
    </row>
    <row r="36" spans="1:9" x14ac:dyDescent="0.25">
      <c r="A36" s="233"/>
      <c r="B36" s="511">
        <f t="shared" si="3"/>
        <v>232</v>
      </c>
      <c r="C36" s="20"/>
      <c r="D36" s="684"/>
      <c r="E36" s="687"/>
      <c r="F36" s="684">
        <f t="shared" si="0"/>
        <v>0</v>
      </c>
      <c r="G36" s="685"/>
      <c r="H36" s="686"/>
      <c r="I36" s="192">
        <f t="shared" si="2"/>
        <v>6594.4</v>
      </c>
    </row>
    <row r="37" spans="1:9" x14ac:dyDescent="0.25">
      <c r="A37" s="232"/>
      <c r="B37" s="511">
        <f t="shared" si="3"/>
        <v>232</v>
      </c>
      <c r="C37" s="20"/>
      <c r="D37" s="684"/>
      <c r="E37" s="687"/>
      <c r="F37" s="684">
        <f t="shared" si="0"/>
        <v>0</v>
      </c>
      <c r="G37" s="685"/>
      <c r="H37" s="686"/>
      <c r="I37" s="192">
        <f t="shared" si="2"/>
        <v>6594.4</v>
      </c>
    </row>
    <row r="38" spans="1:9" x14ac:dyDescent="0.25">
      <c r="A38" s="232"/>
      <c r="B38" s="511">
        <f t="shared" si="3"/>
        <v>232</v>
      </c>
      <c r="C38" s="20"/>
      <c r="D38" s="684"/>
      <c r="E38" s="687"/>
      <c r="F38" s="684">
        <f t="shared" si="0"/>
        <v>0</v>
      </c>
      <c r="G38" s="685"/>
      <c r="H38" s="686"/>
      <c r="I38" s="192">
        <f t="shared" si="2"/>
        <v>6594.4</v>
      </c>
    </row>
    <row r="39" spans="1:9" x14ac:dyDescent="0.25">
      <c r="A39" s="232"/>
      <c r="B39" s="511">
        <f t="shared" si="3"/>
        <v>232</v>
      </c>
      <c r="C39" s="20"/>
      <c r="D39" s="684"/>
      <c r="E39" s="687"/>
      <c r="F39" s="684">
        <f t="shared" si="0"/>
        <v>0</v>
      </c>
      <c r="G39" s="685"/>
      <c r="H39" s="686"/>
      <c r="I39" s="192">
        <f t="shared" si="2"/>
        <v>6594.4</v>
      </c>
    </row>
    <row r="40" spans="1:9" x14ac:dyDescent="0.25">
      <c r="A40" s="232"/>
      <c r="B40" s="511">
        <f t="shared" si="3"/>
        <v>232</v>
      </c>
      <c r="C40" s="20"/>
      <c r="D40" s="684"/>
      <c r="E40" s="687"/>
      <c r="F40" s="684">
        <f t="shared" si="0"/>
        <v>0</v>
      </c>
      <c r="G40" s="685"/>
      <c r="H40" s="686"/>
      <c r="I40" s="192">
        <f t="shared" si="2"/>
        <v>6594.4</v>
      </c>
    </row>
    <row r="41" spans="1:9" x14ac:dyDescent="0.25">
      <c r="A41" s="232"/>
      <c r="B41" s="511">
        <f t="shared" si="3"/>
        <v>232</v>
      </c>
      <c r="C41" s="20"/>
      <c r="D41" s="684"/>
      <c r="E41" s="687"/>
      <c r="F41" s="684">
        <f t="shared" si="0"/>
        <v>0</v>
      </c>
      <c r="G41" s="685"/>
      <c r="H41" s="686"/>
      <c r="I41" s="192">
        <f t="shared" si="2"/>
        <v>6594.4</v>
      </c>
    </row>
    <row r="42" spans="1:9" x14ac:dyDescent="0.25">
      <c r="A42" s="232"/>
      <c r="B42" s="511">
        <f t="shared" si="3"/>
        <v>232</v>
      </c>
      <c r="C42" s="20"/>
      <c r="D42" s="684"/>
      <c r="E42" s="687"/>
      <c r="F42" s="684">
        <f t="shared" si="0"/>
        <v>0</v>
      </c>
      <c r="G42" s="685"/>
      <c r="H42" s="686"/>
      <c r="I42" s="192">
        <f t="shared" si="2"/>
        <v>6594.4</v>
      </c>
    </row>
    <row r="43" spans="1:9" x14ac:dyDescent="0.25">
      <c r="A43" s="232"/>
      <c r="B43" s="511">
        <f t="shared" si="3"/>
        <v>232</v>
      </c>
      <c r="C43" s="20"/>
      <c r="D43" s="684"/>
      <c r="E43" s="687"/>
      <c r="F43" s="684">
        <f t="shared" si="0"/>
        <v>0</v>
      </c>
      <c r="G43" s="685"/>
      <c r="H43" s="686"/>
      <c r="I43" s="192">
        <f t="shared" si="2"/>
        <v>6594.4</v>
      </c>
    </row>
    <row r="44" spans="1:9" x14ac:dyDescent="0.25">
      <c r="A44" s="232"/>
      <c r="B44" s="511">
        <f t="shared" si="3"/>
        <v>232</v>
      </c>
      <c r="C44" s="20"/>
      <c r="D44" s="684"/>
      <c r="E44" s="687"/>
      <c r="F44" s="684">
        <f t="shared" si="0"/>
        <v>0</v>
      </c>
      <c r="G44" s="685"/>
      <c r="H44" s="686"/>
      <c r="I44" s="192">
        <f t="shared" si="2"/>
        <v>6594.4</v>
      </c>
    </row>
    <row r="45" spans="1:9" x14ac:dyDescent="0.25">
      <c r="A45" s="232"/>
      <c r="B45" s="511">
        <f t="shared" si="3"/>
        <v>232</v>
      </c>
      <c r="C45" s="20"/>
      <c r="D45" s="684"/>
      <c r="E45" s="687"/>
      <c r="F45" s="684">
        <f t="shared" si="0"/>
        <v>0</v>
      </c>
      <c r="G45" s="685"/>
      <c r="H45" s="686"/>
      <c r="I45" s="192">
        <f t="shared" si="2"/>
        <v>6594.4</v>
      </c>
    </row>
    <row r="46" spans="1:9" x14ac:dyDescent="0.25">
      <c r="A46" s="232"/>
      <c r="B46" s="511">
        <f t="shared" si="3"/>
        <v>232</v>
      </c>
      <c r="C46" s="20"/>
      <c r="D46" s="684"/>
      <c r="E46" s="687"/>
      <c r="F46" s="684">
        <f t="shared" si="0"/>
        <v>0</v>
      </c>
      <c r="G46" s="685"/>
      <c r="H46" s="686"/>
      <c r="I46" s="192">
        <f t="shared" si="2"/>
        <v>6594.4</v>
      </c>
    </row>
    <row r="47" spans="1:9" x14ac:dyDescent="0.25">
      <c r="A47" s="232"/>
      <c r="B47" s="511">
        <f t="shared" si="3"/>
        <v>232</v>
      </c>
      <c r="C47" s="20"/>
      <c r="D47" s="684"/>
      <c r="E47" s="687"/>
      <c r="F47" s="684">
        <f t="shared" si="0"/>
        <v>0</v>
      </c>
      <c r="G47" s="685"/>
      <c r="H47" s="686"/>
      <c r="I47" s="192">
        <f t="shared" si="2"/>
        <v>6594.4</v>
      </c>
    </row>
    <row r="48" spans="1:9" x14ac:dyDescent="0.25">
      <c r="A48" s="232"/>
      <c r="B48" s="511">
        <f t="shared" si="3"/>
        <v>232</v>
      </c>
      <c r="C48" s="20"/>
      <c r="D48" s="684"/>
      <c r="E48" s="687"/>
      <c r="F48" s="684">
        <f t="shared" si="0"/>
        <v>0</v>
      </c>
      <c r="G48" s="685"/>
      <c r="H48" s="686"/>
      <c r="I48" s="192">
        <f t="shared" si="2"/>
        <v>6594.4</v>
      </c>
    </row>
    <row r="49" spans="1:9" x14ac:dyDescent="0.25">
      <c r="A49" s="232"/>
      <c r="B49" s="511">
        <f t="shared" si="3"/>
        <v>232</v>
      </c>
      <c r="C49" s="20"/>
      <c r="D49" s="684"/>
      <c r="E49" s="687"/>
      <c r="F49" s="684">
        <f t="shared" si="0"/>
        <v>0</v>
      </c>
      <c r="G49" s="685"/>
      <c r="H49" s="686"/>
      <c r="I49" s="192">
        <f t="shared" si="2"/>
        <v>6594.4</v>
      </c>
    </row>
    <row r="50" spans="1:9" x14ac:dyDescent="0.25">
      <c r="A50" s="232"/>
      <c r="B50" s="511">
        <f t="shared" si="3"/>
        <v>232</v>
      </c>
      <c r="C50" s="20"/>
      <c r="D50" s="684"/>
      <c r="E50" s="687"/>
      <c r="F50" s="684">
        <f t="shared" si="0"/>
        <v>0</v>
      </c>
      <c r="G50" s="685"/>
      <c r="H50" s="686"/>
      <c r="I50" s="192">
        <f t="shared" si="2"/>
        <v>6594.4</v>
      </c>
    </row>
    <row r="51" spans="1:9" x14ac:dyDescent="0.25">
      <c r="A51" s="232"/>
      <c r="B51" s="511">
        <f t="shared" si="3"/>
        <v>232</v>
      </c>
      <c r="C51" s="20"/>
      <c r="D51" s="95"/>
      <c r="E51" s="637"/>
      <c r="F51" s="109">
        <f t="shared" si="0"/>
        <v>0</v>
      </c>
      <c r="G51" s="110"/>
      <c r="H51" s="111"/>
      <c r="I51" s="192">
        <f t="shared" si="2"/>
        <v>6594.4</v>
      </c>
    </row>
    <row r="52" spans="1:9" x14ac:dyDescent="0.25">
      <c r="A52" s="232"/>
      <c r="B52" s="511">
        <f t="shared" si="3"/>
        <v>232</v>
      </c>
      <c r="C52" s="20"/>
      <c r="D52" s="95"/>
      <c r="E52" s="637"/>
      <c r="F52" s="109">
        <f t="shared" si="0"/>
        <v>0</v>
      </c>
      <c r="G52" s="110"/>
      <c r="H52" s="111"/>
      <c r="I52" s="192">
        <f t="shared" si="2"/>
        <v>6594.4</v>
      </c>
    </row>
    <row r="53" spans="1:9" x14ac:dyDescent="0.25">
      <c r="A53" s="232"/>
      <c r="B53" s="511">
        <f t="shared" si="3"/>
        <v>232</v>
      </c>
      <c r="C53" s="20"/>
      <c r="D53" s="95"/>
      <c r="E53" s="637"/>
      <c r="F53" s="109">
        <f t="shared" si="0"/>
        <v>0</v>
      </c>
      <c r="G53" s="110"/>
      <c r="H53" s="111"/>
      <c r="I53" s="192">
        <f t="shared" si="2"/>
        <v>6594.4</v>
      </c>
    </row>
    <row r="54" spans="1:9" x14ac:dyDescent="0.25">
      <c r="A54" s="232"/>
      <c r="B54" s="230"/>
      <c r="C54" s="20"/>
      <c r="D54" s="95"/>
      <c r="E54" s="637"/>
      <c r="F54" s="109">
        <f t="shared" si="0"/>
        <v>0</v>
      </c>
      <c r="G54" s="110"/>
      <c r="H54" s="111"/>
      <c r="I54" s="192">
        <f t="shared" si="2"/>
        <v>6594.4</v>
      </c>
    </row>
    <row r="55" spans="1:9" x14ac:dyDescent="0.25">
      <c r="A55" s="232"/>
      <c r="B55" s="230"/>
      <c r="C55" s="20"/>
      <c r="D55" s="95"/>
      <c r="E55" s="637"/>
      <c r="F55" s="109">
        <f t="shared" si="0"/>
        <v>0</v>
      </c>
      <c r="G55" s="110"/>
      <c r="H55" s="111"/>
      <c r="I55" s="192">
        <f t="shared" si="2"/>
        <v>6594.4</v>
      </c>
    </row>
    <row r="56" spans="1:9" x14ac:dyDescent="0.25">
      <c r="A56" s="232"/>
      <c r="B56" s="230"/>
      <c r="C56" s="20"/>
      <c r="D56" s="95"/>
      <c r="E56" s="637"/>
      <c r="F56" s="109">
        <f t="shared" si="0"/>
        <v>0</v>
      </c>
      <c r="G56" s="110"/>
      <c r="H56" s="111"/>
      <c r="I56" s="192">
        <f t="shared" si="2"/>
        <v>6594.4</v>
      </c>
    </row>
    <row r="57" spans="1:9" x14ac:dyDescent="0.25">
      <c r="A57" s="232"/>
      <c r="B57" s="230"/>
      <c r="C57" s="20"/>
      <c r="D57" s="95"/>
      <c r="E57" s="637"/>
      <c r="F57" s="109">
        <f t="shared" si="0"/>
        <v>0</v>
      </c>
      <c r="G57" s="110"/>
      <c r="H57" s="111"/>
      <c r="I57" s="192">
        <f t="shared" si="2"/>
        <v>6594.4</v>
      </c>
    </row>
    <row r="58" spans="1:9" x14ac:dyDescent="0.25">
      <c r="A58" s="232"/>
      <c r="B58" s="230"/>
      <c r="C58" s="20"/>
      <c r="D58" s="95"/>
      <c r="E58" s="637"/>
      <c r="F58" s="109">
        <f t="shared" si="0"/>
        <v>0</v>
      </c>
      <c r="G58" s="110"/>
      <c r="H58" s="111"/>
      <c r="I58" s="192">
        <f t="shared" si="2"/>
        <v>6594.4</v>
      </c>
    </row>
    <row r="59" spans="1:9" x14ac:dyDescent="0.25">
      <c r="A59" s="232"/>
      <c r="B59" s="230"/>
      <c r="C59" s="20"/>
      <c r="D59" s="95"/>
      <c r="E59" s="637"/>
      <c r="F59" s="109">
        <f t="shared" si="0"/>
        <v>0</v>
      </c>
      <c r="G59" s="110"/>
      <c r="H59" s="111"/>
      <c r="I59" s="192">
        <f t="shared" si="2"/>
        <v>6594.4</v>
      </c>
    </row>
    <row r="60" spans="1:9" x14ac:dyDescent="0.25">
      <c r="A60" s="232"/>
      <c r="B60" s="230"/>
      <c r="C60" s="20"/>
      <c r="D60" s="95"/>
      <c r="E60" s="637"/>
      <c r="F60" s="109">
        <f t="shared" si="0"/>
        <v>0</v>
      </c>
      <c r="G60" s="110"/>
      <c r="H60" s="111"/>
      <c r="I60" s="192">
        <f t="shared" si="2"/>
        <v>6594.4</v>
      </c>
    </row>
    <row r="61" spans="1:9" x14ac:dyDescent="0.25">
      <c r="A61" s="232"/>
      <c r="B61" s="230"/>
      <c r="C61" s="20"/>
      <c r="D61" s="95"/>
      <c r="E61" s="637"/>
      <c r="F61" s="109">
        <f t="shared" si="0"/>
        <v>0</v>
      </c>
      <c r="G61" s="110"/>
      <c r="H61" s="111"/>
      <c r="I61" s="192">
        <f t="shared" si="2"/>
        <v>6594.4</v>
      </c>
    </row>
    <row r="62" spans="1:9" x14ac:dyDescent="0.25">
      <c r="A62" s="232"/>
      <c r="B62" s="230"/>
      <c r="C62" s="20"/>
      <c r="D62" s="95"/>
      <c r="E62" s="637"/>
      <c r="F62" s="109">
        <f t="shared" si="0"/>
        <v>0</v>
      </c>
      <c r="G62" s="110"/>
      <c r="H62" s="111"/>
      <c r="I62" s="192">
        <f t="shared" si="2"/>
        <v>6594.4</v>
      </c>
    </row>
    <row r="63" spans="1:9" x14ac:dyDescent="0.25">
      <c r="A63" s="232"/>
      <c r="B63" s="7"/>
      <c r="C63" s="20"/>
      <c r="D63" s="95"/>
      <c r="E63" s="637"/>
      <c r="F63" s="109">
        <f t="shared" si="0"/>
        <v>0</v>
      </c>
      <c r="G63" s="110"/>
      <c r="H63" s="111"/>
      <c r="I63" s="192">
        <f t="shared" si="2"/>
        <v>6594.4</v>
      </c>
    </row>
    <row r="64" spans="1:9" x14ac:dyDescent="0.25">
      <c r="A64" s="232"/>
      <c r="B64" s="7"/>
      <c r="C64" s="20"/>
      <c r="D64" s="95"/>
      <c r="E64" s="637"/>
      <c r="F64" s="109">
        <f t="shared" si="0"/>
        <v>0</v>
      </c>
      <c r="G64" s="110"/>
      <c r="H64" s="111"/>
      <c r="I64" s="192">
        <f t="shared" si="2"/>
        <v>6594.4</v>
      </c>
    </row>
    <row r="65" spans="1:9" x14ac:dyDescent="0.25">
      <c r="A65" s="232"/>
      <c r="B65" s="7"/>
      <c r="C65" s="20"/>
      <c r="D65" s="95"/>
      <c r="E65" s="637"/>
      <c r="F65" s="109">
        <f t="shared" si="0"/>
        <v>0</v>
      </c>
      <c r="G65" s="110"/>
      <c r="H65" s="111"/>
      <c r="I65" s="192">
        <f t="shared" si="2"/>
        <v>6594.4</v>
      </c>
    </row>
    <row r="66" spans="1:9" x14ac:dyDescent="0.25">
      <c r="A66" s="232"/>
      <c r="B66" s="7"/>
      <c r="C66" s="20"/>
      <c r="D66" s="95"/>
      <c r="E66" s="637"/>
      <c r="F66" s="109">
        <f t="shared" si="0"/>
        <v>0</v>
      </c>
      <c r="G66" s="110"/>
      <c r="H66" s="111"/>
      <c r="I66" s="192">
        <f t="shared" si="2"/>
        <v>6594.4</v>
      </c>
    </row>
    <row r="67" spans="1:9" x14ac:dyDescent="0.25">
      <c r="A67" s="232"/>
      <c r="B67" s="7"/>
      <c r="C67" s="20"/>
      <c r="D67" s="95"/>
      <c r="E67" s="637"/>
      <c r="F67" s="109">
        <f t="shared" si="0"/>
        <v>0</v>
      </c>
      <c r="G67" s="110"/>
      <c r="H67" s="111"/>
      <c r="I67" s="192">
        <f t="shared" si="2"/>
        <v>6594.4</v>
      </c>
    </row>
    <row r="68" spans="1:9" x14ac:dyDescent="0.25">
      <c r="A68" s="232"/>
      <c r="B68" s="7"/>
      <c r="C68" s="20"/>
      <c r="D68" s="95"/>
      <c r="E68" s="637"/>
      <c r="F68" s="109">
        <f t="shared" si="0"/>
        <v>0</v>
      </c>
      <c r="G68" s="110"/>
      <c r="H68" s="111"/>
      <c r="I68" s="192">
        <f t="shared" si="2"/>
        <v>6594.4</v>
      </c>
    </row>
    <row r="69" spans="1:9" x14ac:dyDescent="0.25">
      <c r="A69" s="232"/>
      <c r="B69" s="7"/>
      <c r="C69" s="20"/>
      <c r="D69" s="95"/>
      <c r="E69" s="637"/>
      <c r="F69" s="109">
        <f t="shared" si="0"/>
        <v>0</v>
      </c>
      <c r="G69" s="110"/>
      <c r="H69" s="111"/>
      <c r="I69" s="192">
        <f t="shared" si="2"/>
        <v>6594.4</v>
      </c>
    </row>
    <row r="70" spans="1:9" x14ac:dyDescent="0.25">
      <c r="A70" s="232"/>
      <c r="B70" s="7"/>
      <c r="C70" s="20"/>
      <c r="D70" s="95"/>
      <c r="E70" s="637"/>
      <c r="F70" s="109">
        <f t="shared" si="0"/>
        <v>0</v>
      </c>
      <c r="G70" s="110"/>
      <c r="H70" s="111"/>
      <c r="I70" s="192">
        <f t="shared" si="2"/>
        <v>6594.4</v>
      </c>
    </row>
    <row r="71" spans="1:9" x14ac:dyDescent="0.25">
      <c r="A71" s="232"/>
      <c r="B71" s="7"/>
      <c r="C71" s="20"/>
      <c r="D71" s="95"/>
      <c r="E71" s="637"/>
      <c r="F71" s="109">
        <f t="shared" si="0"/>
        <v>0</v>
      </c>
      <c r="G71" s="110"/>
      <c r="H71" s="111"/>
      <c r="I71" s="192">
        <f t="shared" si="2"/>
        <v>6594.4</v>
      </c>
    </row>
    <row r="72" spans="1:9" x14ac:dyDescent="0.25">
      <c r="A72" s="232"/>
      <c r="B72" s="7"/>
      <c r="C72" s="20"/>
      <c r="D72" s="95"/>
      <c r="E72" s="637"/>
      <c r="F72" s="109">
        <f t="shared" si="0"/>
        <v>0</v>
      </c>
      <c r="G72" s="110"/>
      <c r="H72" s="111"/>
      <c r="I72" s="192">
        <f t="shared" si="2"/>
        <v>6594.4</v>
      </c>
    </row>
    <row r="73" spans="1:9" x14ac:dyDescent="0.25">
      <c r="A73" s="232"/>
      <c r="B73" s="7"/>
      <c r="C73" s="20"/>
      <c r="D73" s="95"/>
      <c r="E73" s="637"/>
      <c r="F73" s="109">
        <f>D73</f>
        <v>0</v>
      </c>
      <c r="G73" s="110"/>
      <c r="H73" s="111"/>
      <c r="I73" s="192">
        <f t="shared" si="2"/>
        <v>6594.4</v>
      </c>
    </row>
    <row r="74" spans="1:9" x14ac:dyDescent="0.25">
      <c r="A74" s="232"/>
      <c r="B74" s="7"/>
      <c r="C74" s="20"/>
      <c r="D74" s="95"/>
      <c r="E74" s="637"/>
      <c r="F74" s="109">
        <f>D74</f>
        <v>0</v>
      </c>
      <c r="G74" s="110"/>
      <c r="H74" s="111"/>
      <c r="I74" s="192">
        <f t="shared" si="2"/>
        <v>6594.4</v>
      </c>
    </row>
    <row r="75" spans="1:9" x14ac:dyDescent="0.25">
      <c r="A75" s="232"/>
      <c r="B75" s="7"/>
      <c r="C75" s="20"/>
      <c r="D75" s="95"/>
      <c r="E75" s="637"/>
      <c r="F75" s="109">
        <f>D75</f>
        <v>0</v>
      </c>
      <c r="G75" s="110"/>
      <c r="H75" s="111"/>
      <c r="I75" s="192">
        <f t="shared" ref="I75" si="4">I74-F75</f>
        <v>6594.4</v>
      </c>
    </row>
    <row r="76" spans="1:9" ht="15.75" thickBot="1" x14ac:dyDescent="0.3">
      <c r="A76" s="232"/>
      <c r="B76" s="21"/>
      <c r="C76" s="77"/>
      <c r="D76" s="195"/>
      <c r="E76" s="542"/>
      <c r="F76" s="187"/>
      <c r="G76" s="188"/>
      <c r="H76" s="96"/>
    </row>
    <row r="77" spans="1:9" x14ac:dyDescent="0.25">
      <c r="C77" s="79">
        <f>SUM(C9:C76)</f>
        <v>120</v>
      </c>
      <c r="D77" s="9">
        <f>SUM(D9:D76)</f>
        <v>3418.1000000000004</v>
      </c>
      <c r="F77" s="9">
        <f>SUM(F9:F76)</f>
        <v>3418.1000000000004</v>
      </c>
    </row>
    <row r="79" spans="1:9" ht="15.75" thickBot="1" x14ac:dyDescent="0.3"/>
    <row r="80" spans="1:9" ht="15.75" thickBot="1" x14ac:dyDescent="0.3">
      <c r="D80" s="61" t="s">
        <v>4</v>
      </c>
      <c r="E80" s="90">
        <f>F5+F6-C77+F7</f>
        <v>232</v>
      </c>
    </row>
    <row r="81" spans="3:7" ht="15.75" thickBot="1" x14ac:dyDescent="0.3"/>
    <row r="82" spans="3:7" ht="15.75" thickBot="1" x14ac:dyDescent="0.3">
      <c r="C82" s="819" t="s">
        <v>11</v>
      </c>
      <c r="D82" s="820"/>
      <c r="E82" s="92">
        <f>E5+E6-F77+E7</f>
        <v>6594.4</v>
      </c>
      <c r="F82" s="119"/>
      <c r="G82" s="16"/>
    </row>
  </sheetData>
  <mergeCells count="3">
    <mergeCell ref="A1:G1"/>
    <mergeCell ref="A5:A6"/>
    <mergeCell ref="C82:D82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C82"/>
  <sheetViews>
    <sheetView topLeftCell="U1" zoomScaleNormal="100" workbookViewId="0">
      <pane ySplit="8" topLeftCell="A23" activePane="bottomLeft" state="frozen"/>
      <selection activeCell="U1" sqref="U1"/>
      <selection pane="bottomLeft" activeCell="AB31" sqref="AB3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8" max="8" width="11.42578125" bestFit="1" customWidth="1"/>
    <col min="9" max="9" width="11.42578125" style="510"/>
    <col min="11" max="11" width="26.7109375" customWidth="1"/>
    <col min="12" max="12" width="18" customWidth="1"/>
    <col min="13" max="13" width="14.7109375" customWidth="1"/>
    <col min="15" max="15" width="13" bestFit="1" customWidth="1"/>
    <col min="18" max="18" width="11.42578125" bestFit="1" customWidth="1"/>
    <col min="19" max="19" width="11.42578125" style="510"/>
    <col min="21" max="21" width="26.7109375" customWidth="1"/>
    <col min="22" max="22" width="18" customWidth="1"/>
    <col min="23" max="23" width="14.7109375" customWidth="1"/>
    <col min="25" max="25" width="13" bestFit="1" customWidth="1"/>
    <col min="28" max="28" width="11.42578125" bestFit="1" customWidth="1"/>
    <col min="29" max="29" width="11.42578125" style="510"/>
  </cols>
  <sheetData>
    <row r="1" spans="1:29" ht="40.5" x14ac:dyDescent="0.55000000000000004">
      <c r="A1" s="818" t="s">
        <v>132</v>
      </c>
      <c r="B1" s="818"/>
      <c r="C1" s="818"/>
      <c r="D1" s="818"/>
      <c r="E1" s="818"/>
      <c r="F1" s="818"/>
      <c r="G1" s="818"/>
      <c r="H1" s="14">
        <v>1</v>
      </c>
      <c r="K1" s="813" t="s">
        <v>131</v>
      </c>
      <c r="L1" s="813"/>
      <c r="M1" s="813"/>
      <c r="N1" s="813"/>
      <c r="O1" s="813"/>
      <c r="P1" s="813"/>
      <c r="Q1" s="813"/>
      <c r="R1" s="14">
        <v>2</v>
      </c>
      <c r="U1" s="818" t="s">
        <v>205</v>
      </c>
      <c r="V1" s="818"/>
      <c r="W1" s="818"/>
      <c r="X1" s="818"/>
      <c r="Y1" s="818"/>
      <c r="Z1" s="818"/>
      <c r="AA1" s="818"/>
      <c r="AB1" s="14">
        <v>2</v>
      </c>
    </row>
    <row r="2" spans="1:29" ht="15.75" thickBot="1" x14ac:dyDescent="0.3">
      <c r="C2" s="22"/>
      <c r="D2" s="65"/>
      <c r="F2" s="65"/>
      <c r="M2" s="22"/>
      <c r="N2" s="65"/>
      <c r="P2" s="65"/>
      <c r="W2" s="22"/>
      <c r="X2" s="65"/>
      <c r="Z2" s="65"/>
    </row>
    <row r="3" spans="1:29" ht="16.5" thickTop="1" thickBot="1" x14ac:dyDescent="0.3">
      <c r="A3" s="100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  <c r="K3" s="100" t="s">
        <v>0</v>
      </c>
      <c r="L3" s="11" t="s">
        <v>1</v>
      </c>
      <c r="M3" s="57"/>
      <c r="N3" s="12" t="s">
        <v>2</v>
      </c>
      <c r="O3" s="12" t="s">
        <v>3</v>
      </c>
      <c r="P3" s="12" t="s">
        <v>4</v>
      </c>
      <c r="Q3" s="34" t="s">
        <v>34</v>
      </c>
      <c r="R3" s="49" t="s">
        <v>11</v>
      </c>
      <c r="U3" s="100" t="s">
        <v>0</v>
      </c>
      <c r="V3" s="11" t="s">
        <v>1</v>
      </c>
      <c r="W3" s="57"/>
      <c r="X3" s="12" t="s">
        <v>2</v>
      </c>
      <c r="Y3" s="12" t="s">
        <v>3</v>
      </c>
      <c r="Z3" s="12" t="s">
        <v>4</v>
      </c>
      <c r="AA3" s="34" t="s">
        <v>34</v>
      </c>
      <c r="AB3" s="49" t="s">
        <v>11</v>
      </c>
    </row>
    <row r="4" spans="1:29" ht="15.75" thickTop="1" x14ac:dyDescent="0.25">
      <c r="A4" s="230"/>
      <c r="B4" s="230"/>
      <c r="C4" s="193"/>
      <c r="D4" s="230"/>
      <c r="E4" s="230"/>
      <c r="F4" s="230"/>
      <c r="G4" s="320"/>
      <c r="H4" s="320"/>
      <c r="K4" s="230"/>
      <c r="L4" s="230"/>
      <c r="M4" s="193"/>
      <c r="N4" s="230"/>
      <c r="O4" s="230"/>
      <c r="P4" s="230"/>
      <c r="Q4" s="320"/>
      <c r="R4" s="320"/>
      <c r="U4" s="230"/>
      <c r="V4" s="230"/>
      <c r="W4" s="193"/>
      <c r="X4" s="230"/>
      <c r="Y4" s="230"/>
      <c r="Z4" s="230"/>
      <c r="AA4" s="320"/>
      <c r="AB4" s="320"/>
    </row>
    <row r="5" spans="1:29" ht="15" customHeight="1" x14ac:dyDescent="0.25">
      <c r="A5" s="812" t="s">
        <v>111</v>
      </c>
      <c r="B5" s="695" t="s">
        <v>112</v>
      </c>
      <c r="C5" s="622">
        <v>84.06</v>
      </c>
      <c r="D5" s="262">
        <v>43304</v>
      </c>
      <c r="E5" s="147">
        <v>8000.32</v>
      </c>
      <c r="F5" s="99">
        <v>284</v>
      </c>
      <c r="G5" s="722">
        <f>F77</f>
        <v>8000.3200000000015</v>
      </c>
      <c r="K5" s="812" t="s">
        <v>111</v>
      </c>
      <c r="L5" s="695" t="s">
        <v>137</v>
      </c>
      <c r="M5" s="622">
        <v>84</v>
      </c>
      <c r="N5" s="262">
        <v>43313</v>
      </c>
      <c r="O5" s="147">
        <v>9992.67</v>
      </c>
      <c r="P5" s="99">
        <v>349</v>
      </c>
      <c r="Q5" s="18">
        <f>P77</f>
        <v>10530.539999999999</v>
      </c>
      <c r="U5" s="812" t="s">
        <v>138</v>
      </c>
      <c r="V5" s="695" t="s">
        <v>137</v>
      </c>
      <c r="W5" s="622"/>
      <c r="X5" s="262">
        <v>43325</v>
      </c>
      <c r="Y5" s="147">
        <v>16585.939999999999</v>
      </c>
      <c r="Z5" s="99">
        <v>571</v>
      </c>
      <c r="AA5" s="18">
        <f>Z77</f>
        <v>16773.830000000002</v>
      </c>
    </row>
    <row r="6" spans="1:29" x14ac:dyDescent="0.25">
      <c r="A6" s="812"/>
      <c r="B6" s="119"/>
      <c r="C6" s="655"/>
      <c r="D6" s="262"/>
      <c r="E6" s="608"/>
      <c r="F6" s="99"/>
      <c r="G6" s="63"/>
      <c r="H6" s="10">
        <f>E6-G6+E7+E5-G5</f>
        <v>0</v>
      </c>
      <c r="K6" s="812"/>
      <c r="L6" s="119"/>
      <c r="M6" s="655"/>
      <c r="N6" s="262"/>
      <c r="O6" s="608">
        <v>537.87</v>
      </c>
      <c r="P6" s="99">
        <v>20</v>
      </c>
      <c r="Q6" s="727"/>
      <c r="R6" s="10">
        <f>O6-Q6+O7+O5-Q5</f>
        <v>0</v>
      </c>
      <c r="U6" s="812"/>
      <c r="V6" s="119"/>
      <c r="W6" s="655"/>
      <c r="X6" s="262"/>
      <c r="Y6" s="608">
        <v>185.48</v>
      </c>
      <c r="Z6" s="99">
        <v>7</v>
      </c>
      <c r="AA6" s="63"/>
      <c r="AB6" s="10">
        <f>Y6-AA6+Y7+Y5-AA5</f>
        <v>-2.4100000000034925</v>
      </c>
    </row>
    <row r="7" spans="1:29" ht="15.75" thickBot="1" x14ac:dyDescent="0.3">
      <c r="A7" s="16"/>
      <c r="B7" s="26"/>
      <c r="C7" s="292"/>
      <c r="D7" s="314"/>
      <c r="E7" s="147"/>
      <c r="F7" s="99"/>
      <c r="G7" s="16"/>
      <c r="K7" s="16"/>
      <c r="L7" s="26"/>
      <c r="M7" s="292"/>
      <c r="N7" s="314"/>
      <c r="O7" s="147"/>
      <c r="P7" s="99"/>
      <c r="Q7" s="723"/>
      <c r="U7" s="16"/>
      <c r="V7" s="26"/>
      <c r="W7" s="292"/>
      <c r="X7" s="314"/>
      <c r="Y7" s="147"/>
      <c r="Z7" s="99"/>
      <c r="AA7" s="16"/>
    </row>
    <row r="8" spans="1:29" ht="16.5" thickTop="1" thickBot="1" x14ac:dyDescent="0.3">
      <c r="B8" s="102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  <c r="L8" s="102" t="s">
        <v>7</v>
      </c>
      <c r="M8" s="35" t="s">
        <v>8</v>
      </c>
      <c r="N8" s="41" t="s">
        <v>3</v>
      </c>
      <c r="O8" s="42" t="s">
        <v>2</v>
      </c>
      <c r="P8" s="12" t="s">
        <v>9</v>
      </c>
      <c r="Q8" s="13" t="s">
        <v>15</v>
      </c>
      <c r="R8" s="32"/>
      <c r="V8" s="102" t="s">
        <v>7</v>
      </c>
      <c r="W8" s="35" t="s">
        <v>8</v>
      </c>
      <c r="X8" s="41" t="s">
        <v>3</v>
      </c>
      <c r="Y8" s="42" t="s">
        <v>2</v>
      </c>
      <c r="Z8" s="12" t="s">
        <v>9</v>
      </c>
      <c r="AA8" s="13" t="s">
        <v>15</v>
      </c>
      <c r="AB8" s="32"/>
    </row>
    <row r="9" spans="1:29" ht="15.75" thickTop="1" x14ac:dyDescent="0.25">
      <c r="A9" s="151" t="s">
        <v>32</v>
      </c>
      <c r="B9" s="511">
        <f>F6-C9+F5</f>
        <v>254</v>
      </c>
      <c r="C9" s="20">
        <v>30</v>
      </c>
      <c r="D9" s="109">
        <v>846.6</v>
      </c>
      <c r="E9" s="572">
        <v>43306</v>
      </c>
      <c r="F9" s="109">
        <f t="shared" ref="F9:F72" si="0">D9</f>
        <v>846.6</v>
      </c>
      <c r="G9" s="110" t="s">
        <v>116</v>
      </c>
      <c r="H9" s="111">
        <v>98</v>
      </c>
      <c r="I9" s="192">
        <f>E6-F9+E5</f>
        <v>7153.7199999999993</v>
      </c>
      <c r="K9" s="151" t="s">
        <v>32</v>
      </c>
      <c r="L9" s="511">
        <f>P6-M9+P5</f>
        <v>339</v>
      </c>
      <c r="M9" s="20">
        <v>30</v>
      </c>
      <c r="N9" s="109">
        <v>853.64</v>
      </c>
      <c r="O9" s="572">
        <v>43315</v>
      </c>
      <c r="P9" s="109">
        <f t="shared" ref="P9:P72" si="1">N9</f>
        <v>853.64</v>
      </c>
      <c r="Q9" s="110" t="s">
        <v>146</v>
      </c>
      <c r="R9" s="111">
        <v>98</v>
      </c>
      <c r="S9" s="192">
        <f>O6-P9+O5</f>
        <v>9676.9</v>
      </c>
      <c r="U9" s="151" t="s">
        <v>32</v>
      </c>
      <c r="V9" s="511">
        <f>Z6-W9+Z5</f>
        <v>541</v>
      </c>
      <c r="W9" s="20">
        <v>37</v>
      </c>
      <c r="X9" s="109">
        <v>1024.94</v>
      </c>
      <c r="Y9" s="572">
        <v>43332</v>
      </c>
      <c r="Z9" s="109">
        <f t="shared" ref="Z9:Z72" si="2">X9</f>
        <v>1024.94</v>
      </c>
      <c r="AA9" s="110" t="s">
        <v>178</v>
      </c>
      <c r="AB9" s="111">
        <v>98</v>
      </c>
      <c r="AC9" s="192">
        <f>Y6-Z9+Y5</f>
        <v>15746.48</v>
      </c>
    </row>
    <row r="10" spans="1:29" x14ac:dyDescent="0.25">
      <c r="A10" s="519"/>
      <c r="B10" s="511">
        <f>B9-C10</f>
        <v>179</v>
      </c>
      <c r="C10" s="20">
        <v>75</v>
      </c>
      <c r="D10" s="109">
        <v>2117.9699999999998</v>
      </c>
      <c r="E10" s="572">
        <v>43307</v>
      </c>
      <c r="F10" s="109">
        <f t="shared" si="0"/>
        <v>2117.9699999999998</v>
      </c>
      <c r="G10" s="110" t="s">
        <v>119</v>
      </c>
      <c r="H10" s="111">
        <v>98</v>
      </c>
      <c r="I10" s="192">
        <f>I9-F10</f>
        <v>5035.75</v>
      </c>
      <c r="K10" s="519"/>
      <c r="L10" s="511">
        <f>L9-M10</f>
        <v>329</v>
      </c>
      <c r="M10" s="20">
        <v>10</v>
      </c>
      <c r="N10" s="109">
        <v>270.93</v>
      </c>
      <c r="O10" s="572">
        <v>43315</v>
      </c>
      <c r="P10" s="109">
        <f t="shared" si="1"/>
        <v>270.93</v>
      </c>
      <c r="Q10" s="110" t="s">
        <v>147</v>
      </c>
      <c r="R10" s="111">
        <v>98</v>
      </c>
      <c r="S10" s="192">
        <f>S9-P10</f>
        <v>9405.9699999999993</v>
      </c>
      <c r="U10" s="519"/>
      <c r="V10" s="511">
        <f>V9-W10</f>
        <v>511</v>
      </c>
      <c r="W10" s="20">
        <v>30</v>
      </c>
      <c r="X10" s="109">
        <v>915.57</v>
      </c>
      <c r="Y10" s="572">
        <v>43334</v>
      </c>
      <c r="Z10" s="109">
        <f t="shared" si="2"/>
        <v>915.57</v>
      </c>
      <c r="AA10" s="110" t="s">
        <v>185</v>
      </c>
      <c r="AB10" s="111">
        <v>98</v>
      </c>
      <c r="AC10" s="192">
        <f>AC9-Z10</f>
        <v>14830.91</v>
      </c>
    </row>
    <row r="11" spans="1:29" x14ac:dyDescent="0.25">
      <c r="A11" s="463"/>
      <c r="B11" s="511">
        <f t="shared" ref="B11:B21" si="3">B10-C11</f>
        <v>150</v>
      </c>
      <c r="C11" s="20">
        <v>29</v>
      </c>
      <c r="D11" s="109">
        <v>817.76</v>
      </c>
      <c r="E11" s="572">
        <v>43307</v>
      </c>
      <c r="F11" s="109">
        <f t="shared" si="0"/>
        <v>817.76</v>
      </c>
      <c r="G11" s="110" t="s">
        <v>121</v>
      </c>
      <c r="H11" s="111">
        <v>98</v>
      </c>
      <c r="I11" s="192">
        <f t="shared" ref="I11:I74" si="4">I10-F11</f>
        <v>4217.99</v>
      </c>
      <c r="K11" s="463"/>
      <c r="L11" s="511">
        <f t="shared" ref="L11:L21" si="5">L10-M11</f>
        <v>299</v>
      </c>
      <c r="M11" s="20">
        <v>30</v>
      </c>
      <c r="N11" s="109">
        <v>852.25</v>
      </c>
      <c r="O11" s="572">
        <v>43316</v>
      </c>
      <c r="P11" s="109">
        <f t="shared" si="1"/>
        <v>852.25</v>
      </c>
      <c r="Q11" s="110" t="s">
        <v>149</v>
      </c>
      <c r="R11" s="111">
        <v>98</v>
      </c>
      <c r="S11" s="192">
        <f t="shared" ref="S11:S74" si="6">S10-P11</f>
        <v>8553.7199999999993</v>
      </c>
      <c r="U11" s="463"/>
      <c r="V11" s="511">
        <f t="shared" ref="V11:V38" si="7">V10-W11</f>
        <v>481</v>
      </c>
      <c r="W11" s="20">
        <v>30</v>
      </c>
      <c r="X11" s="109">
        <v>830.72</v>
      </c>
      <c r="Y11" s="572">
        <v>43336</v>
      </c>
      <c r="Z11" s="109">
        <f t="shared" si="2"/>
        <v>830.72</v>
      </c>
      <c r="AA11" s="110" t="s">
        <v>192</v>
      </c>
      <c r="AB11" s="111">
        <v>98</v>
      </c>
      <c r="AC11" s="192">
        <f t="shared" ref="AC11:AC74" si="8">AC10-Z11</f>
        <v>14000.19</v>
      </c>
    </row>
    <row r="12" spans="1:29" x14ac:dyDescent="0.25">
      <c r="A12" s="153" t="s">
        <v>33</v>
      </c>
      <c r="B12" s="511">
        <f t="shared" si="3"/>
        <v>120</v>
      </c>
      <c r="C12" s="20">
        <v>30</v>
      </c>
      <c r="D12" s="109">
        <v>864.68</v>
      </c>
      <c r="E12" s="572">
        <v>43309</v>
      </c>
      <c r="F12" s="109">
        <f t="shared" si="0"/>
        <v>864.68</v>
      </c>
      <c r="G12" s="110" t="s">
        <v>125</v>
      </c>
      <c r="H12" s="111">
        <v>98</v>
      </c>
      <c r="I12" s="192">
        <f t="shared" si="4"/>
        <v>3353.31</v>
      </c>
      <c r="K12" s="153" t="s">
        <v>33</v>
      </c>
      <c r="L12" s="511">
        <f t="shared" si="5"/>
        <v>269</v>
      </c>
      <c r="M12" s="20">
        <v>30</v>
      </c>
      <c r="N12" s="109">
        <v>852.3</v>
      </c>
      <c r="O12" s="572">
        <v>43316</v>
      </c>
      <c r="P12" s="109">
        <f t="shared" si="1"/>
        <v>852.3</v>
      </c>
      <c r="Q12" s="110" t="s">
        <v>152</v>
      </c>
      <c r="R12" s="111">
        <v>98</v>
      </c>
      <c r="S12" s="192">
        <f t="shared" si="6"/>
        <v>7701.4199999999992</v>
      </c>
      <c r="U12" s="153" t="s">
        <v>33</v>
      </c>
      <c r="V12" s="511">
        <f t="shared" si="7"/>
        <v>451</v>
      </c>
      <c r="W12" s="20">
        <v>30</v>
      </c>
      <c r="X12" s="109">
        <v>854.31</v>
      </c>
      <c r="Y12" s="572">
        <v>43337</v>
      </c>
      <c r="Z12" s="109">
        <f t="shared" si="2"/>
        <v>854.31</v>
      </c>
      <c r="AA12" s="110" t="s">
        <v>195</v>
      </c>
      <c r="AB12" s="111">
        <v>98</v>
      </c>
      <c r="AC12" s="192">
        <f t="shared" si="8"/>
        <v>13145.880000000001</v>
      </c>
    </row>
    <row r="13" spans="1:29" x14ac:dyDescent="0.25">
      <c r="A13" s="277"/>
      <c r="B13" s="511">
        <f t="shared" si="3"/>
        <v>90</v>
      </c>
      <c r="C13" s="20">
        <v>30</v>
      </c>
      <c r="D13" s="109">
        <v>859.72</v>
      </c>
      <c r="E13" s="572">
        <v>43309</v>
      </c>
      <c r="F13" s="109">
        <f t="shared" si="0"/>
        <v>859.72</v>
      </c>
      <c r="G13" s="110" t="s">
        <v>126</v>
      </c>
      <c r="H13" s="111">
        <v>98</v>
      </c>
      <c r="I13" s="192">
        <f t="shared" si="4"/>
        <v>2493.59</v>
      </c>
      <c r="K13" s="277"/>
      <c r="L13" s="511">
        <f t="shared" si="5"/>
        <v>239</v>
      </c>
      <c r="M13" s="20">
        <v>30</v>
      </c>
      <c r="N13" s="109">
        <v>840.74</v>
      </c>
      <c r="O13" s="572">
        <v>43318</v>
      </c>
      <c r="P13" s="109">
        <f t="shared" si="1"/>
        <v>840.74</v>
      </c>
      <c r="Q13" s="110" t="s">
        <v>153</v>
      </c>
      <c r="R13" s="111">
        <v>98</v>
      </c>
      <c r="S13" s="192">
        <f t="shared" si="6"/>
        <v>6860.6799999999994</v>
      </c>
      <c r="U13" s="277"/>
      <c r="V13" s="511">
        <f t="shared" si="7"/>
        <v>421</v>
      </c>
      <c r="W13" s="20">
        <v>30</v>
      </c>
      <c r="X13" s="109">
        <v>901.85</v>
      </c>
      <c r="Y13" s="572">
        <v>43339</v>
      </c>
      <c r="Z13" s="109">
        <f t="shared" si="2"/>
        <v>901.85</v>
      </c>
      <c r="AA13" s="110" t="s">
        <v>197</v>
      </c>
      <c r="AB13" s="111">
        <v>98</v>
      </c>
      <c r="AC13" s="192">
        <f t="shared" si="8"/>
        <v>12244.03</v>
      </c>
    </row>
    <row r="14" spans="1:29" x14ac:dyDescent="0.25">
      <c r="A14" s="277"/>
      <c r="B14" s="511">
        <f t="shared" si="3"/>
        <v>60</v>
      </c>
      <c r="C14" s="20">
        <v>30</v>
      </c>
      <c r="D14" s="109">
        <v>859.98</v>
      </c>
      <c r="E14" s="572">
        <v>43309</v>
      </c>
      <c r="F14" s="109">
        <f t="shared" si="0"/>
        <v>859.98</v>
      </c>
      <c r="G14" s="110" t="s">
        <v>127</v>
      </c>
      <c r="H14" s="111">
        <v>98</v>
      </c>
      <c r="I14" s="192">
        <f t="shared" si="4"/>
        <v>1633.6100000000001</v>
      </c>
      <c r="K14" s="277"/>
      <c r="L14" s="511">
        <f t="shared" si="5"/>
        <v>229</v>
      </c>
      <c r="M14" s="20">
        <v>10</v>
      </c>
      <c r="N14" s="109">
        <v>267.02999999999997</v>
      </c>
      <c r="O14" s="572">
        <v>43320</v>
      </c>
      <c r="P14" s="109">
        <f t="shared" si="1"/>
        <v>267.02999999999997</v>
      </c>
      <c r="Q14" s="110" t="s">
        <v>155</v>
      </c>
      <c r="R14" s="111">
        <v>98</v>
      </c>
      <c r="S14" s="192">
        <f t="shared" si="6"/>
        <v>6593.65</v>
      </c>
      <c r="U14" s="277"/>
      <c r="V14" s="511">
        <f t="shared" si="7"/>
        <v>391</v>
      </c>
      <c r="W14" s="20">
        <v>30</v>
      </c>
      <c r="X14" s="109">
        <v>869.29</v>
      </c>
      <c r="Y14" s="572">
        <v>43342</v>
      </c>
      <c r="Z14" s="109">
        <f t="shared" si="2"/>
        <v>869.29</v>
      </c>
      <c r="AA14" s="110" t="s">
        <v>200</v>
      </c>
      <c r="AB14" s="111">
        <v>98</v>
      </c>
      <c r="AC14" s="192">
        <f t="shared" si="8"/>
        <v>11374.740000000002</v>
      </c>
    </row>
    <row r="15" spans="1:29" x14ac:dyDescent="0.25">
      <c r="B15" s="511">
        <f t="shared" si="3"/>
        <v>30</v>
      </c>
      <c r="C15" s="20">
        <v>30</v>
      </c>
      <c r="D15" s="584">
        <v>812.69</v>
      </c>
      <c r="E15" s="714">
        <v>43313</v>
      </c>
      <c r="F15" s="584">
        <f t="shared" si="0"/>
        <v>812.69</v>
      </c>
      <c r="G15" s="586" t="s">
        <v>144</v>
      </c>
      <c r="H15" s="587">
        <v>98</v>
      </c>
      <c r="I15" s="192">
        <f t="shared" si="4"/>
        <v>820.92000000000007</v>
      </c>
      <c r="L15" s="511">
        <f t="shared" si="5"/>
        <v>199</v>
      </c>
      <c r="M15" s="20">
        <v>30</v>
      </c>
      <c r="N15" s="109">
        <v>903.32</v>
      </c>
      <c r="O15" s="572">
        <v>43321</v>
      </c>
      <c r="P15" s="109">
        <f t="shared" si="1"/>
        <v>903.32</v>
      </c>
      <c r="Q15" s="110" t="s">
        <v>157</v>
      </c>
      <c r="R15" s="111">
        <v>98</v>
      </c>
      <c r="S15" s="192">
        <f t="shared" si="6"/>
        <v>5690.33</v>
      </c>
      <c r="V15" s="511">
        <f t="shared" si="7"/>
        <v>361</v>
      </c>
      <c r="W15" s="20">
        <v>30</v>
      </c>
      <c r="X15" s="109">
        <v>876.94</v>
      </c>
      <c r="Y15" s="572">
        <v>43343</v>
      </c>
      <c r="Z15" s="109">
        <f t="shared" si="2"/>
        <v>876.94</v>
      </c>
      <c r="AA15" s="110" t="s">
        <v>202</v>
      </c>
      <c r="AB15" s="111">
        <v>98</v>
      </c>
      <c r="AC15" s="192">
        <f t="shared" si="8"/>
        <v>10497.800000000001</v>
      </c>
    </row>
    <row r="16" spans="1:29" x14ac:dyDescent="0.25">
      <c r="B16" s="511">
        <f t="shared" si="3"/>
        <v>20</v>
      </c>
      <c r="C16" s="20">
        <v>10</v>
      </c>
      <c r="D16" s="584">
        <v>283.05</v>
      </c>
      <c r="E16" s="714">
        <v>43313</v>
      </c>
      <c r="F16" s="584">
        <f t="shared" si="0"/>
        <v>283.05</v>
      </c>
      <c r="G16" s="586" t="s">
        <v>143</v>
      </c>
      <c r="H16" s="587">
        <v>98</v>
      </c>
      <c r="I16" s="192">
        <f t="shared" si="4"/>
        <v>537.87000000000012</v>
      </c>
      <c r="L16" s="511">
        <f t="shared" si="5"/>
        <v>169</v>
      </c>
      <c r="M16" s="20">
        <v>30</v>
      </c>
      <c r="N16" s="109">
        <v>892.47</v>
      </c>
      <c r="O16" s="572">
        <v>43321</v>
      </c>
      <c r="P16" s="109">
        <f t="shared" si="1"/>
        <v>892.47</v>
      </c>
      <c r="Q16" s="110" t="s">
        <v>159</v>
      </c>
      <c r="R16" s="111">
        <v>98</v>
      </c>
      <c r="S16" s="192">
        <f t="shared" si="6"/>
        <v>4797.8599999999997</v>
      </c>
      <c r="V16" s="511">
        <f t="shared" si="7"/>
        <v>356</v>
      </c>
      <c r="W16" s="20">
        <v>5</v>
      </c>
      <c r="X16" s="649">
        <v>133.1</v>
      </c>
      <c r="Y16" s="753">
        <v>43344</v>
      </c>
      <c r="Z16" s="649">
        <f t="shared" si="2"/>
        <v>133.1</v>
      </c>
      <c r="AA16" s="366" t="s">
        <v>287</v>
      </c>
      <c r="AB16" s="214">
        <v>98</v>
      </c>
      <c r="AC16" s="192">
        <f t="shared" si="8"/>
        <v>10364.700000000001</v>
      </c>
    </row>
    <row r="17" spans="1:29" x14ac:dyDescent="0.25">
      <c r="A17" s="232"/>
      <c r="B17" s="511">
        <f t="shared" si="3"/>
        <v>20</v>
      </c>
      <c r="C17" s="20"/>
      <c r="D17" s="584"/>
      <c r="E17" s="714"/>
      <c r="F17" s="584">
        <f t="shared" si="0"/>
        <v>0</v>
      </c>
      <c r="G17" s="586"/>
      <c r="H17" s="711"/>
      <c r="I17" s="721">
        <f t="shared" si="4"/>
        <v>537.87000000000012</v>
      </c>
      <c r="K17" s="232"/>
      <c r="L17" s="511">
        <f t="shared" si="5"/>
        <v>139</v>
      </c>
      <c r="M17" s="20">
        <v>30</v>
      </c>
      <c r="N17" s="109">
        <v>874.19</v>
      </c>
      <c r="O17" s="572">
        <v>43323</v>
      </c>
      <c r="P17" s="109">
        <f t="shared" si="1"/>
        <v>874.19</v>
      </c>
      <c r="Q17" s="110" t="s">
        <v>160</v>
      </c>
      <c r="R17" s="111">
        <v>98</v>
      </c>
      <c r="S17" s="192">
        <f t="shared" si="6"/>
        <v>3923.6699999999996</v>
      </c>
      <c r="U17" s="232"/>
      <c r="V17" s="511">
        <f t="shared" si="7"/>
        <v>326</v>
      </c>
      <c r="W17" s="20">
        <v>30</v>
      </c>
      <c r="X17" s="649">
        <v>839.55</v>
      </c>
      <c r="Y17" s="753">
        <v>43344</v>
      </c>
      <c r="Z17" s="649">
        <f t="shared" si="2"/>
        <v>839.55</v>
      </c>
      <c r="AA17" s="366" t="s">
        <v>292</v>
      </c>
      <c r="AB17" s="214">
        <v>98</v>
      </c>
      <c r="AC17" s="192">
        <f t="shared" si="8"/>
        <v>9525.1500000000015</v>
      </c>
    </row>
    <row r="18" spans="1:29" x14ac:dyDescent="0.25">
      <c r="A18" s="232"/>
      <c r="B18" s="511">
        <f t="shared" si="3"/>
        <v>20</v>
      </c>
      <c r="C18" s="20"/>
      <c r="D18" s="584"/>
      <c r="E18" s="714"/>
      <c r="F18" s="584">
        <f t="shared" si="0"/>
        <v>0</v>
      </c>
      <c r="G18" s="586"/>
      <c r="H18" s="711"/>
      <c r="I18" s="721">
        <f t="shared" si="4"/>
        <v>537.87000000000012</v>
      </c>
      <c r="K18" s="232"/>
      <c r="L18" s="511">
        <f t="shared" si="5"/>
        <v>109</v>
      </c>
      <c r="M18" s="20">
        <v>30</v>
      </c>
      <c r="N18" s="109">
        <v>850.68</v>
      </c>
      <c r="O18" s="572">
        <v>43325</v>
      </c>
      <c r="P18" s="109">
        <f t="shared" si="1"/>
        <v>850.68</v>
      </c>
      <c r="Q18" s="110" t="s">
        <v>162</v>
      </c>
      <c r="R18" s="111">
        <v>98</v>
      </c>
      <c r="S18" s="192">
        <f t="shared" si="6"/>
        <v>3072.99</v>
      </c>
      <c r="U18" s="232"/>
      <c r="V18" s="511">
        <f t="shared" si="7"/>
        <v>296</v>
      </c>
      <c r="W18" s="20">
        <v>30</v>
      </c>
      <c r="X18" s="649">
        <v>852.12</v>
      </c>
      <c r="Y18" s="753">
        <v>43348</v>
      </c>
      <c r="Z18" s="649">
        <f t="shared" si="2"/>
        <v>852.12</v>
      </c>
      <c r="AA18" s="366" t="s">
        <v>300</v>
      </c>
      <c r="AB18" s="214">
        <v>98</v>
      </c>
      <c r="AC18" s="192">
        <f t="shared" si="8"/>
        <v>8673.0300000000007</v>
      </c>
    </row>
    <row r="19" spans="1:29" x14ac:dyDescent="0.25">
      <c r="A19" s="232"/>
      <c r="B19" s="511">
        <f t="shared" si="3"/>
        <v>20</v>
      </c>
      <c r="C19" s="20"/>
      <c r="D19" s="584"/>
      <c r="E19" s="714"/>
      <c r="F19" s="584">
        <f t="shared" si="0"/>
        <v>0</v>
      </c>
      <c r="G19" s="586"/>
      <c r="H19" s="711"/>
      <c r="I19" s="721">
        <f t="shared" si="4"/>
        <v>537.87000000000012</v>
      </c>
      <c r="K19" s="232"/>
      <c r="L19" s="511">
        <f t="shared" si="5"/>
        <v>79</v>
      </c>
      <c r="M19" s="20">
        <v>30</v>
      </c>
      <c r="N19" s="109">
        <v>844.48</v>
      </c>
      <c r="O19" s="572">
        <v>43326</v>
      </c>
      <c r="P19" s="109">
        <f t="shared" si="1"/>
        <v>844.48</v>
      </c>
      <c r="Q19" s="110" t="s">
        <v>163</v>
      </c>
      <c r="R19" s="111">
        <v>98</v>
      </c>
      <c r="S19" s="192">
        <f t="shared" si="6"/>
        <v>2228.5099999999998</v>
      </c>
      <c r="U19" s="232"/>
      <c r="V19" s="511">
        <f t="shared" si="7"/>
        <v>266</v>
      </c>
      <c r="W19" s="20">
        <v>30</v>
      </c>
      <c r="X19" s="649">
        <v>827.76</v>
      </c>
      <c r="Y19" s="753">
        <v>43350</v>
      </c>
      <c r="Z19" s="649">
        <f t="shared" si="2"/>
        <v>827.76</v>
      </c>
      <c r="AA19" s="366" t="s">
        <v>325</v>
      </c>
      <c r="AB19" s="214">
        <v>98</v>
      </c>
      <c r="AC19" s="192">
        <f t="shared" si="8"/>
        <v>7845.27</v>
      </c>
    </row>
    <row r="20" spans="1:29" x14ac:dyDescent="0.25">
      <c r="A20" s="232"/>
      <c r="B20" s="511">
        <f t="shared" si="3"/>
        <v>0</v>
      </c>
      <c r="C20" s="20">
        <v>20</v>
      </c>
      <c r="D20" s="584"/>
      <c r="E20" s="714"/>
      <c r="F20" s="584">
        <v>537.87</v>
      </c>
      <c r="G20" s="586"/>
      <c r="H20" s="711"/>
      <c r="I20" s="721">
        <f t="shared" si="4"/>
        <v>0</v>
      </c>
      <c r="K20" s="232"/>
      <c r="L20" s="511">
        <f t="shared" si="5"/>
        <v>73</v>
      </c>
      <c r="M20" s="20">
        <v>6</v>
      </c>
      <c r="N20" s="109">
        <v>184.88</v>
      </c>
      <c r="O20" s="572">
        <v>43328</v>
      </c>
      <c r="P20" s="109">
        <f t="shared" si="1"/>
        <v>184.88</v>
      </c>
      <c r="Q20" s="110" t="s">
        <v>168</v>
      </c>
      <c r="R20" s="111">
        <v>98</v>
      </c>
      <c r="S20" s="192">
        <f t="shared" si="6"/>
        <v>2043.6299999999997</v>
      </c>
      <c r="U20" s="232"/>
      <c r="V20" s="511">
        <f t="shared" si="7"/>
        <v>236</v>
      </c>
      <c r="W20" s="20">
        <v>30</v>
      </c>
      <c r="X20" s="649">
        <v>922.09</v>
      </c>
      <c r="Y20" s="753">
        <v>43350</v>
      </c>
      <c r="Z20" s="649">
        <f t="shared" si="2"/>
        <v>922.09</v>
      </c>
      <c r="AA20" s="366" t="s">
        <v>328</v>
      </c>
      <c r="AB20" s="214">
        <v>98</v>
      </c>
      <c r="AC20" s="192">
        <f t="shared" si="8"/>
        <v>6923.18</v>
      </c>
    </row>
    <row r="21" spans="1:29" x14ac:dyDescent="0.25">
      <c r="A21" s="232"/>
      <c r="B21" s="511">
        <f t="shared" si="3"/>
        <v>0</v>
      </c>
      <c r="C21" s="20"/>
      <c r="D21" s="584"/>
      <c r="E21" s="714"/>
      <c r="F21" s="584">
        <f t="shared" si="0"/>
        <v>0</v>
      </c>
      <c r="G21" s="586"/>
      <c r="H21" s="711"/>
      <c r="I21" s="721">
        <f t="shared" si="4"/>
        <v>0</v>
      </c>
      <c r="K21" s="232"/>
      <c r="L21" s="511">
        <f t="shared" si="5"/>
        <v>43</v>
      </c>
      <c r="M21" s="20">
        <v>30</v>
      </c>
      <c r="N21" s="109">
        <v>874.33</v>
      </c>
      <c r="O21" s="572">
        <v>43328</v>
      </c>
      <c r="P21" s="109">
        <f t="shared" si="1"/>
        <v>874.33</v>
      </c>
      <c r="Q21" s="110" t="s">
        <v>170</v>
      </c>
      <c r="R21" s="111">
        <v>98</v>
      </c>
      <c r="S21" s="192">
        <f t="shared" si="6"/>
        <v>1169.2999999999997</v>
      </c>
      <c r="U21" s="232"/>
      <c r="V21" s="511">
        <f t="shared" si="7"/>
        <v>206</v>
      </c>
      <c r="W21" s="20">
        <v>30</v>
      </c>
      <c r="X21" s="649">
        <v>943.13</v>
      </c>
      <c r="Y21" s="753">
        <v>43351</v>
      </c>
      <c r="Z21" s="649">
        <f t="shared" si="2"/>
        <v>943.13</v>
      </c>
      <c r="AA21" s="366" t="s">
        <v>329</v>
      </c>
      <c r="AB21" s="214">
        <v>98</v>
      </c>
      <c r="AC21" s="192">
        <f t="shared" si="8"/>
        <v>5980.05</v>
      </c>
    </row>
    <row r="22" spans="1:29" x14ac:dyDescent="0.25">
      <c r="A22" s="233"/>
      <c r="B22" s="511">
        <f>B21-C22</f>
        <v>0</v>
      </c>
      <c r="C22" s="20"/>
      <c r="D22" s="584"/>
      <c r="E22" s="714"/>
      <c r="F22" s="584">
        <f t="shared" si="0"/>
        <v>0</v>
      </c>
      <c r="G22" s="586"/>
      <c r="H22" s="711"/>
      <c r="I22" s="721">
        <f t="shared" si="4"/>
        <v>0</v>
      </c>
      <c r="K22" s="233"/>
      <c r="L22" s="511">
        <f>L21-M22</f>
        <v>38</v>
      </c>
      <c r="M22" s="20">
        <v>5</v>
      </c>
      <c r="N22" s="109">
        <v>128.68</v>
      </c>
      <c r="O22" s="572">
        <v>43330</v>
      </c>
      <c r="P22" s="109">
        <f t="shared" si="1"/>
        <v>128.68</v>
      </c>
      <c r="Q22" s="110" t="s">
        <v>174</v>
      </c>
      <c r="R22" s="111">
        <v>98</v>
      </c>
      <c r="S22" s="192">
        <f t="shared" si="6"/>
        <v>1040.6199999999997</v>
      </c>
      <c r="U22" s="233"/>
      <c r="V22" s="511">
        <f t="shared" si="7"/>
        <v>176</v>
      </c>
      <c r="W22" s="20">
        <v>30</v>
      </c>
      <c r="X22" s="649">
        <v>869.79</v>
      </c>
      <c r="Y22" s="753">
        <v>43356</v>
      </c>
      <c r="Z22" s="649">
        <f t="shared" si="2"/>
        <v>869.79</v>
      </c>
      <c r="AA22" s="366" t="s">
        <v>349</v>
      </c>
      <c r="AB22" s="214">
        <v>98</v>
      </c>
      <c r="AC22" s="192">
        <f t="shared" si="8"/>
        <v>5110.26</v>
      </c>
    </row>
    <row r="23" spans="1:29" x14ac:dyDescent="0.25">
      <c r="A23" s="232"/>
      <c r="B23" s="511">
        <f t="shared" ref="B23:B53" si="9">B22-C23</f>
        <v>0</v>
      </c>
      <c r="C23" s="20"/>
      <c r="D23" s="684"/>
      <c r="E23" s="687"/>
      <c r="F23" s="684">
        <f t="shared" si="0"/>
        <v>0</v>
      </c>
      <c r="G23" s="685"/>
      <c r="H23" s="686"/>
      <c r="I23" s="192">
        <f t="shared" si="4"/>
        <v>0</v>
      </c>
      <c r="K23" s="232"/>
      <c r="L23" s="511">
        <f t="shared" ref="L23:L53" si="10">L22-M23</f>
        <v>37</v>
      </c>
      <c r="M23" s="20">
        <v>1</v>
      </c>
      <c r="N23" s="109">
        <v>27.94</v>
      </c>
      <c r="O23" s="572">
        <v>43330</v>
      </c>
      <c r="P23" s="109">
        <f t="shared" si="1"/>
        <v>27.94</v>
      </c>
      <c r="Q23" s="110" t="s">
        <v>175</v>
      </c>
      <c r="R23" s="111">
        <v>98</v>
      </c>
      <c r="S23" s="192">
        <f t="shared" si="6"/>
        <v>1012.6799999999996</v>
      </c>
      <c r="U23" s="232"/>
      <c r="V23" s="511">
        <f t="shared" si="7"/>
        <v>166</v>
      </c>
      <c r="W23" s="20">
        <v>10</v>
      </c>
      <c r="X23" s="649">
        <v>285.58</v>
      </c>
      <c r="Y23" s="753">
        <v>43356</v>
      </c>
      <c r="Z23" s="649">
        <f t="shared" si="2"/>
        <v>285.58</v>
      </c>
      <c r="AA23" s="366" t="s">
        <v>353</v>
      </c>
      <c r="AB23" s="214">
        <v>98</v>
      </c>
      <c r="AC23" s="192">
        <f t="shared" si="8"/>
        <v>4824.68</v>
      </c>
    </row>
    <row r="24" spans="1:29" x14ac:dyDescent="0.25">
      <c r="A24" s="232"/>
      <c r="B24" s="511">
        <f t="shared" si="9"/>
        <v>0</v>
      </c>
      <c r="C24" s="20"/>
      <c r="D24" s="684"/>
      <c r="E24" s="687"/>
      <c r="F24" s="684">
        <f t="shared" si="0"/>
        <v>0</v>
      </c>
      <c r="G24" s="685"/>
      <c r="H24" s="686"/>
      <c r="I24" s="192">
        <f t="shared" si="4"/>
        <v>0</v>
      </c>
      <c r="K24" s="232"/>
      <c r="L24" s="323">
        <f t="shared" si="10"/>
        <v>7</v>
      </c>
      <c r="M24" s="20">
        <v>30</v>
      </c>
      <c r="N24" s="109">
        <v>827.2</v>
      </c>
      <c r="O24" s="572">
        <v>43330</v>
      </c>
      <c r="P24" s="109">
        <f t="shared" si="1"/>
        <v>827.2</v>
      </c>
      <c r="Q24" s="110" t="s">
        <v>176</v>
      </c>
      <c r="R24" s="111">
        <v>98</v>
      </c>
      <c r="S24" s="192">
        <f t="shared" si="6"/>
        <v>185.47999999999956</v>
      </c>
      <c r="U24" s="232"/>
      <c r="V24" s="511">
        <f t="shared" si="7"/>
        <v>136</v>
      </c>
      <c r="W24" s="20">
        <v>30</v>
      </c>
      <c r="X24" s="649">
        <v>858.13</v>
      </c>
      <c r="Y24" s="753">
        <v>43356</v>
      </c>
      <c r="Z24" s="649">
        <f t="shared" si="2"/>
        <v>858.13</v>
      </c>
      <c r="AA24" s="366" t="s">
        <v>354</v>
      </c>
      <c r="AB24" s="214">
        <v>98</v>
      </c>
      <c r="AC24" s="192">
        <f t="shared" si="8"/>
        <v>3966.55</v>
      </c>
    </row>
    <row r="25" spans="1:29" x14ac:dyDescent="0.25">
      <c r="A25" s="232"/>
      <c r="B25" s="669">
        <f t="shared" si="9"/>
        <v>0</v>
      </c>
      <c r="C25" s="20"/>
      <c r="D25" s="684"/>
      <c r="E25" s="687"/>
      <c r="F25" s="684">
        <f t="shared" si="0"/>
        <v>0</v>
      </c>
      <c r="G25" s="685"/>
      <c r="H25" s="686"/>
      <c r="I25" s="192">
        <f t="shared" si="4"/>
        <v>0</v>
      </c>
      <c r="K25" s="232"/>
      <c r="L25" s="726">
        <f t="shared" si="10"/>
        <v>7</v>
      </c>
      <c r="M25" s="20"/>
      <c r="N25" s="109"/>
      <c r="O25" s="572"/>
      <c r="P25" s="109">
        <f t="shared" si="1"/>
        <v>0</v>
      </c>
      <c r="Q25" s="110"/>
      <c r="R25" s="725"/>
      <c r="S25" s="721">
        <f t="shared" si="6"/>
        <v>185.47999999999956</v>
      </c>
      <c r="U25" s="232"/>
      <c r="V25" s="511">
        <f t="shared" si="7"/>
        <v>105</v>
      </c>
      <c r="W25" s="20">
        <v>31</v>
      </c>
      <c r="X25" s="649">
        <v>932.62</v>
      </c>
      <c r="Y25" s="753">
        <v>43360</v>
      </c>
      <c r="Z25" s="649">
        <f t="shared" si="2"/>
        <v>932.62</v>
      </c>
      <c r="AA25" s="366" t="s">
        <v>363</v>
      </c>
      <c r="AB25" s="214">
        <v>98</v>
      </c>
      <c r="AC25" s="192">
        <f t="shared" si="8"/>
        <v>3033.9300000000003</v>
      </c>
    </row>
    <row r="26" spans="1:29" x14ac:dyDescent="0.25">
      <c r="A26" s="232"/>
      <c r="B26" s="511">
        <f t="shared" si="9"/>
        <v>0</v>
      </c>
      <c r="C26" s="20"/>
      <c r="D26" s="684"/>
      <c r="E26" s="687"/>
      <c r="F26" s="684">
        <f t="shared" si="0"/>
        <v>0</v>
      </c>
      <c r="G26" s="685"/>
      <c r="H26" s="686"/>
      <c r="I26" s="192">
        <f t="shared" si="4"/>
        <v>0</v>
      </c>
      <c r="K26" s="232"/>
      <c r="L26" s="323">
        <f t="shared" si="10"/>
        <v>7</v>
      </c>
      <c r="M26" s="20"/>
      <c r="N26" s="109"/>
      <c r="O26" s="572"/>
      <c r="P26" s="109">
        <f t="shared" si="1"/>
        <v>0</v>
      </c>
      <c r="Q26" s="110"/>
      <c r="R26" s="725"/>
      <c r="S26" s="721">
        <f t="shared" si="6"/>
        <v>185.47999999999956</v>
      </c>
      <c r="U26" s="232"/>
      <c r="V26" s="511">
        <f t="shared" si="7"/>
        <v>75</v>
      </c>
      <c r="W26" s="20">
        <v>30</v>
      </c>
      <c r="X26" s="649">
        <v>865.82</v>
      </c>
      <c r="Y26" s="753">
        <v>43361</v>
      </c>
      <c r="Z26" s="649">
        <f t="shared" si="2"/>
        <v>865.82</v>
      </c>
      <c r="AA26" s="366" t="s">
        <v>371</v>
      </c>
      <c r="AB26" s="214">
        <v>98</v>
      </c>
      <c r="AC26" s="192">
        <f t="shared" si="8"/>
        <v>2168.11</v>
      </c>
    </row>
    <row r="27" spans="1:29" x14ac:dyDescent="0.25">
      <c r="A27" s="232"/>
      <c r="B27" s="669">
        <f t="shared" si="9"/>
        <v>0</v>
      </c>
      <c r="C27" s="20"/>
      <c r="D27" s="684"/>
      <c r="E27" s="687"/>
      <c r="F27" s="684">
        <f t="shared" si="0"/>
        <v>0</v>
      </c>
      <c r="G27" s="685"/>
      <c r="H27" s="686"/>
      <c r="I27" s="192">
        <f t="shared" si="4"/>
        <v>0</v>
      </c>
      <c r="K27" s="232"/>
      <c r="L27" s="726">
        <f t="shared" si="10"/>
        <v>0</v>
      </c>
      <c r="M27" s="20">
        <v>7</v>
      </c>
      <c r="N27" s="109">
        <v>185.48</v>
      </c>
      <c r="O27" s="572"/>
      <c r="P27" s="109">
        <f t="shared" si="1"/>
        <v>185.48</v>
      </c>
      <c r="Q27" s="110"/>
      <c r="R27" s="725"/>
      <c r="S27" s="721">
        <f t="shared" si="6"/>
        <v>-4.2632564145606011E-13</v>
      </c>
      <c r="U27" s="232"/>
      <c r="V27" s="511">
        <f t="shared" si="7"/>
        <v>70</v>
      </c>
      <c r="W27" s="20">
        <v>5</v>
      </c>
      <c r="X27" s="649">
        <v>145.69</v>
      </c>
      <c r="Y27" s="753">
        <v>43362</v>
      </c>
      <c r="Z27" s="649">
        <f t="shared" si="2"/>
        <v>145.69</v>
      </c>
      <c r="AA27" s="366" t="s">
        <v>372</v>
      </c>
      <c r="AB27" s="214">
        <v>98</v>
      </c>
      <c r="AC27" s="192">
        <f t="shared" si="8"/>
        <v>2022.42</v>
      </c>
    </row>
    <row r="28" spans="1:29" x14ac:dyDescent="0.25">
      <c r="A28" s="232"/>
      <c r="B28" s="511">
        <f t="shared" si="9"/>
        <v>0</v>
      </c>
      <c r="C28" s="20"/>
      <c r="D28" s="684"/>
      <c r="E28" s="687"/>
      <c r="F28" s="684">
        <f t="shared" si="0"/>
        <v>0</v>
      </c>
      <c r="G28" s="685"/>
      <c r="H28" s="686"/>
      <c r="I28" s="192">
        <f t="shared" si="4"/>
        <v>0</v>
      </c>
      <c r="K28" s="232"/>
      <c r="L28" s="323">
        <f t="shared" si="10"/>
        <v>0</v>
      </c>
      <c r="M28" s="20"/>
      <c r="N28" s="109"/>
      <c r="O28" s="572"/>
      <c r="P28" s="109">
        <f t="shared" si="1"/>
        <v>0</v>
      </c>
      <c r="Q28" s="110"/>
      <c r="R28" s="725"/>
      <c r="S28" s="721">
        <f t="shared" si="6"/>
        <v>-4.2632564145606011E-13</v>
      </c>
      <c r="U28" s="232"/>
      <c r="V28" s="511">
        <f t="shared" si="7"/>
        <v>40</v>
      </c>
      <c r="W28" s="20">
        <v>30</v>
      </c>
      <c r="X28" s="649">
        <v>809.74</v>
      </c>
      <c r="Y28" s="753">
        <v>43363</v>
      </c>
      <c r="Z28" s="649">
        <f t="shared" si="2"/>
        <v>809.74</v>
      </c>
      <c r="AA28" s="366" t="s">
        <v>396</v>
      </c>
      <c r="AB28" s="214">
        <v>98</v>
      </c>
      <c r="AC28" s="192">
        <f t="shared" si="8"/>
        <v>1212.68</v>
      </c>
    </row>
    <row r="29" spans="1:29" x14ac:dyDescent="0.25">
      <c r="A29" s="232"/>
      <c r="B29" s="511">
        <f t="shared" si="9"/>
        <v>0</v>
      </c>
      <c r="C29" s="20"/>
      <c r="D29" s="684"/>
      <c r="E29" s="687"/>
      <c r="F29" s="684">
        <f t="shared" si="0"/>
        <v>0</v>
      </c>
      <c r="G29" s="685"/>
      <c r="H29" s="686"/>
      <c r="I29" s="192">
        <f t="shared" si="4"/>
        <v>0</v>
      </c>
      <c r="K29" s="232"/>
      <c r="L29" s="323">
        <f t="shared" si="10"/>
        <v>0</v>
      </c>
      <c r="M29" s="20"/>
      <c r="N29" s="109"/>
      <c r="O29" s="572"/>
      <c r="P29" s="109">
        <f t="shared" si="1"/>
        <v>0</v>
      </c>
      <c r="Q29" s="110"/>
      <c r="R29" s="725"/>
      <c r="S29" s="721">
        <f t="shared" si="6"/>
        <v>-4.2632564145606011E-13</v>
      </c>
      <c r="U29" s="232"/>
      <c r="V29" s="511">
        <f t="shared" si="7"/>
        <v>10</v>
      </c>
      <c r="W29" s="20">
        <v>30</v>
      </c>
      <c r="X29" s="649">
        <v>912.73</v>
      </c>
      <c r="Y29" s="753">
        <v>43365</v>
      </c>
      <c r="Z29" s="649">
        <f t="shared" si="2"/>
        <v>912.73</v>
      </c>
      <c r="AA29" s="366" t="s">
        <v>443</v>
      </c>
      <c r="AB29" s="214">
        <v>98</v>
      </c>
      <c r="AC29" s="192">
        <f t="shared" si="8"/>
        <v>299.95000000000005</v>
      </c>
    </row>
    <row r="30" spans="1:29" x14ac:dyDescent="0.25">
      <c r="A30" s="232"/>
      <c r="B30" s="511">
        <f t="shared" si="9"/>
        <v>0</v>
      </c>
      <c r="C30" s="20"/>
      <c r="D30" s="684"/>
      <c r="E30" s="687"/>
      <c r="F30" s="684">
        <f t="shared" si="0"/>
        <v>0</v>
      </c>
      <c r="G30" s="685"/>
      <c r="H30" s="686"/>
      <c r="I30" s="192">
        <f t="shared" si="4"/>
        <v>0</v>
      </c>
      <c r="K30" s="232"/>
      <c r="L30" s="323">
        <f t="shared" si="10"/>
        <v>0</v>
      </c>
      <c r="M30" s="20"/>
      <c r="N30" s="109"/>
      <c r="O30" s="572"/>
      <c r="P30" s="109">
        <f t="shared" si="1"/>
        <v>0</v>
      </c>
      <c r="Q30" s="110"/>
      <c r="R30" s="725"/>
      <c r="S30" s="721">
        <f t="shared" si="6"/>
        <v>-4.2632564145606011E-13</v>
      </c>
      <c r="U30" s="232"/>
      <c r="V30" s="511">
        <f t="shared" si="7"/>
        <v>0</v>
      </c>
      <c r="W30" s="20">
        <v>10</v>
      </c>
      <c r="X30" s="649">
        <v>302.36</v>
      </c>
      <c r="Y30" s="753">
        <v>43368</v>
      </c>
      <c r="Z30" s="649">
        <f t="shared" si="2"/>
        <v>302.36</v>
      </c>
      <c r="AA30" s="366" t="s">
        <v>456</v>
      </c>
      <c r="AB30" s="214">
        <v>98</v>
      </c>
      <c r="AC30" s="192">
        <f t="shared" si="8"/>
        <v>-2.4099999999999682</v>
      </c>
    </row>
    <row r="31" spans="1:29" x14ac:dyDescent="0.25">
      <c r="A31" s="232"/>
      <c r="B31" s="511">
        <f t="shared" si="9"/>
        <v>0</v>
      </c>
      <c r="C31" s="20"/>
      <c r="D31" s="684"/>
      <c r="E31" s="687"/>
      <c r="F31" s="684">
        <f t="shared" si="0"/>
        <v>0</v>
      </c>
      <c r="G31" s="685"/>
      <c r="H31" s="686"/>
      <c r="I31" s="192">
        <f t="shared" si="4"/>
        <v>0</v>
      </c>
      <c r="K31" s="232"/>
      <c r="L31" s="511">
        <f t="shared" si="10"/>
        <v>0</v>
      </c>
      <c r="M31" s="20"/>
      <c r="N31" s="109"/>
      <c r="O31" s="572"/>
      <c r="P31" s="109">
        <f t="shared" si="1"/>
        <v>0</v>
      </c>
      <c r="Q31" s="110"/>
      <c r="R31" s="725"/>
      <c r="S31" s="721">
        <f t="shared" si="6"/>
        <v>-4.2632564145606011E-13</v>
      </c>
      <c r="U31" s="232"/>
      <c r="V31" s="511">
        <f t="shared" si="7"/>
        <v>0</v>
      </c>
      <c r="W31" s="20"/>
      <c r="X31" s="649"/>
      <c r="Y31" s="753"/>
      <c r="Z31" s="649">
        <f t="shared" si="2"/>
        <v>0</v>
      </c>
      <c r="AA31" s="366"/>
      <c r="AB31" s="214"/>
      <c r="AC31" s="192">
        <f t="shared" si="8"/>
        <v>-2.4099999999999682</v>
      </c>
    </row>
    <row r="32" spans="1:29" x14ac:dyDescent="0.25">
      <c r="A32" s="232"/>
      <c r="B32" s="511">
        <f t="shared" si="9"/>
        <v>0</v>
      </c>
      <c r="C32" s="20"/>
      <c r="D32" s="684"/>
      <c r="E32" s="687"/>
      <c r="F32" s="684">
        <f t="shared" si="0"/>
        <v>0</v>
      </c>
      <c r="G32" s="685"/>
      <c r="H32" s="686"/>
      <c r="I32" s="192">
        <f t="shared" si="4"/>
        <v>0</v>
      </c>
      <c r="K32" s="232"/>
      <c r="L32" s="511">
        <f t="shared" si="10"/>
        <v>0</v>
      </c>
      <c r="M32" s="20"/>
      <c r="N32" s="109"/>
      <c r="O32" s="572"/>
      <c r="P32" s="109">
        <f t="shared" si="1"/>
        <v>0</v>
      </c>
      <c r="Q32" s="110"/>
      <c r="R32" s="111"/>
      <c r="S32" s="192">
        <f t="shared" si="6"/>
        <v>-4.2632564145606011E-13</v>
      </c>
      <c r="U32" s="232"/>
      <c r="V32" s="511">
        <f t="shared" si="7"/>
        <v>0</v>
      </c>
      <c r="W32" s="20"/>
      <c r="X32" s="649"/>
      <c r="Y32" s="753"/>
      <c r="Z32" s="649">
        <f t="shared" si="2"/>
        <v>0</v>
      </c>
      <c r="AA32" s="366"/>
      <c r="AB32" s="214"/>
      <c r="AC32" s="192">
        <f t="shared" si="8"/>
        <v>-2.4099999999999682</v>
      </c>
    </row>
    <row r="33" spans="1:29" x14ac:dyDescent="0.25">
      <c r="A33" s="232"/>
      <c r="B33" s="511">
        <f t="shared" si="9"/>
        <v>0</v>
      </c>
      <c r="C33" s="20"/>
      <c r="D33" s="684"/>
      <c r="E33" s="687"/>
      <c r="F33" s="684">
        <f t="shared" si="0"/>
        <v>0</v>
      </c>
      <c r="G33" s="685"/>
      <c r="H33" s="686"/>
      <c r="I33" s="192">
        <f t="shared" si="4"/>
        <v>0</v>
      </c>
      <c r="K33" s="232"/>
      <c r="L33" s="511">
        <f t="shared" si="10"/>
        <v>0</v>
      </c>
      <c r="M33" s="20"/>
      <c r="N33" s="109"/>
      <c r="O33" s="572"/>
      <c r="P33" s="109">
        <f t="shared" si="1"/>
        <v>0</v>
      </c>
      <c r="Q33" s="110"/>
      <c r="R33" s="111"/>
      <c r="S33" s="192">
        <f t="shared" si="6"/>
        <v>-4.2632564145606011E-13</v>
      </c>
      <c r="U33" s="232"/>
      <c r="V33" s="511">
        <f t="shared" si="7"/>
        <v>0</v>
      </c>
      <c r="W33" s="20"/>
      <c r="X33" s="649"/>
      <c r="Y33" s="753"/>
      <c r="Z33" s="649">
        <f t="shared" si="2"/>
        <v>0</v>
      </c>
      <c r="AA33" s="366"/>
      <c r="AB33" s="214"/>
      <c r="AC33" s="192">
        <f t="shared" si="8"/>
        <v>-2.4099999999999682</v>
      </c>
    </row>
    <row r="34" spans="1:29" x14ac:dyDescent="0.25">
      <c r="A34" s="232"/>
      <c r="B34" s="511">
        <f t="shared" si="9"/>
        <v>0</v>
      </c>
      <c r="C34" s="20"/>
      <c r="D34" s="684"/>
      <c r="E34" s="687"/>
      <c r="F34" s="684">
        <f t="shared" si="0"/>
        <v>0</v>
      </c>
      <c r="G34" s="685"/>
      <c r="H34" s="686"/>
      <c r="I34" s="192">
        <f t="shared" si="4"/>
        <v>0</v>
      </c>
      <c r="K34" s="232"/>
      <c r="L34" s="511">
        <f t="shared" si="10"/>
        <v>0</v>
      </c>
      <c r="M34" s="20"/>
      <c r="N34" s="109"/>
      <c r="O34" s="572"/>
      <c r="P34" s="109">
        <f t="shared" si="1"/>
        <v>0</v>
      </c>
      <c r="Q34" s="110"/>
      <c r="R34" s="111"/>
      <c r="S34" s="192">
        <f t="shared" si="6"/>
        <v>-4.2632564145606011E-13</v>
      </c>
      <c r="U34" s="232"/>
      <c r="V34" s="511">
        <f t="shared" si="7"/>
        <v>0</v>
      </c>
      <c r="W34" s="20"/>
      <c r="X34" s="649"/>
      <c r="Y34" s="753"/>
      <c r="Z34" s="649">
        <f t="shared" si="2"/>
        <v>0</v>
      </c>
      <c r="AA34" s="366"/>
      <c r="AB34" s="214"/>
      <c r="AC34" s="192">
        <f t="shared" si="8"/>
        <v>-2.4099999999999682</v>
      </c>
    </row>
    <row r="35" spans="1:29" x14ac:dyDescent="0.25">
      <c r="A35" s="232" t="s">
        <v>22</v>
      </c>
      <c r="B35" s="511">
        <f t="shared" si="9"/>
        <v>0</v>
      </c>
      <c r="C35" s="20"/>
      <c r="D35" s="684"/>
      <c r="E35" s="687"/>
      <c r="F35" s="684">
        <f t="shared" si="0"/>
        <v>0</v>
      </c>
      <c r="G35" s="685"/>
      <c r="H35" s="686"/>
      <c r="I35" s="192">
        <f t="shared" si="4"/>
        <v>0</v>
      </c>
      <c r="K35" s="232" t="s">
        <v>22</v>
      </c>
      <c r="L35" s="511">
        <f t="shared" si="10"/>
        <v>0</v>
      </c>
      <c r="M35" s="20"/>
      <c r="N35" s="109"/>
      <c r="O35" s="572"/>
      <c r="P35" s="109">
        <f t="shared" si="1"/>
        <v>0</v>
      </c>
      <c r="Q35" s="110"/>
      <c r="R35" s="111"/>
      <c r="S35" s="192">
        <f t="shared" si="6"/>
        <v>-4.2632564145606011E-13</v>
      </c>
      <c r="U35" s="232" t="s">
        <v>22</v>
      </c>
      <c r="V35" s="511">
        <f t="shared" si="7"/>
        <v>0</v>
      </c>
      <c r="W35" s="20"/>
      <c r="X35" s="649"/>
      <c r="Y35" s="753"/>
      <c r="Z35" s="649">
        <f t="shared" si="2"/>
        <v>0</v>
      </c>
      <c r="AA35" s="366"/>
      <c r="AB35" s="214"/>
      <c r="AC35" s="192">
        <f t="shared" si="8"/>
        <v>-2.4099999999999682</v>
      </c>
    </row>
    <row r="36" spans="1:29" x14ac:dyDescent="0.25">
      <c r="A36" s="233"/>
      <c r="B36" s="511">
        <f t="shared" si="9"/>
        <v>0</v>
      </c>
      <c r="C36" s="20"/>
      <c r="D36" s="684"/>
      <c r="E36" s="687"/>
      <c r="F36" s="684">
        <f t="shared" si="0"/>
        <v>0</v>
      </c>
      <c r="G36" s="685"/>
      <c r="H36" s="686"/>
      <c r="I36" s="192">
        <f t="shared" si="4"/>
        <v>0</v>
      </c>
      <c r="K36" s="233"/>
      <c r="L36" s="511">
        <f t="shared" si="10"/>
        <v>0</v>
      </c>
      <c r="M36" s="20"/>
      <c r="N36" s="109"/>
      <c r="O36" s="572"/>
      <c r="P36" s="109">
        <f t="shared" si="1"/>
        <v>0</v>
      </c>
      <c r="Q36" s="110"/>
      <c r="R36" s="111"/>
      <c r="S36" s="192">
        <f t="shared" si="6"/>
        <v>-4.2632564145606011E-13</v>
      </c>
      <c r="U36" s="233"/>
      <c r="V36" s="511">
        <f t="shared" si="7"/>
        <v>0</v>
      </c>
      <c r="W36" s="20"/>
      <c r="X36" s="649"/>
      <c r="Y36" s="753"/>
      <c r="Z36" s="649">
        <f t="shared" si="2"/>
        <v>0</v>
      </c>
      <c r="AA36" s="366"/>
      <c r="AB36" s="214"/>
      <c r="AC36" s="192">
        <f t="shared" si="8"/>
        <v>-2.4099999999999682</v>
      </c>
    </row>
    <row r="37" spans="1:29" x14ac:dyDescent="0.25">
      <c r="A37" s="232"/>
      <c r="B37" s="511">
        <f t="shared" si="9"/>
        <v>0</v>
      </c>
      <c r="C37" s="20"/>
      <c r="D37" s="684"/>
      <c r="E37" s="687"/>
      <c r="F37" s="684">
        <f t="shared" si="0"/>
        <v>0</v>
      </c>
      <c r="G37" s="685"/>
      <c r="H37" s="686"/>
      <c r="I37" s="192">
        <f t="shared" si="4"/>
        <v>0</v>
      </c>
      <c r="K37" s="232"/>
      <c r="L37" s="511">
        <f t="shared" si="10"/>
        <v>0</v>
      </c>
      <c r="M37" s="20"/>
      <c r="N37" s="109"/>
      <c r="O37" s="572"/>
      <c r="P37" s="109">
        <f t="shared" si="1"/>
        <v>0</v>
      </c>
      <c r="Q37" s="110"/>
      <c r="R37" s="111"/>
      <c r="S37" s="192">
        <f t="shared" si="6"/>
        <v>-4.2632564145606011E-13</v>
      </c>
      <c r="U37" s="232"/>
      <c r="V37" s="511">
        <f t="shared" si="7"/>
        <v>0</v>
      </c>
      <c r="W37" s="20"/>
      <c r="X37" s="649"/>
      <c r="Y37" s="753"/>
      <c r="Z37" s="649">
        <f t="shared" si="2"/>
        <v>0</v>
      </c>
      <c r="AA37" s="366"/>
      <c r="AB37" s="214"/>
      <c r="AC37" s="192">
        <f t="shared" si="8"/>
        <v>-2.4099999999999682</v>
      </c>
    </row>
    <row r="38" spans="1:29" x14ac:dyDescent="0.25">
      <c r="A38" s="232"/>
      <c r="B38" s="511">
        <f t="shared" si="9"/>
        <v>0</v>
      </c>
      <c r="C38" s="20"/>
      <c r="D38" s="684"/>
      <c r="E38" s="687"/>
      <c r="F38" s="684">
        <f t="shared" si="0"/>
        <v>0</v>
      </c>
      <c r="G38" s="685"/>
      <c r="H38" s="686"/>
      <c r="I38" s="192">
        <f t="shared" si="4"/>
        <v>0</v>
      </c>
      <c r="K38" s="232"/>
      <c r="L38" s="511">
        <f t="shared" si="10"/>
        <v>0</v>
      </c>
      <c r="M38" s="20"/>
      <c r="N38" s="109"/>
      <c r="O38" s="572"/>
      <c r="P38" s="109">
        <f t="shared" si="1"/>
        <v>0</v>
      </c>
      <c r="Q38" s="110"/>
      <c r="R38" s="111"/>
      <c r="S38" s="192">
        <f t="shared" si="6"/>
        <v>-4.2632564145606011E-13</v>
      </c>
      <c r="U38" s="232"/>
      <c r="V38" s="511">
        <f t="shared" si="7"/>
        <v>0</v>
      </c>
      <c r="W38" s="20"/>
      <c r="X38" s="684"/>
      <c r="Y38" s="687"/>
      <c r="Z38" s="684">
        <f t="shared" si="2"/>
        <v>0</v>
      </c>
      <c r="AA38" s="685"/>
      <c r="AB38" s="686"/>
      <c r="AC38" s="192">
        <f t="shared" si="8"/>
        <v>-2.4099999999999682</v>
      </c>
    </row>
    <row r="39" spans="1:29" x14ac:dyDescent="0.25">
      <c r="A39" s="232"/>
      <c r="B39" s="511">
        <f t="shared" si="9"/>
        <v>0</v>
      </c>
      <c r="C39" s="20"/>
      <c r="D39" s="684"/>
      <c r="E39" s="687"/>
      <c r="F39" s="684">
        <f t="shared" si="0"/>
        <v>0</v>
      </c>
      <c r="G39" s="685"/>
      <c r="H39" s="686"/>
      <c r="I39" s="192">
        <f t="shared" si="4"/>
        <v>0</v>
      </c>
      <c r="K39" s="232"/>
      <c r="L39" s="511">
        <f t="shared" si="10"/>
        <v>0</v>
      </c>
      <c r="M39" s="20"/>
      <c r="N39" s="109"/>
      <c r="O39" s="572"/>
      <c r="P39" s="109">
        <f t="shared" si="1"/>
        <v>0</v>
      </c>
      <c r="Q39" s="110"/>
      <c r="R39" s="111"/>
      <c r="S39" s="192">
        <f t="shared" si="6"/>
        <v>-4.2632564145606011E-13</v>
      </c>
      <c r="U39" s="232"/>
      <c r="V39" s="511">
        <f t="shared" ref="V39:V53" si="11">V38-W39</f>
        <v>0</v>
      </c>
      <c r="W39" s="20"/>
      <c r="X39" s="684"/>
      <c r="Y39" s="687"/>
      <c r="Z39" s="684">
        <f t="shared" si="2"/>
        <v>0</v>
      </c>
      <c r="AA39" s="685"/>
      <c r="AB39" s="686"/>
      <c r="AC39" s="192">
        <f t="shared" si="8"/>
        <v>-2.4099999999999682</v>
      </c>
    </row>
    <row r="40" spans="1:29" x14ac:dyDescent="0.25">
      <c r="A40" s="232"/>
      <c r="B40" s="511">
        <f t="shared" si="9"/>
        <v>0</v>
      </c>
      <c r="C40" s="20"/>
      <c r="D40" s="684"/>
      <c r="E40" s="687"/>
      <c r="F40" s="684">
        <f t="shared" si="0"/>
        <v>0</v>
      </c>
      <c r="G40" s="685"/>
      <c r="H40" s="686"/>
      <c r="I40" s="192">
        <f t="shared" si="4"/>
        <v>0</v>
      </c>
      <c r="K40" s="232"/>
      <c r="L40" s="511">
        <f t="shared" si="10"/>
        <v>0</v>
      </c>
      <c r="M40" s="20"/>
      <c r="N40" s="109"/>
      <c r="O40" s="572"/>
      <c r="P40" s="109">
        <f t="shared" si="1"/>
        <v>0</v>
      </c>
      <c r="Q40" s="110"/>
      <c r="R40" s="111"/>
      <c r="S40" s="192">
        <f t="shared" si="6"/>
        <v>-4.2632564145606011E-13</v>
      </c>
      <c r="U40" s="232"/>
      <c r="V40" s="511">
        <f t="shared" si="11"/>
        <v>0</v>
      </c>
      <c r="W40" s="20"/>
      <c r="X40" s="684"/>
      <c r="Y40" s="687"/>
      <c r="Z40" s="684">
        <f t="shared" si="2"/>
        <v>0</v>
      </c>
      <c r="AA40" s="685"/>
      <c r="AB40" s="686"/>
      <c r="AC40" s="192">
        <f t="shared" si="8"/>
        <v>-2.4099999999999682</v>
      </c>
    </row>
    <row r="41" spans="1:29" x14ac:dyDescent="0.25">
      <c r="A41" s="232"/>
      <c r="B41" s="511">
        <f t="shared" si="9"/>
        <v>0</v>
      </c>
      <c r="C41" s="20"/>
      <c r="D41" s="684"/>
      <c r="E41" s="687"/>
      <c r="F41" s="684">
        <f t="shared" si="0"/>
        <v>0</v>
      </c>
      <c r="G41" s="685"/>
      <c r="H41" s="686"/>
      <c r="I41" s="192">
        <f t="shared" si="4"/>
        <v>0</v>
      </c>
      <c r="K41" s="232"/>
      <c r="L41" s="511">
        <f t="shared" si="10"/>
        <v>0</v>
      </c>
      <c r="M41" s="20"/>
      <c r="N41" s="109"/>
      <c r="O41" s="572"/>
      <c r="P41" s="109">
        <f t="shared" si="1"/>
        <v>0</v>
      </c>
      <c r="Q41" s="110"/>
      <c r="R41" s="111"/>
      <c r="S41" s="192">
        <f t="shared" si="6"/>
        <v>-4.2632564145606011E-13</v>
      </c>
      <c r="U41" s="232"/>
      <c r="V41" s="511">
        <f t="shared" si="11"/>
        <v>0</v>
      </c>
      <c r="W41" s="20"/>
      <c r="X41" s="684"/>
      <c r="Y41" s="687"/>
      <c r="Z41" s="684">
        <f t="shared" si="2"/>
        <v>0</v>
      </c>
      <c r="AA41" s="685"/>
      <c r="AB41" s="686"/>
      <c r="AC41" s="192">
        <f t="shared" si="8"/>
        <v>-2.4099999999999682</v>
      </c>
    </row>
    <row r="42" spans="1:29" x14ac:dyDescent="0.25">
      <c r="A42" s="232"/>
      <c r="B42" s="511">
        <f t="shared" si="9"/>
        <v>0</v>
      </c>
      <c r="C42" s="20"/>
      <c r="D42" s="684"/>
      <c r="E42" s="687"/>
      <c r="F42" s="684">
        <f t="shared" si="0"/>
        <v>0</v>
      </c>
      <c r="G42" s="685"/>
      <c r="H42" s="686"/>
      <c r="I42" s="192">
        <f t="shared" si="4"/>
        <v>0</v>
      </c>
      <c r="K42" s="232"/>
      <c r="L42" s="511">
        <f t="shared" si="10"/>
        <v>0</v>
      </c>
      <c r="M42" s="20"/>
      <c r="N42" s="109"/>
      <c r="O42" s="572"/>
      <c r="P42" s="109">
        <f t="shared" si="1"/>
        <v>0</v>
      </c>
      <c r="Q42" s="110"/>
      <c r="R42" s="111"/>
      <c r="S42" s="192">
        <f t="shared" si="6"/>
        <v>-4.2632564145606011E-13</v>
      </c>
      <c r="U42" s="232"/>
      <c r="V42" s="511">
        <f t="shared" si="11"/>
        <v>0</v>
      </c>
      <c r="W42" s="20"/>
      <c r="X42" s="684"/>
      <c r="Y42" s="687"/>
      <c r="Z42" s="684">
        <f t="shared" si="2"/>
        <v>0</v>
      </c>
      <c r="AA42" s="685"/>
      <c r="AB42" s="686"/>
      <c r="AC42" s="192">
        <f t="shared" si="8"/>
        <v>-2.4099999999999682</v>
      </c>
    </row>
    <row r="43" spans="1:29" x14ac:dyDescent="0.25">
      <c r="A43" s="232"/>
      <c r="B43" s="511">
        <f t="shared" si="9"/>
        <v>0</v>
      </c>
      <c r="C43" s="20"/>
      <c r="D43" s="684"/>
      <c r="E43" s="687"/>
      <c r="F43" s="684">
        <f t="shared" si="0"/>
        <v>0</v>
      </c>
      <c r="G43" s="685"/>
      <c r="H43" s="686"/>
      <c r="I43" s="192">
        <f t="shared" si="4"/>
        <v>0</v>
      </c>
      <c r="K43" s="232"/>
      <c r="L43" s="511">
        <f t="shared" si="10"/>
        <v>0</v>
      </c>
      <c r="M43" s="20"/>
      <c r="N43" s="109"/>
      <c r="O43" s="572"/>
      <c r="P43" s="109">
        <f t="shared" si="1"/>
        <v>0</v>
      </c>
      <c r="Q43" s="110"/>
      <c r="R43" s="111"/>
      <c r="S43" s="192">
        <f t="shared" si="6"/>
        <v>-4.2632564145606011E-13</v>
      </c>
      <c r="U43" s="232"/>
      <c r="V43" s="511">
        <f t="shared" si="11"/>
        <v>0</v>
      </c>
      <c r="W43" s="20"/>
      <c r="X43" s="684"/>
      <c r="Y43" s="687"/>
      <c r="Z43" s="684">
        <f t="shared" si="2"/>
        <v>0</v>
      </c>
      <c r="AA43" s="685"/>
      <c r="AB43" s="686"/>
      <c r="AC43" s="192">
        <f t="shared" si="8"/>
        <v>-2.4099999999999682</v>
      </c>
    </row>
    <row r="44" spans="1:29" x14ac:dyDescent="0.25">
      <c r="A44" s="232"/>
      <c r="B44" s="511">
        <f t="shared" si="9"/>
        <v>0</v>
      </c>
      <c r="C44" s="20"/>
      <c r="D44" s="684"/>
      <c r="E44" s="687"/>
      <c r="F44" s="684">
        <f t="shared" si="0"/>
        <v>0</v>
      </c>
      <c r="G44" s="685"/>
      <c r="H44" s="686"/>
      <c r="I44" s="192">
        <f t="shared" si="4"/>
        <v>0</v>
      </c>
      <c r="K44" s="232"/>
      <c r="L44" s="511">
        <f t="shared" si="10"/>
        <v>0</v>
      </c>
      <c r="M44" s="20"/>
      <c r="N44" s="684"/>
      <c r="O44" s="687"/>
      <c r="P44" s="684">
        <f t="shared" si="1"/>
        <v>0</v>
      </c>
      <c r="Q44" s="685"/>
      <c r="R44" s="686"/>
      <c r="S44" s="192">
        <f t="shared" si="6"/>
        <v>-4.2632564145606011E-13</v>
      </c>
      <c r="U44" s="232"/>
      <c r="V44" s="511">
        <f t="shared" si="11"/>
        <v>0</v>
      </c>
      <c r="W44" s="20"/>
      <c r="X44" s="684"/>
      <c r="Y44" s="687"/>
      <c r="Z44" s="684">
        <f t="shared" si="2"/>
        <v>0</v>
      </c>
      <c r="AA44" s="685"/>
      <c r="AB44" s="686"/>
      <c r="AC44" s="192">
        <f t="shared" si="8"/>
        <v>-2.4099999999999682</v>
      </c>
    </row>
    <row r="45" spans="1:29" x14ac:dyDescent="0.25">
      <c r="A45" s="232"/>
      <c r="B45" s="511">
        <f t="shared" si="9"/>
        <v>0</v>
      </c>
      <c r="C45" s="20"/>
      <c r="D45" s="684"/>
      <c r="E45" s="687"/>
      <c r="F45" s="684">
        <f t="shared" si="0"/>
        <v>0</v>
      </c>
      <c r="G45" s="685"/>
      <c r="H45" s="686"/>
      <c r="I45" s="192">
        <f t="shared" si="4"/>
        <v>0</v>
      </c>
      <c r="K45" s="232"/>
      <c r="L45" s="511">
        <f t="shared" si="10"/>
        <v>0</v>
      </c>
      <c r="M45" s="20"/>
      <c r="N45" s="684"/>
      <c r="O45" s="687"/>
      <c r="P45" s="684">
        <f t="shared" si="1"/>
        <v>0</v>
      </c>
      <c r="Q45" s="685"/>
      <c r="R45" s="686"/>
      <c r="S45" s="192">
        <f t="shared" si="6"/>
        <v>-4.2632564145606011E-13</v>
      </c>
      <c r="U45" s="232"/>
      <c r="V45" s="511">
        <f t="shared" si="11"/>
        <v>0</v>
      </c>
      <c r="W45" s="20"/>
      <c r="X45" s="684"/>
      <c r="Y45" s="687"/>
      <c r="Z45" s="684">
        <f t="shared" si="2"/>
        <v>0</v>
      </c>
      <c r="AA45" s="685"/>
      <c r="AB45" s="686"/>
      <c r="AC45" s="192">
        <f t="shared" si="8"/>
        <v>-2.4099999999999682</v>
      </c>
    </row>
    <row r="46" spans="1:29" x14ac:dyDescent="0.25">
      <c r="A46" s="232"/>
      <c r="B46" s="511">
        <f t="shared" si="9"/>
        <v>0</v>
      </c>
      <c r="C46" s="20"/>
      <c r="D46" s="684"/>
      <c r="E46" s="687"/>
      <c r="F46" s="684">
        <f t="shared" si="0"/>
        <v>0</v>
      </c>
      <c r="G46" s="685"/>
      <c r="H46" s="686"/>
      <c r="I46" s="192">
        <f t="shared" si="4"/>
        <v>0</v>
      </c>
      <c r="K46" s="232"/>
      <c r="L46" s="511">
        <f t="shared" si="10"/>
        <v>0</v>
      </c>
      <c r="M46" s="20"/>
      <c r="N46" s="684"/>
      <c r="O46" s="687"/>
      <c r="P46" s="684">
        <f t="shared" si="1"/>
        <v>0</v>
      </c>
      <c r="Q46" s="685"/>
      <c r="R46" s="686"/>
      <c r="S46" s="192">
        <f t="shared" si="6"/>
        <v>-4.2632564145606011E-13</v>
      </c>
      <c r="U46" s="232"/>
      <c r="V46" s="511">
        <f t="shared" si="11"/>
        <v>0</v>
      </c>
      <c r="W46" s="20"/>
      <c r="X46" s="684"/>
      <c r="Y46" s="687"/>
      <c r="Z46" s="684">
        <f t="shared" si="2"/>
        <v>0</v>
      </c>
      <c r="AA46" s="685"/>
      <c r="AB46" s="686"/>
      <c r="AC46" s="192">
        <f t="shared" si="8"/>
        <v>-2.4099999999999682</v>
      </c>
    </row>
    <row r="47" spans="1:29" x14ac:dyDescent="0.25">
      <c r="A47" s="232"/>
      <c r="B47" s="511">
        <f t="shared" si="9"/>
        <v>0</v>
      </c>
      <c r="C47" s="20"/>
      <c r="D47" s="684"/>
      <c r="E47" s="687"/>
      <c r="F47" s="684">
        <f t="shared" si="0"/>
        <v>0</v>
      </c>
      <c r="G47" s="685"/>
      <c r="H47" s="686"/>
      <c r="I47" s="192">
        <f t="shared" si="4"/>
        <v>0</v>
      </c>
      <c r="K47" s="232"/>
      <c r="L47" s="511">
        <f t="shared" si="10"/>
        <v>0</v>
      </c>
      <c r="M47" s="20"/>
      <c r="N47" s="684"/>
      <c r="O47" s="687"/>
      <c r="P47" s="684">
        <f t="shared" si="1"/>
        <v>0</v>
      </c>
      <c r="Q47" s="685"/>
      <c r="R47" s="686"/>
      <c r="S47" s="192">
        <f t="shared" si="6"/>
        <v>-4.2632564145606011E-13</v>
      </c>
      <c r="U47" s="232"/>
      <c r="V47" s="511">
        <f t="shared" si="11"/>
        <v>0</v>
      </c>
      <c r="W47" s="20"/>
      <c r="X47" s="684"/>
      <c r="Y47" s="687"/>
      <c r="Z47" s="684">
        <f t="shared" si="2"/>
        <v>0</v>
      </c>
      <c r="AA47" s="685"/>
      <c r="AB47" s="686"/>
      <c r="AC47" s="192">
        <f t="shared" si="8"/>
        <v>-2.4099999999999682</v>
      </c>
    </row>
    <row r="48" spans="1:29" x14ac:dyDescent="0.25">
      <c r="A48" s="232"/>
      <c r="B48" s="511">
        <f t="shared" si="9"/>
        <v>0</v>
      </c>
      <c r="C48" s="20"/>
      <c r="D48" s="684"/>
      <c r="E48" s="687"/>
      <c r="F48" s="684">
        <f t="shared" si="0"/>
        <v>0</v>
      </c>
      <c r="G48" s="685"/>
      <c r="H48" s="686"/>
      <c r="I48" s="192">
        <f t="shared" si="4"/>
        <v>0</v>
      </c>
      <c r="K48" s="232"/>
      <c r="L48" s="511">
        <f t="shared" si="10"/>
        <v>0</v>
      </c>
      <c r="M48" s="20"/>
      <c r="N48" s="684"/>
      <c r="O48" s="687"/>
      <c r="P48" s="684">
        <f t="shared" si="1"/>
        <v>0</v>
      </c>
      <c r="Q48" s="685"/>
      <c r="R48" s="686"/>
      <c r="S48" s="192">
        <f t="shared" si="6"/>
        <v>-4.2632564145606011E-13</v>
      </c>
      <c r="U48" s="232"/>
      <c r="V48" s="511">
        <f t="shared" si="11"/>
        <v>0</v>
      </c>
      <c r="W48" s="20"/>
      <c r="X48" s="684"/>
      <c r="Y48" s="687"/>
      <c r="Z48" s="684">
        <f t="shared" si="2"/>
        <v>0</v>
      </c>
      <c r="AA48" s="685"/>
      <c r="AB48" s="686"/>
      <c r="AC48" s="192">
        <f t="shared" si="8"/>
        <v>-2.4099999999999682</v>
      </c>
    </row>
    <row r="49" spans="1:29" x14ac:dyDescent="0.25">
      <c r="A49" s="232"/>
      <c r="B49" s="511">
        <f t="shared" si="9"/>
        <v>0</v>
      </c>
      <c r="C49" s="20"/>
      <c r="D49" s="684"/>
      <c r="E49" s="687"/>
      <c r="F49" s="684">
        <f t="shared" si="0"/>
        <v>0</v>
      </c>
      <c r="G49" s="685"/>
      <c r="H49" s="686"/>
      <c r="I49" s="192">
        <f t="shared" si="4"/>
        <v>0</v>
      </c>
      <c r="K49" s="232"/>
      <c r="L49" s="511">
        <f t="shared" si="10"/>
        <v>0</v>
      </c>
      <c r="M49" s="20"/>
      <c r="N49" s="684"/>
      <c r="O49" s="687"/>
      <c r="P49" s="684">
        <f t="shared" si="1"/>
        <v>0</v>
      </c>
      <c r="Q49" s="685"/>
      <c r="R49" s="686"/>
      <c r="S49" s="192">
        <f t="shared" si="6"/>
        <v>-4.2632564145606011E-13</v>
      </c>
      <c r="U49" s="232"/>
      <c r="V49" s="511">
        <f t="shared" si="11"/>
        <v>0</v>
      </c>
      <c r="W49" s="20"/>
      <c r="X49" s="684"/>
      <c r="Y49" s="687"/>
      <c r="Z49" s="684">
        <f t="shared" si="2"/>
        <v>0</v>
      </c>
      <c r="AA49" s="685"/>
      <c r="AB49" s="686"/>
      <c r="AC49" s="192">
        <f t="shared" si="8"/>
        <v>-2.4099999999999682</v>
      </c>
    </row>
    <row r="50" spans="1:29" x14ac:dyDescent="0.25">
      <c r="A50" s="232"/>
      <c r="B50" s="511">
        <f t="shared" si="9"/>
        <v>0</v>
      </c>
      <c r="C50" s="20"/>
      <c r="D50" s="684"/>
      <c r="E50" s="687"/>
      <c r="F50" s="684">
        <f t="shared" si="0"/>
        <v>0</v>
      </c>
      <c r="G50" s="685"/>
      <c r="H50" s="686"/>
      <c r="I50" s="192">
        <f t="shared" si="4"/>
        <v>0</v>
      </c>
      <c r="K50" s="232"/>
      <c r="L50" s="511">
        <f t="shared" si="10"/>
        <v>0</v>
      </c>
      <c r="M50" s="20"/>
      <c r="N50" s="684"/>
      <c r="O50" s="687"/>
      <c r="P50" s="684">
        <f t="shared" si="1"/>
        <v>0</v>
      </c>
      <c r="Q50" s="685"/>
      <c r="R50" s="686"/>
      <c r="S50" s="192">
        <f t="shared" si="6"/>
        <v>-4.2632564145606011E-13</v>
      </c>
      <c r="U50" s="232"/>
      <c r="V50" s="511">
        <f t="shared" si="11"/>
        <v>0</v>
      </c>
      <c r="W50" s="20"/>
      <c r="X50" s="684"/>
      <c r="Y50" s="687"/>
      <c r="Z50" s="684">
        <f t="shared" si="2"/>
        <v>0</v>
      </c>
      <c r="AA50" s="685"/>
      <c r="AB50" s="686"/>
      <c r="AC50" s="192">
        <f t="shared" si="8"/>
        <v>-2.4099999999999682</v>
      </c>
    </row>
    <row r="51" spans="1:29" x14ac:dyDescent="0.25">
      <c r="A51" s="232"/>
      <c r="B51" s="511">
        <f t="shared" si="9"/>
        <v>0</v>
      </c>
      <c r="C51" s="20"/>
      <c r="D51" s="95"/>
      <c r="E51" s="637"/>
      <c r="F51" s="109">
        <f t="shared" si="0"/>
        <v>0</v>
      </c>
      <c r="G51" s="110"/>
      <c r="H51" s="111"/>
      <c r="I51" s="192">
        <f t="shared" si="4"/>
        <v>0</v>
      </c>
      <c r="K51" s="232"/>
      <c r="L51" s="511">
        <f t="shared" si="10"/>
        <v>0</v>
      </c>
      <c r="M51" s="20"/>
      <c r="N51" s="95"/>
      <c r="O51" s="637"/>
      <c r="P51" s="109">
        <f t="shared" si="1"/>
        <v>0</v>
      </c>
      <c r="Q51" s="110"/>
      <c r="R51" s="111"/>
      <c r="S51" s="192">
        <f t="shared" si="6"/>
        <v>-4.2632564145606011E-13</v>
      </c>
      <c r="U51" s="232"/>
      <c r="V51" s="511">
        <f t="shared" si="11"/>
        <v>0</v>
      </c>
      <c r="W51" s="20"/>
      <c r="X51" s="95"/>
      <c r="Y51" s="637"/>
      <c r="Z51" s="109">
        <f t="shared" si="2"/>
        <v>0</v>
      </c>
      <c r="AA51" s="110"/>
      <c r="AB51" s="111"/>
      <c r="AC51" s="192">
        <f t="shared" si="8"/>
        <v>-2.4099999999999682</v>
      </c>
    </row>
    <row r="52" spans="1:29" x14ac:dyDescent="0.25">
      <c r="A52" s="232"/>
      <c r="B52" s="511">
        <f t="shared" si="9"/>
        <v>0</v>
      </c>
      <c r="C52" s="20"/>
      <c r="D52" s="95"/>
      <c r="E52" s="637"/>
      <c r="F52" s="109">
        <f t="shared" si="0"/>
        <v>0</v>
      </c>
      <c r="G52" s="110"/>
      <c r="H52" s="111"/>
      <c r="I52" s="192">
        <f t="shared" si="4"/>
        <v>0</v>
      </c>
      <c r="K52" s="232"/>
      <c r="L52" s="511">
        <f t="shared" si="10"/>
        <v>0</v>
      </c>
      <c r="M52" s="20"/>
      <c r="N52" s="95"/>
      <c r="O52" s="637"/>
      <c r="P52" s="109">
        <f t="shared" si="1"/>
        <v>0</v>
      </c>
      <c r="Q52" s="110"/>
      <c r="R52" s="111"/>
      <c r="S52" s="192">
        <f t="shared" si="6"/>
        <v>-4.2632564145606011E-13</v>
      </c>
      <c r="U52" s="232"/>
      <c r="V52" s="511">
        <f t="shared" si="11"/>
        <v>0</v>
      </c>
      <c r="W52" s="20"/>
      <c r="X52" s="95"/>
      <c r="Y52" s="637"/>
      <c r="Z52" s="109">
        <f t="shared" si="2"/>
        <v>0</v>
      </c>
      <c r="AA52" s="110"/>
      <c r="AB52" s="111"/>
      <c r="AC52" s="192">
        <f t="shared" si="8"/>
        <v>-2.4099999999999682</v>
      </c>
    </row>
    <row r="53" spans="1:29" x14ac:dyDescent="0.25">
      <c r="A53" s="232"/>
      <c r="B53" s="511">
        <f t="shared" si="9"/>
        <v>0</v>
      </c>
      <c r="C53" s="20"/>
      <c r="D53" s="95"/>
      <c r="E53" s="637"/>
      <c r="F53" s="109">
        <f t="shared" si="0"/>
        <v>0</v>
      </c>
      <c r="G53" s="110"/>
      <c r="H53" s="111"/>
      <c r="I53" s="192">
        <f t="shared" si="4"/>
        <v>0</v>
      </c>
      <c r="K53" s="232"/>
      <c r="L53" s="511">
        <f t="shared" si="10"/>
        <v>0</v>
      </c>
      <c r="M53" s="20"/>
      <c r="N53" s="95"/>
      <c r="O53" s="637"/>
      <c r="P53" s="109">
        <f t="shared" si="1"/>
        <v>0</v>
      </c>
      <c r="Q53" s="110"/>
      <c r="R53" s="111"/>
      <c r="S53" s="192">
        <f t="shared" si="6"/>
        <v>-4.2632564145606011E-13</v>
      </c>
      <c r="U53" s="232"/>
      <c r="V53" s="511">
        <f t="shared" si="11"/>
        <v>0</v>
      </c>
      <c r="W53" s="20"/>
      <c r="X53" s="95"/>
      <c r="Y53" s="637"/>
      <c r="Z53" s="109">
        <f t="shared" si="2"/>
        <v>0</v>
      </c>
      <c r="AA53" s="110"/>
      <c r="AB53" s="111"/>
      <c r="AC53" s="192">
        <f t="shared" si="8"/>
        <v>-2.4099999999999682</v>
      </c>
    </row>
    <row r="54" spans="1:29" x14ac:dyDescent="0.25">
      <c r="A54" s="232"/>
      <c r="B54" s="230"/>
      <c r="C54" s="20"/>
      <c r="D54" s="95"/>
      <c r="E54" s="637"/>
      <c r="F54" s="109">
        <f t="shared" si="0"/>
        <v>0</v>
      </c>
      <c r="G54" s="110"/>
      <c r="H54" s="111"/>
      <c r="I54" s="192">
        <f t="shared" si="4"/>
        <v>0</v>
      </c>
      <c r="K54" s="232"/>
      <c r="L54" s="230"/>
      <c r="M54" s="20"/>
      <c r="N54" s="95"/>
      <c r="O54" s="637"/>
      <c r="P54" s="109">
        <f t="shared" si="1"/>
        <v>0</v>
      </c>
      <c r="Q54" s="110"/>
      <c r="R54" s="111"/>
      <c r="S54" s="192">
        <f t="shared" si="6"/>
        <v>-4.2632564145606011E-13</v>
      </c>
      <c r="U54" s="232"/>
      <c r="V54" s="230"/>
      <c r="W54" s="20"/>
      <c r="X54" s="95"/>
      <c r="Y54" s="637"/>
      <c r="Z54" s="109">
        <f t="shared" si="2"/>
        <v>0</v>
      </c>
      <c r="AA54" s="110"/>
      <c r="AB54" s="111"/>
      <c r="AC54" s="192">
        <f t="shared" si="8"/>
        <v>-2.4099999999999682</v>
      </c>
    </row>
    <row r="55" spans="1:29" x14ac:dyDescent="0.25">
      <c r="A55" s="232"/>
      <c r="B55" s="230"/>
      <c r="C55" s="20"/>
      <c r="D55" s="95"/>
      <c r="E55" s="637"/>
      <c r="F55" s="109">
        <f t="shared" si="0"/>
        <v>0</v>
      </c>
      <c r="G55" s="110"/>
      <c r="H55" s="111"/>
      <c r="I55" s="192">
        <f t="shared" si="4"/>
        <v>0</v>
      </c>
      <c r="K55" s="232"/>
      <c r="L55" s="230"/>
      <c r="M55" s="20"/>
      <c r="N55" s="95"/>
      <c r="O55" s="637"/>
      <c r="P55" s="109">
        <f t="shared" si="1"/>
        <v>0</v>
      </c>
      <c r="Q55" s="110"/>
      <c r="R55" s="111"/>
      <c r="S55" s="192">
        <f t="shared" si="6"/>
        <v>-4.2632564145606011E-13</v>
      </c>
      <c r="U55" s="232"/>
      <c r="V55" s="230"/>
      <c r="W55" s="20"/>
      <c r="X55" s="95"/>
      <c r="Y55" s="637"/>
      <c r="Z55" s="109">
        <f t="shared" si="2"/>
        <v>0</v>
      </c>
      <c r="AA55" s="110"/>
      <c r="AB55" s="111"/>
      <c r="AC55" s="192">
        <f t="shared" si="8"/>
        <v>-2.4099999999999682</v>
      </c>
    </row>
    <row r="56" spans="1:29" x14ac:dyDescent="0.25">
      <c r="A56" s="232"/>
      <c r="B56" s="230"/>
      <c r="C56" s="20"/>
      <c r="D56" s="95"/>
      <c r="E56" s="637"/>
      <c r="F56" s="109">
        <f t="shared" si="0"/>
        <v>0</v>
      </c>
      <c r="G56" s="110"/>
      <c r="H56" s="111"/>
      <c r="I56" s="192">
        <f t="shared" si="4"/>
        <v>0</v>
      </c>
      <c r="K56" s="232"/>
      <c r="L56" s="230"/>
      <c r="M56" s="20"/>
      <c r="N56" s="95"/>
      <c r="O56" s="637"/>
      <c r="P56" s="109">
        <f t="shared" si="1"/>
        <v>0</v>
      </c>
      <c r="Q56" s="110"/>
      <c r="R56" s="111"/>
      <c r="S56" s="192">
        <f t="shared" si="6"/>
        <v>-4.2632564145606011E-13</v>
      </c>
      <c r="U56" s="232"/>
      <c r="V56" s="230"/>
      <c r="W56" s="20"/>
      <c r="X56" s="95"/>
      <c r="Y56" s="637"/>
      <c r="Z56" s="109">
        <f t="shared" si="2"/>
        <v>0</v>
      </c>
      <c r="AA56" s="110"/>
      <c r="AB56" s="111"/>
      <c r="AC56" s="192">
        <f t="shared" si="8"/>
        <v>-2.4099999999999682</v>
      </c>
    </row>
    <row r="57" spans="1:29" x14ac:dyDescent="0.25">
      <c r="A57" s="232"/>
      <c r="B57" s="230"/>
      <c r="C57" s="20"/>
      <c r="D57" s="95"/>
      <c r="E57" s="637"/>
      <c r="F57" s="109">
        <f t="shared" si="0"/>
        <v>0</v>
      </c>
      <c r="G57" s="110"/>
      <c r="H57" s="111"/>
      <c r="I57" s="192">
        <f t="shared" si="4"/>
        <v>0</v>
      </c>
      <c r="K57" s="232"/>
      <c r="L57" s="230"/>
      <c r="M57" s="20"/>
      <c r="N57" s="95"/>
      <c r="O57" s="637"/>
      <c r="P57" s="109">
        <f t="shared" si="1"/>
        <v>0</v>
      </c>
      <c r="Q57" s="110"/>
      <c r="R57" s="111"/>
      <c r="S57" s="192">
        <f t="shared" si="6"/>
        <v>-4.2632564145606011E-13</v>
      </c>
      <c r="U57" s="232"/>
      <c r="V57" s="230"/>
      <c r="W57" s="20"/>
      <c r="X57" s="95"/>
      <c r="Y57" s="637"/>
      <c r="Z57" s="109">
        <f t="shared" si="2"/>
        <v>0</v>
      </c>
      <c r="AA57" s="110"/>
      <c r="AB57" s="111"/>
      <c r="AC57" s="192">
        <f t="shared" si="8"/>
        <v>-2.4099999999999682</v>
      </c>
    </row>
    <row r="58" spans="1:29" x14ac:dyDescent="0.25">
      <c r="A58" s="232"/>
      <c r="B58" s="230"/>
      <c r="C58" s="20"/>
      <c r="D58" s="95"/>
      <c r="E58" s="637"/>
      <c r="F58" s="109">
        <f t="shared" si="0"/>
        <v>0</v>
      </c>
      <c r="G58" s="110"/>
      <c r="H58" s="111"/>
      <c r="I58" s="192">
        <f t="shared" si="4"/>
        <v>0</v>
      </c>
      <c r="K58" s="232"/>
      <c r="L58" s="230"/>
      <c r="M58" s="20"/>
      <c r="N58" s="95"/>
      <c r="O58" s="637"/>
      <c r="P58" s="109">
        <f t="shared" si="1"/>
        <v>0</v>
      </c>
      <c r="Q58" s="110"/>
      <c r="R58" s="111"/>
      <c r="S58" s="192">
        <f t="shared" si="6"/>
        <v>-4.2632564145606011E-13</v>
      </c>
      <c r="U58" s="232"/>
      <c r="V58" s="230"/>
      <c r="W58" s="20"/>
      <c r="X58" s="95"/>
      <c r="Y58" s="637"/>
      <c r="Z58" s="109">
        <f t="shared" si="2"/>
        <v>0</v>
      </c>
      <c r="AA58" s="110"/>
      <c r="AB58" s="111"/>
      <c r="AC58" s="192">
        <f t="shared" si="8"/>
        <v>-2.4099999999999682</v>
      </c>
    </row>
    <row r="59" spans="1:29" x14ac:dyDescent="0.25">
      <c r="A59" s="232"/>
      <c r="B59" s="230"/>
      <c r="C59" s="20"/>
      <c r="D59" s="95"/>
      <c r="E59" s="637"/>
      <c r="F59" s="109">
        <f t="shared" si="0"/>
        <v>0</v>
      </c>
      <c r="G59" s="110"/>
      <c r="H59" s="111"/>
      <c r="I59" s="192">
        <f t="shared" si="4"/>
        <v>0</v>
      </c>
      <c r="K59" s="232"/>
      <c r="L59" s="230"/>
      <c r="M59" s="20"/>
      <c r="N59" s="95"/>
      <c r="O59" s="637"/>
      <c r="P59" s="109">
        <f t="shared" si="1"/>
        <v>0</v>
      </c>
      <c r="Q59" s="110"/>
      <c r="R59" s="111"/>
      <c r="S59" s="192">
        <f t="shared" si="6"/>
        <v>-4.2632564145606011E-13</v>
      </c>
      <c r="U59" s="232"/>
      <c r="V59" s="230"/>
      <c r="W59" s="20"/>
      <c r="X59" s="95"/>
      <c r="Y59" s="637"/>
      <c r="Z59" s="109">
        <f t="shared" si="2"/>
        <v>0</v>
      </c>
      <c r="AA59" s="110"/>
      <c r="AB59" s="111"/>
      <c r="AC59" s="192">
        <f t="shared" si="8"/>
        <v>-2.4099999999999682</v>
      </c>
    </row>
    <row r="60" spans="1:29" x14ac:dyDescent="0.25">
      <c r="A60" s="232"/>
      <c r="B60" s="230"/>
      <c r="C60" s="20"/>
      <c r="D60" s="95"/>
      <c r="E60" s="637"/>
      <c r="F60" s="109">
        <f t="shared" si="0"/>
        <v>0</v>
      </c>
      <c r="G60" s="110"/>
      <c r="H60" s="111"/>
      <c r="I60" s="192">
        <f t="shared" si="4"/>
        <v>0</v>
      </c>
      <c r="K60" s="232"/>
      <c r="L60" s="230"/>
      <c r="M60" s="20"/>
      <c r="N60" s="95"/>
      <c r="O60" s="637"/>
      <c r="P60" s="109">
        <f t="shared" si="1"/>
        <v>0</v>
      </c>
      <c r="Q60" s="110"/>
      <c r="R60" s="111"/>
      <c r="S60" s="192">
        <f t="shared" si="6"/>
        <v>-4.2632564145606011E-13</v>
      </c>
      <c r="U60" s="232"/>
      <c r="V60" s="230"/>
      <c r="W60" s="20"/>
      <c r="X60" s="95"/>
      <c r="Y60" s="637"/>
      <c r="Z60" s="109">
        <f t="shared" si="2"/>
        <v>0</v>
      </c>
      <c r="AA60" s="110"/>
      <c r="AB60" s="111"/>
      <c r="AC60" s="192">
        <f t="shared" si="8"/>
        <v>-2.4099999999999682</v>
      </c>
    </row>
    <row r="61" spans="1:29" x14ac:dyDescent="0.25">
      <c r="A61" s="232"/>
      <c r="B61" s="230"/>
      <c r="C61" s="20"/>
      <c r="D61" s="95"/>
      <c r="E61" s="637"/>
      <c r="F61" s="109">
        <f t="shared" si="0"/>
        <v>0</v>
      </c>
      <c r="G61" s="110"/>
      <c r="H61" s="111"/>
      <c r="I61" s="192">
        <f t="shared" si="4"/>
        <v>0</v>
      </c>
      <c r="K61" s="232"/>
      <c r="L61" s="230"/>
      <c r="M61" s="20"/>
      <c r="N61" s="95"/>
      <c r="O61" s="637"/>
      <c r="P61" s="109">
        <f t="shared" si="1"/>
        <v>0</v>
      </c>
      <c r="Q61" s="110"/>
      <c r="R61" s="111"/>
      <c r="S61" s="192">
        <f t="shared" si="6"/>
        <v>-4.2632564145606011E-13</v>
      </c>
      <c r="U61" s="232"/>
      <c r="V61" s="230"/>
      <c r="W61" s="20"/>
      <c r="X61" s="95"/>
      <c r="Y61" s="637"/>
      <c r="Z61" s="109">
        <f t="shared" si="2"/>
        <v>0</v>
      </c>
      <c r="AA61" s="110"/>
      <c r="AB61" s="111"/>
      <c r="AC61" s="192">
        <f t="shared" si="8"/>
        <v>-2.4099999999999682</v>
      </c>
    </row>
    <row r="62" spans="1:29" x14ac:dyDescent="0.25">
      <c r="A62" s="232"/>
      <c r="B62" s="230"/>
      <c r="C62" s="20"/>
      <c r="D62" s="95"/>
      <c r="E62" s="637"/>
      <c r="F62" s="109">
        <f t="shared" si="0"/>
        <v>0</v>
      </c>
      <c r="G62" s="110"/>
      <c r="H62" s="111"/>
      <c r="I62" s="192">
        <f t="shared" si="4"/>
        <v>0</v>
      </c>
      <c r="K62" s="232"/>
      <c r="L62" s="230"/>
      <c r="M62" s="20"/>
      <c r="N62" s="95"/>
      <c r="O62" s="637"/>
      <c r="P62" s="109">
        <f t="shared" si="1"/>
        <v>0</v>
      </c>
      <c r="Q62" s="110"/>
      <c r="R62" s="111"/>
      <c r="S62" s="192">
        <f t="shared" si="6"/>
        <v>-4.2632564145606011E-13</v>
      </c>
      <c r="U62" s="232"/>
      <c r="V62" s="230"/>
      <c r="W62" s="20"/>
      <c r="X62" s="95"/>
      <c r="Y62" s="637"/>
      <c r="Z62" s="109">
        <f t="shared" si="2"/>
        <v>0</v>
      </c>
      <c r="AA62" s="110"/>
      <c r="AB62" s="111"/>
      <c r="AC62" s="192">
        <f t="shared" si="8"/>
        <v>-2.4099999999999682</v>
      </c>
    </row>
    <row r="63" spans="1:29" x14ac:dyDescent="0.25">
      <c r="A63" s="232"/>
      <c r="B63" s="7"/>
      <c r="C63" s="20"/>
      <c r="D63" s="95"/>
      <c r="E63" s="637"/>
      <c r="F63" s="109">
        <f t="shared" si="0"/>
        <v>0</v>
      </c>
      <c r="G63" s="110"/>
      <c r="H63" s="111"/>
      <c r="I63" s="192">
        <f t="shared" si="4"/>
        <v>0</v>
      </c>
      <c r="K63" s="232"/>
      <c r="L63" s="7"/>
      <c r="M63" s="20"/>
      <c r="N63" s="95"/>
      <c r="O63" s="637"/>
      <c r="P63" s="109">
        <f t="shared" si="1"/>
        <v>0</v>
      </c>
      <c r="Q63" s="110"/>
      <c r="R63" s="111"/>
      <c r="S63" s="192">
        <f t="shared" si="6"/>
        <v>-4.2632564145606011E-13</v>
      </c>
      <c r="U63" s="232"/>
      <c r="V63" s="7"/>
      <c r="W63" s="20"/>
      <c r="X63" s="95"/>
      <c r="Y63" s="637"/>
      <c r="Z63" s="109">
        <f t="shared" si="2"/>
        <v>0</v>
      </c>
      <c r="AA63" s="110"/>
      <c r="AB63" s="111"/>
      <c r="AC63" s="192">
        <f t="shared" si="8"/>
        <v>-2.4099999999999682</v>
      </c>
    </row>
    <row r="64" spans="1:29" x14ac:dyDescent="0.25">
      <c r="A64" s="232"/>
      <c r="B64" s="7"/>
      <c r="C64" s="20"/>
      <c r="D64" s="95"/>
      <c r="E64" s="637"/>
      <c r="F64" s="109">
        <f t="shared" si="0"/>
        <v>0</v>
      </c>
      <c r="G64" s="110"/>
      <c r="H64" s="111"/>
      <c r="I64" s="192">
        <f t="shared" si="4"/>
        <v>0</v>
      </c>
      <c r="K64" s="232"/>
      <c r="L64" s="7"/>
      <c r="M64" s="20"/>
      <c r="N64" s="95"/>
      <c r="O64" s="637"/>
      <c r="P64" s="109">
        <f t="shared" si="1"/>
        <v>0</v>
      </c>
      <c r="Q64" s="110"/>
      <c r="R64" s="111"/>
      <c r="S64" s="192">
        <f t="shared" si="6"/>
        <v>-4.2632564145606011E-13</v>
      </c>
      <c r="U64" s="232"/>
      <c r="V64" s="7"/>
      <c r="W64" s="20"/>
      <c r="X64" s="95"/>
      <c r="Y64" s="637"/>
      <c r="Z64" s="109">
        <f t="shared" si="2"/>
        <v>0</v>
      </c>
      <c r="AA64" s="110"/>
      <c r="AB64" s="111"/>
      <c r="AC64" s="192">
        <f t="shared" si="8"/>
        <v>-2.4099999999999682</v>
      </c>
    </row>
    <row r="65" spans="1:29" x14ac:dyDescent="0.25">
      <c r="A65" s="232"/>
      <c r="B65" s="7"/>
      <c r="C65" s="20"/>
      <c r="D65" s="95"/>
      <c r="E65" s="637"/>
      <c r="F65" s="109">
        <f t="shared" si="0"/>
        <v>0</v>
      </c>
      <c r="G65" s="110"/>
      <c r="H65" s="111"/>
      <c r="I65" s="192">
        <f t="shared" si="4"/>
        <v>0</v>
      </c>
      <c r="K65" s="232"/>
      <c r="L65" s="7"/>
      <c r="M65" s="20"/>
      <c r="N65" s="95"/>
      <c r="O65" s="637"/>
      <c r="P65" s="109">
        <f t="shared" si="1"/>
        <v>0</v>
      </c>
      <c r="Q65" s="110"/>
      <c r="R65" s="111"/>
      <c r="S65" s="192">
        <f t="shared" si="6"/>
        <v>-4.2632564145606011E-13</v>
      </c>
      <c r="U65" s="232"/>
      <c r="V65" s="7"/>
      <c r="W65" s="20"/>
      <c r="X65" s="95"/>
      <c r="Y65" s="637"/>
      <c r="Z65" s="109">
        <f t="shared" si="2"/>
        <v>0</v>
      </c>
      <c r="AA65" s="110"/>
      <c r="AB65" s="111"/>
      <c r="AC65" s="192">
        <f t="shared" si="8"/>
        <v>-2.4099999999999682</v>
      </c>
    </row>
    <row r="66" spans="1:29" x14ac:dyDescent="0.25">
      <c r="A66" s="232"/>
      <c r="B66" s="7"/>
      <c r="C66" s="20"/>
      <c r="D66" s="95"/>
      <c r="E66" s="637"/>
      <c r="F66" s="109">
        <f t="shared" si="0"/>
        <v>0</v>
      </c>
      <c r="G66" s="110"/>
      <c r="H66" s="111"/>
      <c r="I66" s="192">
        <f t="shared" si="4"/>
        <v>0</v>
      </c>
      <c r="K66" s="232"/>
      <c r="L66" s="7"/>
      <c r="M66" s="20"/>
      <c r="N66" s="95"/>
      <c r="O66" s="637"/>
      <c r="P66" s="109">
        <f t="shared" si="1"/>
        <v>0</v>
      </c>
      <c r="Q66" s="110"/>
      <c r="R66" s="111"/>
      <c r="S66" s="192">
        <f t="shared" si="6"/>
        <v>-4.2632564145606011E-13</v>
      </c>
      <c r="U66" s="232"/>
      <c r="V66" s="7"/>
      <c r="W66" s="20"/>
      <c r="X66" s="95"/>
      <c r="Y66" s="637"/>
      <c r="Z66" s="109">
        <f t="shared" si="2"/>
        <v>0</v>
      </c>
      <c r="AA66" s="110"/>
      <c r="AB66" s="111"/>
      <c r="AC66" s="192">
        <f t="shared" si="8"/>
        <v>-2.4099999999999682</v>
      </c>
    </row>
    <row r="67" spans="1:29" x14ac:dyDescent="0.25">
      <c r="A67" s="232"/>
      <c r="B67" s="7"/>
      <c r="C67" s="20"/>
      <c r="D67" s="95"/>
      <c r="E67" s="637"/>
      <c r="F67" s="109">
        <f t="shared" si="0"/>
        <v>0</v>
      </c>
      <c r="G67" s="110"/>
      <c r="H67" s="111"/>
      <c r="I67" s="192">
        <f t="shared" si="4"/>
        <v>0</v>
      </c>
      <c r="K67" s="232"/>
      <c r="L67" s="7"/>
      <c r="M67" s="20"/>
      <c r="N67" s="95"/>
      <c r="O67" s="637"/>
      <c r="P67" s="109">
        <f t="shared" si="1"/>
        <v>0</v>
      </c>
      <c r="Q67" s="110"/>
      <c r="R67" s="111"/>
      <c r="S67" s="192">
        <f t="shared" si="6"/>
        <v>-4.2632564145606011E-13</v>
      </c>
      <c r="U67" s="232"/>
      <c r="V67" s="7"/>
      <c r="W67" s="20"/>
      <c r="X67" s="95"/>
      <c r="Y67" s="637"/>
      <c r="Z67" s="109">
        <f t="shared" si="2"/>
        <v>0</v>
      </c>
      <c r="AA67" s="110"/>
      <c r="AB67" s="111"/>
      <c r="AC67" s="192">
        <f t="shared" si="8"/>
        <v>-2.4099999999999682</v>
      </c>
    </row>
    <row r="68" spans="1:29" x14ac:dyDescent="0.25">
      <c r="A68" s="232"/>
      <c r="B68" s="7"/>
      <c r="C68" s="20"/>
      <c r="D68" s="95"/>
      <c r="E68" s="637"/>
      <c r="F68" s="109">
        <f t="shared" si="0"/>
        <v>0</v>
      </c>
      <c r="G68" s="110"/>
      <c r="H68" s="111"/>
      <c r="I68" s="192">
        <f t="shared" si="4"/>
        <v>0</v>
      </c>
      <c r="K68" s="232"/>
      <c r="L68" s="7"/>
      <c r="M68" s="20"/>
      <c r="N68" s="95"/>
      <c r="O68" s="637"/>
      <c r="P68" s="109">
        <f t="shared" si="1"/>
        <v>0</v>
      </c>
      <c r="Q68" s="110"/>
      <c r="R68" s="111"/>
      <c r="S68" s="192">
        <f t="shared" si="6"/>
        <v>-4.2632564145606011E-13</v>
      </c>
      <c r="U68" s="232"/>
      <c r="V68" s="7"/>
      <c r="W68" s="20"/>
      <c r="X68" s="95"/>
      <c r="Y68" s="637"/>
      <c r="Z68" s="109">
        <f t="shared" si="2"/>
        <v>0</v>
      </c>
      <c r="AA68" s="110"/>
      <c r="AB68" s="111"/>
      <c r="AC68" s="192">
        <f t="shared" si="8"/>
        <v>-2.4099999999999682</v>
      </c>
    </row>
    <row r="69" spans="1:29" x14ac:dyDescent="0.25">
      <c r="A69" s="232"/>
      <c r="B69" s="7"/>
      <c r="C69" s="20"/>
      <c r="D69" s="95"/>
      <c r="E69" s="637"/>
      <c r="F69" s="109">
        <f t="shared" si="0"/>
        <v>0</v>
      </c>
      <c r="G69" s="110"/>
      <c r="H69" s="111"/>
      <c r="I69" s="192">
        <f t="shared" si="4"/>
        <v>0</v>
      </c>
      <c r="K69" s="232"/>
      <c r="L69" s="7"/>
      <c r="M69" s="20"/>
      <c r="N69" s="95"/>
      <c r="O69" s="637"/>
      <c r="P69" s="109">
        <f t="shared" si="1"/>
        <v>0</v>
      </c>
      <c r="Q69" s="110"/>
      <c r="R69" s="111"/>
      <c r="S69" s="192">
        <f t="shared" si="6"/>
        <v>-4.2632564145606011E-13</v>
      </c>
      <c r="U69" s="232"/>
      <c r="V69" s="7"/>
      <c r="W69" s="20"/>
      <c r="X69" s="95"/>
      <c r="Y69" s="637"/>
      <c r="Z69" s="109">
        <f t="shared" si="2"/>
        <v>0</v>
      </c>
      <c r="AA69" s="110"/>
      <c r="AB69" s="111"/>
      <c r="AC69" s="192">
        <f t="shared" si="8"/>
        <v>-2.4099999999999682</v>
      </c>
    </row>
    <row r="70" spans="1:29" x14ac:dyDescent="0.25">
      <c r="A70" s="232"/>
      <c r="B70" s="7"/>
      <c r="C70" s="20"/>
      <c r="D70" s="95"/>
      <c r="E70" s="637"/>
      <c r="F70" s="109">
        <f t="shared" si="0"/>
        <v>0</v>
      </c>
      <c r="G70" s="110"/>
      <c r="H70" s="111"/>
      <c r="I70" s="192">
        <f t="shared" si="4"/>
        <v>0</v>
      </c>
      <c r="K70" s="232"/>
      <c r="L70" s="7"/>
      <c r="M70" s="20"/>
      <c r="N70" s="95"/>
      <c r="O70" s="637"/>
      <c r="P70" s="109">
        <f t="shared" si="1"/>
        <v>0</v>
      </c>
      <c r="Q70" s="110"/>
      <c r="R70" s="111"/>
      <c r="S70" s="192">
        <f t="shared" si="6"/>
        <v>-4.2632564145606011E-13</v>
      </c>
      <c r="U70" s="232"/>
      <c r="V70" s="7"/>
      <c r="W70" s="20"/>
      <c r="X70" s="95"/>
      <c r="Y70" s="637"/>
      <c r="Z70" s="109">
        <f t="shared" si="2"/>
        <v>0</v>
      </c>
      <c r="AA70" s="110"/>
      <c r="AB70" s="111"/>
      <c r="AC70" s="192">
        <f t="shared" si="8"/>
        <v>-2.4099999999999682</v>
      </c>
    </row>
    <row r="71" spans="1:29" x14ac:dyDescent="0.25">
      <c r="A71" s="232"/>
      <c r="B71" s="7"/>
      <c r="C71" s="20"/>
      <c r="D71" s="95"/>
      <c r="E71" s="637"/>
      <c r="F71" s="109">
        <f t="shared" si="0"/>
        <v>0</v>
      </c>
      <c r="G71" s="110"/>
      <c r="H71" s="111"/>
      <c r="I71" s="192">
        <f t="shared" si="4"/>
        <v>0</v>
      </c>
      <c r="K71" s="232"/>
      <c r="L71" s="7"/>
      <c r="M71" s="20"/>
      <c r="N71" s="95"/>
      <c r="O71" s="637"/>
      <c r="P71" s="109">
        <f t="shared" si="1"/>
        <v>0</v>
      </c>
      <c r="Q71" s="110"/>
      <c r="R71" s="111"/>
      <c r="S71" s="192">
        <f t="shared" si="6"/>
        <v>-4.2632564145606011E-13</v>
      </c>
      <c r="U71" s="232"/>
      <c r="V71" s="7"/>
      <c r="W71" s="20"/>
      <c r="X71" s="95"/>
      <c r="Y71" s="637"/>
      <c r="Z71" s="109">
        <f t="shared" si="2"/>
        <v>0</v>
      </c>
      <c r="AA71" s="110"/>
      <c r="AB71" s="111"/>
      <c r="AC71" s="192">
        <f t="shared" si="8"/>
        <v>-2.4099999999999682</v>
      </c>
    </row>
    <row r="72" spans="1:29" x14ac:dyDescent="0.25">
      <c r="A72" s="232"/>
      <c r="B72" s="7"/>
      <c r="C72" s="20"/>
      <c r="D72" s="95"/>
      <c r="E72" s="637"/>
      <c r="F72" s="109">
        <f t="shared" si="0"/>
        <v>0</v>
      </c>
      <c r="G72" s="110"/>
      <c r="H72" s="111"/>
      <c r="I72" s="192">
        <f t="shared" si="4"/>
        <v>0</v>
      </c>
      <c r="K72" s="232"/>
      <c r="L72" s="7"/>
      <c r="M72" s="20"/>
      <c r="N72" s="95"/>
      <c r="O72" s="637"/>
      <c r="P72" s="109">
        <f t="shared" si="1"/>
        <v>0</v>
      </c>
      <c r="Q72" s="110"/>
      <c r="R72" s="111"/>
      <c r="S72" s="192">
        <f t="shared" si="6"/>
        <v>-4.2632564145606011E-13</v>
      </c>
      <c r="U72" s="232"/>
      <c r="V72" s="7"/>
      <c r="W72" s="20"/>
      <c r="X72" s="95"/>
      <c r="Y72" s="637"/>
      <c r="Z72" s="109">
        <f t="shared" si="2"/>
        <v>0</v>
      </c>
      <c r="AA72" s="110"/>
      <c r="AB72" s="111"/>
      <c r="AC72" s="192">
        <f t="shared" si="8"/>
        <v>-2.4099999999999682</v>
      </c>
    </row>
    <row r="73" spans="1:29" x14ac:dyDescent="0.25">
      <c r="A73" s="232"/>
      <c r="B73" s="7"/>
      <c r="C73" s="20"/>
      <c r="D73" s="95"/>
      <c r="E73" s="637"/>
      <c r="F73" s="109">
        <f>D73</f>
        <v>0</v>
      </c>
      <c r="G73" s="110"/>
      <c r="H73" s="111"/>
      <c r="I73" s="192">
        <f t="shared" si="4"/>
        <v>0</v>
      </c>
      <c r="K73" s="232"/>
      <c r="L73" s="7"/>
      <c r="M73" s="20"/>
      <c r="N73" s="95"/>
      <c r="O73" s="637"/>
      <c r="P73" s="109">
        <f>N73</f>
        <v>0</v>
      </c>
      <c r="Q73" s="110"/>
      <c r="R73" s="111"/>
      <c r="S73" s="192">
        <f t="shared" si="6"/>
        <v>-4.2632564145606011E-13</v>
      </c>
      <c r="U73" s="232"/>
      <c r="V73" s="7"/>
      <c r="W73" s="20"/>
      <c r="X73" s="95"/>
      <c r="Y73" s="637"/>
      <c r="Z73" s="109">
        <f>X73</f>
        <v>0</v>
      </c>
      <c r="AA73" s="110"/>
      <c r="AB73" s="111"/>
      <c r="AC73" s="192">
        <f t="shared" si="8"/>
        <v>-2.4099999999999682</v>
      </c>
    </row>
    <row r="74" spans="1:29" x14ac:dyDescent="0.25">
      <c r="A74" s="232"/>
      <c r="B74" s="7"/>
      <c r="C74" s="20"/>
      <c r="D74" s="95"/>
      <c r="E74" s="637"/>
      <c r="F74" s="109">
        <f>D74</f>
        <v>0</v>
      </c>
      <c r="G74" s="110"/>
      <c r="H74" s="111"/>
      <c r="I74" s="192">
        <f t="shared" si="4"/>
        <v>0</v>
      </c>
      <c r="K74" s="232"/>
      <c r="L74" s="7"/>
      <c r="M74" s="20"/>
      <c r="N74" s="95"/>
      <c r="O74" s="637"/>
      <c r="P74" s="109">
        <f>N74</f>
        <v>0</v>
      </c>
      <c r="Q74" s="110"/>
      <c r="R74" s="111"/>
      <c r="S74" s="192">
        <f t="shared" si="6"/>
        <v>-4.2632564145606011E-13</v>
      </c>
      <c r="U74" s="232"/>
      <c r="V74" s="7"/>
      <c r="W74" s="20"/>
      <c r="X74" s="95"/>
      <c r="Y74" s="637"/>
      <c r="Z74" s="109">
        <f>X74</f>
        <v>0</v>
      </c>
      <c r="AA74" s="110"/>
      <c r="AB74" s="111"/>
      <c r="AC74" s="192">
        <f t="shared" si="8"/>
        <v>-2.4099999999999682</v>
      </c>
    </row>
    <row r="75" spans="1:29" x14ac:dyDescent="0.25">
      <c r="A75" s="232"/>
      <c r="B75" s="7"/>
      <c r="C75" s="20"/>
      <c r="D75" s="95"/>
      <c r="E75" s="637"/>
      <c r="F75" s="109">
        <f>D75</f>
        <v>0</v>
      </c>
      <c r="G75" s="110"/>
      <c r="H75" s="111"/>
      <c r="I75" s="192">
        <f t="shared" ref="I75" si="12">I74-F75</f>
        <v>0</v>
      </c>
      <c r="K75" s="232"/>
      <c r="L75" s="7"/>
      <c r="M75" s="20"/>
      <c r="N75" s="95"/>
      <c r="O75" s="637"/>
      <c r="P75" s="109">
        <f>N75</f>
        <v>0</v>
      </c>
      <c r="Q75" s="110"/>
      <c r="R75" s="111"/>
      <c r="S75" s="192">
        <f t="shared" ref="S75" si="13">S74-P75</f>
        <v>-4.2632564145606011E-13</v>
      </c>
      <c r="U75" s="232"/>
      <c r="V75" s="7"/>
      <c r="W75" s="20"/>
      <c r="X75" s="95"/>
      <c r="Y75" s="637"/>
      <c r="Z75" s="109">
        <f>X75</f>
        <v>0</v>
      </c>
      <c r="AA75" s="110"/>
      <c r="AB75" s="111"/>
      <c r="AC75" s="192">
        <f t="shared" ref="AC75" si="14">AC74-Z75</f>
        <v>-2.4099999999999682</v>
      </c>
    </row>
    <row r="76" spans="1:29" ht="15.75" thickBot="1" x14ac:dyDescent="0.3">
      <c r="A76" s="232"/>
      <c r="B76" s="21"/>
      <c r="C76" s="77"/>
      <c r="D76" s="195"/>
      <c r="E76" s="542"/>
      <c r="F76" s="187"/>
      <c r="G76" s="188"/>
      <c r="H76" s="96"/>
      <c r="K76" s="232"/>
      <c r="L76" s="21"/>
      <c r="M76" s="77"/>
      <c r="N76" s="195"/>
      <c r="O76" s="542"/>
      <c r="P76" s="187"/>
      <c r="Q76" s="188"/>
      <c r="R76" s="96"/>
      <c r="U76" s="232"/>
      <c r="V76" s="21"/>
      <c r="W76" s="77"/>
      <c r="X76" s="195"/>
      <c r="Y76" s="542"/>
      <c r="Z76" s="187"/>
      <c r="AA76" s="188"/>
      <c r="AB76" s="96"/>
    </row>
    <row r="77" spans="1:29" x14ac:dyDescent="0.25">
      <c r="C77" s="79">
        <f>SUM(C9:C76)</f>
        <v>284</v>
      </c>
      <c r="D77" s="9">
        <f>SUM(D9:D76)</f>
        <v>7462.4500000000016</v>
      </c>
      <c r="F77" s="9">
        <f>SUM(F9:F76)</f>
        <v>8000.3200000000015</v>
      </c>
      <c r="M77" s="79">
        <f>SUM(M9:M76)</f>
        <v>369</v>
      </c>
      <c r="N77" s="9">
        <f>SUM(N9:N76)</f>
        <v>10530.539999999999</v>
      </c>
      <c r="P77" s="9">
        <f>SUM(P9:P76)</f>
        <v>10530.539999999999</v>
      </c>
      <c r="W77" s="79">
        <f>SUM(W9:W76)</f>
        <v>578</v>
      </c>
      <c r="X77" s="9">
        <f>SUM(X9:X76)</f>
        <v>16773.830000000002</v>
      </c>
      <c r="Z77" s="9">
        <f>SUM(Z9:Z76)</f>
        <v>16773.830000000002</v>
      </c>
    </row>
    <row r="79" spans="1:29" ht="15.75" thickBot="1" x14ac:dyDescent="0.3"/>
    <row r="80" spans="1:29" ht="15.75" thickBot="1" x14ac:dyDescent="0.3">
      <c r="D80" s="61" t="s">
        <v>4</v>
      </c>
      <c r="E80" s="90">
        <f>F5+F6-C77+F7</f>
        <v>0</v>
      </c>
      <c r="N80" s="61" t="s">
        <v>4</v>
      </c>
      <c r="O80" s="90">
        <f>P5+P6-M77+P7</f>
        <v>0</v>
      </c>
      <c r="X80" s="61" t="s">
        <v>4</v>
      </c>
      <c r="Y80" s="90">
        <f>Z5+Z6-W77+Z7</f>
        <v>0</v>
      </c>
    </row>
    <row r="81" spans="3:27" ht="15.75" thickBot="1" x14ac:dyDescent="0.3"/>
    <row r="82" spans="3:27" ht="15.75" thickBot="1" x14ac:dyDescent="0.3">
      <c r="C82" s="819" t="s">
        <v>11</v>
      </c>
      <c r="D82" s="820"/>
      <c r="E82" s="92">
        <f>E5+E6-F77+E7</f>
        <v>-1.8189894035458565E-12</v>
      </c>
      <c r="F82" s="119"/>
      <c r="G82" s="16"/>
      <c r="M82" s="819" t="s">
        <v>11</v>
      </c>
      <c r="N82" s="820"/>
      <c r="O82" s="92">
        <f>O5+O6-P77+O7</f>
        <v>1.8189894035458565E-12</v>
      </c>
      <c r="P82" s="119"/>
      <c r="Q82" s="16"/>
      <c r="W82" s="819" t="s">
        <v>11</v>
      </c>
      <c r="X82" s="820"/>
      <c r="Y82" s="92">
        <f>Y5+Y6-Z77+Y7</f>
        <v>-2.4100000000034925</v>
      </c>
      <c r="Z82" s="119"/>
      <c r="AA82" s="16"/>
    </row>
  </sheetData>
  <mergeCells count="9">
    <mergeCell ref="U1:AA1"/>
    <mergeCell ref="U5:U6"/>
    <mergeCell ref="W82:X82"/>
    <mergeCell ref="A1:G1"/>
    <mergeCell ref="A5:A6"/>
    <mergeCell ref="C82:D82"/>
    <mergeCell ref="K1:Q1"/>
    <mergeCell ref="K5:K6"/>
    <mergeCell ref="M82:N8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I82"/>
  <sheetViews>
    <sheetView workbookViewId="0">
      <pane ySplit="8" topLeftCell="A9" activePane="bottomLeft" state="frozen"/>
      <selection pane="bottomLeft" activeCell="F20" sqref="F2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8" max="8" width="11.42578125" bestFit="1" customWidth="1"/>
    <col min="9" max="9" width="11.42578125" style="510"/>
  </cols>
  <sheetData>
    <row r="1" spans="1:9" ht="40.5" x14ac:dyDescent="0.55000000000000004">
      <c r="A1" s="813"/>
      <c r="B1" s="813"/>
      <c r="C1" s="813"/>
      <c r="D1" s="813"/>
      <c r="E1" s="813"/>
      <c r="F1" s="813"/>
      <c r="G1" s="813"/>
      <c r="H1" s="14">
        <v>1</v>
      </c>
    </row>
    <row r="2" spans="1:9" ht="15.75" thickBot="1" x14ac:dyDescent="0.3">
      <c r="C2" s="22"/>
      <c r="D2" s="65"/>
      <c r="F2" s="65"/>
    </row>
    <row r="3" spans="1:9" ht="16.5" thickTop="1" thickBot="1" x14ac:dyDescent="0.3">
      <c r="A3" s="100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</row>
    <row r="4" spans="1:9" ht="15.75" thickTop="1" x14ac:dyDescent="0.25">
      <c r="A4" s="230"/>
      <c r="B4" s="230"/>
      <c r="C4" s="193"/>
      <c r="D4" s="230"/>
      <c r="E4" s="230"/>
      <c r="F4" s="230"/>
      <c r="G4" s="320"/>
      <c r="H4" s="320"/>
    </row>
    <row r="5" spans="1:9" x14ac:dyDescent="0.25">
      <c r="A5" s="812"/>
      <c r="B5" s="119"/>
      <c r="C5" s="622"/>
      <c r="D5" s="262"/>
      <c r="E5" s="147"/>
      <c r="F5" s="99"/>
      <c r="G5" s="18"/>
    </row>
    <row r="6" spans="1:9" ht="15.75" x14ac:dyDescent="0.25">
      <c r="A6" s="812"/>
      <c r="B6" s="119"/>
      <c r="C6" s="318"/>
      <c r="D6" s="379"/>
      <c r="E6" s="147"/>
      <c r="F6" s="99"/>
      <c r="G6" s="63"/>
      <c r="H6" s="10">
        <f>E6-G6+E7+E5-G5</f>
        <v>0</v>
      </c>
    </row>
    <row r="7" spans="1:9" ht="15.75" thickBot="1" x14ac:dyDescent="0.3">
      <c r="A7" s="16"/>
      <c r="B7" s="26"/>
      <c r="C7" s="292"/>
      <c r="D7" s="314"/>
      <c r="E7" s="147"/>
      <c r="F7" s="99"/>
      <c r="G7" s="16"/>
    </row>
    <row r="8" spans="1:9" ht="16.5" thickTop="1" thickBot="1" x14ac:dyDescent="0.3">
      <c r="B8" s="102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9" ht="15.75" thickTop="1" x14ac:dyDescent="0.25">
      <c r="A9" s="151" t="s">
        <v>32</v>
      </c>
      <c r="B9" s="511">
        <f>F6-C9+F5</f>
        <v>0</v>
      </c>
      <c r="C9" s="20"/>
      <c r="D9" s="109"/>
      <c r="E9" s="572"/>
      <c r="F9" s="109">
        <f t="shared" ref="F9:F72" si="0">D9</f>
        <v>0</v>
      </c>
      <c r="G9" s="110"/>
      <c r="H9" s="111"/>
      <c r="I9" s="147">
        <f>E6-F9+E5</f>
        <v>0</v>
      </c>
    </row>
    <row r="10" spans="1:9" x14ac:dyDescent="0.25">
      <c r="A10" s="519"/>
      <c r="B10" s="511">
        <f>B9-C10</f>
        <v>0</v>
      </c>
      <c r="C10" s="20"/>
      <c r="D10" s="109"/>
      <c r="E10" s="572"/>
      <c r="F10" s="109">
        <f t="shared" si="0"/>
        <v>0</v>
      </c>
      <c r="G10" s="110"/>
      <c r="H10" s="111"/>
      <c r="I10" s="147">
        <f>I9-F10</f>
        <v>0</v>
      </c>
    </row>
    <row r="11" spans="1:9" x14ac:dyDescent="0.25">
      <c r="A11" s="463"/>
      <c r="B11" s="511">
        <f t="shared" ref="B11:B21" si="1">B10-C11</f>
        <v>0</v>
      </c>
      <c r="C11" s="20"/>
      <c r="D11" s="109"/>
      <c r="E11" s="572"/>
      <c r="F11" s="109">
        <f t="shared" si="0"/>
        <v>0</v>
      </c>
      <c r="G11" s="110"/>
      <c r="H11" s="111"/>
      <c r="I11" s="147">
        <f t="shared" ref="I11:I74" si="2">I10-F11</f>
        <v>0</v>
      </c>
    </row>
    <row r="12" spans="1:9" x14ac:dyDescent="0.25">
      <c r="A12" s="153" t="s">
        <v>33</v>
      </c>
      <c r="B12" s="511">
        <f t="shared" si="1"/>
        <v>0</v>
      </c>
      <c r="C12" s="20"/>
      <c r="D12" s="109"/>
      <c r="E12" s="572"/>
      <c r="F12" s="109">
        <f t="shared" si="0"/>
        <v>0</v>
      </c>
      <c r="G12" s="110"/>
      <c r="H12" s="111"/>
      <c r="I12" s="147">
        <f t="shared" si="2"/>
        <v>0</v>
      </c>
    </row>
    <row r="13" spans="1:9" x14ac:dyDescent="0.25">
      <c r="A13" s="277"/>
      <c r="B13" s="511">
        <f t="shared" si="1"/>
        <v>0</v>
      </c>
      <c r="C13" s="20"/>
      <c r="D13" s="109"/>
      <c r="E13" s="572"/>
      <c r="F13" s="109">
        <f t="shared" si="0"/>
        <v>0</v>
      </c>
      <c r="G13" s="110"/>
      <c r="H13" s="111"/>
      <c r="I13" s="147">
        <f t="shared" si="2"/>
        <v>0</v>
      </c>
    </row>
    <row r="14" spans="1:9" x14ac:dyDescent="0.25">
      <c r="A14" s="277"/>
      <c r="B14" s="511">
        <f t="shared" si="1"/>
        <v>0</v>
      </c>
      <c r="C14" s="20"/>
      <c r="D14" s="109"/>
      <c r="E14" s="572"/>
      <c r="F14" s="109">
        <f t="shared" si="0"/>
        <v>0</v>
      </c>
      <c r="G14" s="110"/>
      <c r="H14" s="111"/>
      <c r="I14" s="147">
        <f t="shared" si="2"/>
        <v>0</v>
      </c>
    </row>
    <row r="15" spans="1:9" x14ac:dyDescent="0.25">
      <c r="B15" s="511">
        <f t="shared" si="1"/>
        <v>0</v>
      </c>
      <c r="C15" s="20"/>
      <c r="D15" s="109"/>
      <c r="E15" s="572"/>
      <c r="F15" s="109">
        <f t="shared" si="0"/>
        <v>0</v>
      </c>
      <c r="G15" s="110"/>
      <c r="H15" s="111"/>
      <c r="I15" s="147">
        <f t="shared" si="2"/>
        <v>0</v>
      </c>
    </row>
    <row r="16" spans="1:9" x14ac:dyDescent="0.25">
      <c r="B16" s="511">
        <f t="shared" si="1"/>
        <v>0</v>
      </c>
      <c r="C16" s="20"/>
      <c r="D16" s="109"/>
      <c r="E16" s="572"/>
      <c r="F16" s="109">
        <f t="shared" si="0"/>
        <v>0</v>
      </c>
      <c r="G16" s="110"/>
      <c r="H16" s="111"/>
      <c r="I16" s="147">
        <f t="shared" si="2"/>
        <v>0</v>
      </c>
    </row>
    <row r="17" spans="1:9" x14ac:dyDescent="0.25">
      <c r="A17" s="232"/>
      <c r="B17" s="511">
        <f t="shared" si="1"/>
        <v>0</v>
      </c>
      <c r="C17" s="20"/>
      <c r="D17" s="109"/>
      <c r="E17" s="572"/>
      <c r="F17" s="109">
        <f t="shared" si="0"/>
        <v>0</v>
      </c>
      <c r="G17" s="110"/>
      <c r="H17" s="111"/>
      <c r="I17" s="147">
        <f t="shared" si="2"/>
        <v>0</v>
      </c>
    </row>
    <row r="18" spans="1:9" x14ac:dyDescent="0.25">
      <c r="A18" s="232"/>
      <c r="B18" s="511">
        <f t="shared" si="1"/>
        <v>0</v>
      </c>
      <c r="C18" s="20"/>
      <c r="D18" s="109"/>
      <c r="E18" s="572"/>
      <c r="F18" s="109">
        <f t="shared" si="0"/>
        <v>0</v>
      </c>
      <c r="G18" s="110"/>
      <c r="H18" s="111"/>
      <c r="I18" s="147">
        <f t="shared" si="2"/>
        <v>0</v>
      </c>
    </row>
    <row r="19" spans="1:9" x14ac:dyDescent="0.25">
      <c r="A19" s="232"/>
      <c r="B19" s="511">
        <f t="shared" si="1"/>
        <v>0</v>
      </c>
      <c r="C19" s="20"/>
      <c r="D19" s="109"/>
      <c r="E19" s="572"/>
      <c r="F19" s="109">
        <f t="shared" si="0"/>
        <v>0</v>
      </c>
      <c r="G19" s="110"/>
      <c r="H19" s="111"/>
      <c r="I19" s="147">
        <f t="shared" si="2"/>
        <v>0</v>
      </c>
    </row>
    <row r="20" spans="1:9" x14ac:dyDescent="0.25">
      <c r="A20" s="232"/>
      <c r="B20" s="511">
        <f t="shared" si="1"/>
        <v>0</v>
      </c>
      <c r="C20" s="20"/>
      <c r="D20" s="109"/>
      <c r="E20" s="572"/>
      <c r="F20" s="109">
        <f t="shared" si="0"/>
        <v>0</v>
      </c>
      <c r="G20" s="110"/>
      <c r="H20" s="111"/>
      <c r="I20" s="147">
        <f t="shared" si="2"/>
        <v>0</v>
      </c>
    </row>
    <row r="21" spans="1:9" x14ac:dyDescent="0.25">
      <c r="A21" s="232"/>
      <c r="B21" s="511">
        <f t="shared" si="1"/>
        <v>0</v>
      </c>
      <c r="C21" s="20"/>
      <c r="D21" s="109"/>
      <c r="E21" s="572"/>
      <c r="F21" s="109">
        <f t="shared" si="0"/>
        <v>0</v>
      </c>
      <c r="G21" s="110"/>
      <c r="H21" s="111"/>
      <c r="I21" s="147">
        <f t="shared" si="2"/>
        <v>0</v>
      </c>
    </row>
    <row r="22" spans="1:9" x14ac:dyDescent="0.25">
      <c r="A22" s="233"/>
      <c r="B22" s="511">
        <f>B21-C22</f>
        <v>0</v>
      </c>
      <c r="C22" s="20"/>
      <c r="D22" s="109"/>
      <c r="E22" s="572"/>
      <c r="F22" s="109">
        <f t="shared" si="0"/>
        <v>0</v>
      </c>
      <c r="G22" s="110"/>
      <c r="H22" s="111"/>
      <c r="I22" s="147">
        <f t="shared" si="2"/>
        <v>0</v>
      </c>
    </row>
    <row r="23" spans="1:9" x14ac:dyDescent="0.25">
      <c r="A23" s="232"/>
      <c r="B23" s="511">
        <f t="shared" ref="B23:B53" si="3">B22-C23</f>
        <v>0</v>
      </c>
      <c r="C23" s="20"/>
      <c r="D23" s="109"/>
      <c r="E23" s="572"/>
      <c r="F23" s="109">
        <f t="shared" si="0"/>
        <v>0</v>
      </c>
      <c r="G23" s="110"/>
      <c r="H23" s="111"/>
      <c r="I23" s="147">
        <f t="shared" si="2"/>
        <v>0</v>
      </c>
    </row>
    <row r="24" spans="1:9" x14ac:dyDescent="0.25">
      <c r="A24" s="232"/>
      <c r="B24" s="511">
        <f t="shared" si="3"/>
        <v>0</v>
      </c>
      <c r="C24" s="20"/>
      <c r="D24" s="109"/>
      <c r="E24" s="572"/>
      <c r="F24" s="109">
        <f t="shared" si="0"/>
        <v>0</v>
      </c>
      <c r="G24" s="110"/>
      <c r="H24" s="111"/>
      <c r="I24" s="147">
        <f t="shared" si="2"/>
        <v>0</v>
      </c>
    </row>
    <row r="25" spans="1:9" x14ac:dyDescent="0.25">
      <c r="A25" s="232"/>
      <c r="B25" s="511">
        <f t="shared" si="3"/>
        <v>0</v>
      </c>
      <c r="C25" s="20"/>
      <c r="D25" s="109"/>
      <c r="E25" s="572"/>
      <c r="F25" s="109">
        <f t="shared" si="0"/>
        <v>0</v>
      </c>
      <c r="G25" s="110"/>
      <c r="H25" s="111"/>
      <c r="I25" s="147">
        <f t="shared" si="2"/>
        <v>0</v>
      </c>
    </row>
    <row r="26" spans="1:9" x14ac:dyDescent="0.25">
      <c r="A26" s="232"/>
      <c r="B26" s="511">
        <f t="shared" si="3"/>
        <v>0</v>
      </c>
      <c r="C26" s="20"/>
      <c r="D26" s="109"/>
      <c r="E26" s="572"/>
      <c r="F26" s="109">
        <f t="shared" si="0"/>
        <v>0</v>
      </c>
      <c r="G26" s="110"/>
      <c r="H26" s="111"/>
      <c r="I26" s="147">
        <f t="shared" si="2"/>
        <v>0</v>
      </c>
    </row>
    <row r="27" spans="1:9" x14ac:dyDescent="0.25">
      <c r="A27" s="232"/>
      <c r="B27" s="511">
        <f t="shared" si="3"/>
        <v>0</v>
      </c>
      <c r="C27" s="20"/>
      <c r="D27" s="109"/>
      <c r="E27" s="572"/>
      <c r="F27" s="109">
        <f t="shared" si="0"/>
        <v>0</v>
      </c>
      <c r="G27" s="110"/>
      <c r="H27" s="111"/>
      <c r="I27" s="147">
        <f t="shared" si="2"/>
        <v>0</v>
      </c>
    </row>
    <row r="28" spans="1:9" x14ac:dyDescent="0.25">
      <c r="A28" s="232"/>
      <c r="B28" s="511">
        <f t="shared" si="3"/>
        <v>0</v>
      </c>
      <c r="C28" s="20"/>
      <c r="D28" s="109"/>
      <c r="E28" s="572"/>
      <c r="F28" s="109">
        <f t="shared" si="0"/>
        <v>0</v>
      </c>
      <c r="G28" s="110"/>
      <c r="H28" s="111"/>
      <c r="I28" s="147">
        <f t="shared" si="2"/>
        <v>0</v>
      </c>
    </row>
    <row r="29" spans="1:9" x14ac:dyDescent="0.25">
      <c r="A29" s="232"/>
      <c r="B29" s="511">
        <f t="shared" si="3"/>
        <v>0</v>
      </c>
      <c r="C29" s="20"/>
      <c r="D29" s="109"/>
      <c r="E29" s="572"/>
      <c r="F29" s="109">
        <f t="shared" si="0"/>
        <v>0</v>
      </c>
      <c r="G29" s="110"/>
      <c r="H29" s="111"/>
      <c r="I29" s="147">
        <f t="shared" si="2"/>
        <v>0</v>
      </c>
    </row>
    <row r="30" spans="1:9" x14ac:dyDescent="0.25">
      <c r="A30" s="232"/>
      <c r="B30" s="511">
        <f t="shared" si="3"/>
        <v>0</v>
      </c>
      <c r="C30" s="20"/>
      <c r="D30" s="109"/>
      <c r="E30" s="572"/>
      <c r="F30" s="109">
        <f t="shared" si="0"/>
        <v>0</v>
      </c>
      <c r="G30" s="110"/>
      <c r="H30" s="111"/>
      <c r="I30" s="147">
        <f t="shared" si="2"/>
        <v>0</v>
      </c>
    </row>
    <row r="31" spans="1:9" x14ac:dyDescent="0.25">
      <c r="A31" s="232"/>
      <c r="B31" s="511">
        <f t="shared" si="3"/>
        <v>0</v>
      </c>
      <c r="C31" s="20"/>
      <c r="D31" s="109"/>
      <c r="E31" s="572"/>
      <c r="F31" s="109">
        <f t="shared" si="0"/>
        <v>0</v>
      </c>
      <c r="G31" s="110"/>
      <c r="H31" s="111"/>
      <c r="I31" s="147">
        <f t="shared" si="2"/>
        <v>0</v>
      </c>
    </row>
    <row r="32" spans="1:9" x14ac:dyDescent="0.25">
      <c r="A32" s="232"/>
      <c r="B32" s="511">
        <f t="shared" si="3"/>
        <v>0</v>
      </c>
      <c r="C32" s="20"/>
      <c r="D32" s="109"/>
      <c r="E32" s="572"/>
      <c r="F32" s="109">
        <f t="shared" si="0"/>
        <v>0</v>
      </c>
      <c r="G32" s="110"/>
      <c r="H32" s="111"/>
      <c r="I32" s="147">
        <f t="shared" si="2"/>
        <v>0</v>
      </c>
    </row>
    <row r="33" spans="1:9" x14ac:dyDescent="0.25">
      <c r="A33" s="232"/>
      <c r="B33" s="511">
        <f t="shared" si="3"/>
        <v>0</v>
      </c>
      <c r="C33" s="20"/>
      <c r="D33" s="109"/>
      <c r="E33" s="572"/>
      <c r="F33" s="109">
        <f t="shared" si="0"/>
        <v>0</v>
      </c>
      <c r="G33" s="110"/>
      <c r="H33" s="111"/>
      <c r="I33" s="147">
        <f t="shared" si="2"/>
        <v>0</v>
      </c>
    </row>
    <row r="34" spans="1:9" x14ac:dyDescent="0.25">
      <c r="A34" s="232"/>
      <c r="B34" s="511">
        <f t="shared" si="3"/>
        <v>0</v>
      </c>
      <c r="C34" s="20"/>
      <c r="D34" s="109"/>
      <c r="E34" s="572"/>
      <c r="F34" s="109">
        <f t="shared" si="0"/>
        <v>0</v>
      </c>
      <c r="G34" s="110"/>
      <c r="H34" s="111"/>
      <c r="I34" s="147">
        <f t="shared" si="2"/>
        <v>0</v>
      </c>
    </row>
    <row r="35" spans="1:9" x14ac:dyDescent="0.25">
      <c r="A35" s="232" t="s">
        <v>22</v>
      </c>
      <c r="B35" s="511">
        <f t="shared" si="3"/>
        <v>0</v>
      </c>
      <c r="C35" s="20"/>
      <c r="D35" s="109"/>
      <c r="E35" s="572"/>
      <c r="F35" s="109">
        <f t="shared" si="0"/>
        <v>0</v>
      </c>
      <c r="G35" s="110"/>
      <c r="H35" s="111"/>
      <c r="I35" s="147">
        <f t="shared" si="2"/>
        <v>0</v>
      </c>
    </row>
    <row r="36" spans="1:9" x14ac:dyDescent="0.25">
      <c r="A36" s="233"/>
      <c r="B36" s="511">
        <f t="shared" si="3"/>
        <v>0</v>
      </c>
      <c r="C36" s="20"/>
      <c r="D36" s="109"/>
      <c r="E36" s="572"/>
      <c r="F36" s="109">
        <f t="shared" si="0"/>
        <v>0</v>
      </c>
      <c r="G36" s="110"/>
      <c r="H36" s="111"/>
      <c r="I36" s="147">
        <f t="shared" si="2"/>
        <v>0</v>
      </c>
    </row>
    <row r="37" spans="1:9" x14ac:dyDescent="0.25">
      <c r="A37" s="232"/>
      <c r="B37" s="511">
        <f t="shared" si="3"/>
        <v>0</v>
      </c>
      <c r="C37" s="20"/>
      <c r="D37" s="109"/>
      <c r="E37" s="572"/>
      <c r="F37" s="109">
        <f t="shared" si="0"/>
        <v>0</v>
      </c>
      <c r="G37" s="110"/>
      <c r="H37" s="111"/>
      <c r="I37" s="147">
        <f t="shared" si="2"/>
        <v>0</v>
      </c>
    </row>
    <row r="38" spans="1:9" x14ac:dyDescent="0.25">
      <c r="A38" s="232"/>
      <c r="B38" s="511">
        <f t="shared" si="3"/>
        <v>0</v>
      </c>
      <c r="C38" s="20"/>
      <c r="D38" s="109"/>
      <c r="E38" s="572"/>
      <c r="F38" s="109">
        <f t="shared" si="0"/>
        <v>0</v>
      </c>
      <c r="G38" s="110"/>
      <c r="H38" s="111"/>
      <c r="I38" s="147">
        <f t="shared" si="2"/>
        <v>0</v>
      </c>
    </row>
    <row r="39" spans="1:9" x14ac:dyDescent="0.25">
      <c r="A39" s="232"/>
      <c r="B39" s="511">
        <f t="shared" si="3"/>
        <v>0</v>
      </c>
      <c r="C39" s="20"/>
      <c r="D39" s="109"/>
      <c r="E39" s="572"/>
      <c r="F39" s="109">
        <f t="shared" si="0"/>
        <v>0</v>
      </c>
      <c r="G39" s="110"/>
      <c r="H39" s="111"/>
      <c r="I39" s="147">
        <f t="shared" si="2"/>
        <v>0</v>
      </c>
    </row>
    <row r="40" spans="1:9" x14ac:dyDescent="0.25">
      <c r="A40" s="232"/>
      <c r="B40" s="511">
        <f t="shared" si="3"/>
        <v>0</v>
      </c>
      <c r="C40" s="20"/>
      <c r="D40" s="109"/>
      <c r="E40" s="572"/>
      <c r="F40" s="109">
        <f t="shared" si="0"/>
        <v>0</v>
      </c>
      <c r="G40" s="110"/>
      <c r="H40" s="111"/>
      <c r="I40" s="147">
        <f t="shared" si="2"/>
        <v>0</v>
      </c>
    </row>
    <row r="41" spans="1:9" x14ac:dyDescent="0.25">
      <c r="A41" s="232"/>
      <c r="B41" s="511">
        <f t="shared" si="3"/>
        <v>0</v>
      </c>
      <c r="C41" s="20"/>
      <c r="D41" s="109"/>
      <c r="E41" s="572"/>
      <c r="F41" s="109">
        <f t="shared" si="0"/>
        <v>0</v>
      </c>
      <c r="G41" s="110"/>
      <c r="H41" s="111"/>
      <c r="I41" s="147">
        <f t="shared" si="2"/>
        <v>0</v>
      </c>
    </row>
    <row r="42" spans="1:9" x14ac:dyDescent="0.25">
      <c r="A42" s="232"/>
      <c r="B42" s="511">
        <f t="shared" si="3"/>
        <v>0</v>
      </c>
      <c r="C42" s="20"/>
      <c r="D42" s="109"/>
      <c r="E42" s="572"/>
      <c r="F42" s="109">
        <f t="shared" si="0"/>
        <v>0</v>
      </c>
      <c r="G42" s="110"/>
      <c r="H42" s="111"/>
      <c r="I42" s="147">
        <f t="shared" si="2"/>
        <v>0</v>
      </c>
    </row>
    <row r="43" spans="1:9" x14ac:dyDescent="0.25">
      <c r="A43" s="232"/>
      <c r="B43" s="511">
        <f t="shared" si="3"/>
        <v>0</v>
      </c>
      <c r="C43" s="20"/>
      <c r="D43" s="109"/>
      <c r="E43" s="572"/>
      <c r="F43" s="109">
        <f t="shared" si="0"/>
        <v>0</v>
      </c>
      <c r="G43" s="110"/>
      <c r="H43" s="111"/>
      <c r="I43" s="147">
        <f t="shared" si="2"/>
        <v>0</v>
      </c>
    </row>
    <row r="44" spans="1:9" x14ac:dyDescent="0.25">
      <c r="A44" s="232"/>
      <c r="B44" s="511">
        <f t="shared" si="3"/>
        <v>0</v>
      </c>
      <c r="C44" s="20"/>
      <c r="D44" s="109"/>
      <c r="E44" s="572"/>
      <c r="F44" s="109">
        <f t="shared" si="0"/>
        <v>0</v>
      </c>
      <c r="G44" s="110"/>
      <c r="H44" s="111"/>
      <c r="I44" s="147">
        <f t="shared" si="2"/>
        <v>0</v>
      </c>
    </row>
    <row r="45" spans="1:9" x14ac:dyDescent="0.25">
      <c r="A45" s="232"/>
      <c r="B45" s="511">
        <f t="shared" si="3"/>
        <v>0</v>
      </c>
      <c r="C45" s="20"/>
      <c r="D45" s="109"/>
      <c r="E45" s="572"/>
      <c r="F45" s="109">
        <f t="shared" si="0"/>
        <v>0</v>
      </c>
      <c r="G45" s="110"/>
      <c r="H45" s="111"/>
      <c r="I45" s="147">
        <f t="shared" si="2"/>
        <v>0</v>
      </c>
    </row>
    <row r="46" spans="1:9" x14ac:dyDescent="0.25">
      <c r="A46" s="232"/>
      <c r="B46" s="511">
        <f t="shared" si="3"/>
        <v>0</v>
      </c>
      <c r="C46" s="20"/>
      <c r="D46" s="109"/>
      <c r="E46" s="572"/>
      <c r="F46" s="109">
        <f t="shared" si="0"/>
        <v>0</v>
      </c>
      <c r="G46" s="110"/>
      <c r="H46" s="111"/>
      <c r="I46" s="147">
        <f t="shared" si="2"/>
        <v>0</v>
      </c>
    </row>
    <row r="47" spans="1:9" x14ac:dyDescent="0.25">
      <c r="A47" s="232"/>
      <c r="B47" s="511">
        <f t="shared" si="3"/>
        <v>0</v>
      </c>
      <c r="C47" s="20"/>
      <c r="D47" s="109"/>
      <c r="E47" s="572"/>
      <c r="F47" s="109">
        <f t="shared" si="0"/>
        <v>0</v>
      </c>
      <c r="G47" s="110"/>
      <c r="H47" s="111"/>
      <c r="I47" s="147">
        <f t="shared" si="2"/>
        <v>0</v>
      </c>
    </row>
    <row r="48" spans="1:9" x14ac:dyDescent="0.25">
      <c r="A48" s="232"/>
      <c r="B48" s="511">
        <f t="shared" si="3"/>
        <v>0</v>
      </c>
      <c r="C48" s="20"/>
      <c r="D48" s="109"/>
      <c r="E48" s="572"/>
      <c r="F48" s="109">
        <f t="shared" si="0"/>
        <v>0</v>
      </c>
      <c r="G48" s="110"/>
      <c r="H48" s="111"/>
      <c r="I48" s="147">
        <f t="shared" si="2"/>
        <v>0</v>
      </c>
    </row>
    <row r="49" spans="1:9" x14ac:dyDescent="0.25">
      <c r="A49" s="232"/>
      <c r="B49" s="511">
        <f t="shared" si="3"/>
        <v>0</v>
      </c>
      <c r="C49" s="20"/>
      <c r="D49" s="109"/>
      <c r="E49" s="572"/>
      <c r="F49" s="109">
        <f t="shared" si="0"/>
        <v>0</v>
      </c>
      <c r="G49" s="110"/>
      <c r="H49" s="111"/>
      <c r="I49" s="147">
        <f t="shared" si="2"/>
        <v>0</v>
      </c>
    </row>
    <row r="50" spans="1:9" x14ac:dyDescent="0.25">
      <c r="A50" s="232"/>
      <c r="B50" s="511">
        <f t="shared" si="3"/>
        <v>0</v>
      </c>
      <c r="C50" s="20"/>
      <c r="D50" s="109"/>
      <c r="E50" s="572"/>
      <c r="F50" s="109">
        <f t="shared" si="0"/>
        <v>0</v>
      </c>
      <c r="G50" s="110"/>
      <c r="H50" s="111"/>
      <c r="I50" s="147">
        <f t="shared" si="2"/>
        <v>0</v>
      </c>
    </row>
    <row r="51" spans="1:9" x14ac:dyDescent="0.25">
      <c r="A51" s="232"/>
      <c r="B51" s="511">
        <f t="shared" si="3"/>
        <v>0</v>
      </c>
      <c r="C51" s="20"/>
      <c r="D51" s="109"/>
      <c r="E51" s="572"/>
      <c r="F51" s="109">
        <f t="shared" si="0"/>
        <v>0</v>
      </c>
      <c r="G51" s="110"/>
      <c r="H51" s="111"/>
      <c r="I51" s="147">
        <f t="shared" si="2"/>
        <v>0</v>
      </c>
    </row>
    <row r="52" spans="1:9" x14ac:dyDescent="0.25">
      <c r="A52" s="232"/>
      <c r="B52" s="511">
        <f t="shared" si="3"/>
        <v>0</v>
      </c>
      <c r="C52" s="20"/>
      <c r="D52" s="109"/>
      <c r="E52" s="572"/>
      <c r="F52" s="109">
        <f t="shared" si="0"/>
        <v>0</v>
      </c>
      <c r="G52" s="110"/>
      <c r="H52" s="111"/>
      <c r="I52" s="147">
        <f t="shared" si="2"/>
        <v>0</v>
      </c>
    </row>
    <row r="53" spans="1:9" x14ac:dyDescent="0.25">
      <c r="A53" s="232"/>
      <c r="B53" s="511">
        <f t="shared" si="3"/>
        <v>0</v>
      </c>
      <c r="C53" s="20"/>
      <c r="D53" s="109"/>
      <c r="E53" s="572"/>
      <c r="F53" s="109">
        <f t="shared" si="0"/>
        <v>0</v>
      </c>
      <c r="G53" s="110"/>
      <c r="H53" s="111"/>
      <c r="I53" s="147">
        <f t="shared" si="2"/>
        <v>0</v>
      </c>
    </row>
    <row r="54" spans="1:9" x14ac:dyDescent="0.25">
      <c r="A54" s="232"/>
      <c r="B54" s="230"/>
      <c r="C54" s="20"/>
      <c r="D54" s="109"/>
      <c r="E54" s="572"/>
      <c r="F54" s="109">
        <f t="shared" si="0"/>
        <v>0</v>
      </c>
      <c r="G54" s="110"/>
      <c r="H54" s="111"/>
      <c r="I54" s="147">
        <f t="shared" si="2"/>
        <v>0</v>
      </c>
    </row>
    <row r="55" spans="1:9" x14ac:dyDescent="0.25">
      <c r="A55" s="232"/>
      <c r="B55" s="230"/>
      <c r="C55" s="20"/>
      <c r="D55" s="109"/>
      <c r="E55" s="572"/>
      <c r="F55" s="109">
        <f t="shared" si="0"/>
        <v>0</v>
      </c>
      <c r="G55" s="110"/>
      <c r="H55" s="111"/>
      <c r="I55" s="147">
        <f t="shared" si="2"/>
        <v>0</v>
      </c>
    </row>
    <row r="56" spans="1:9" x14ac:dyDescent="0.25">
      <c r="A56" s="232"/>
      <c r="B56" s="230"/>
      <c r="C56" s="20"/>
      <c r="D56" s="109"/>
      <c r="E56" s="572"/>
      <c r="F56" s="109">
        <f t="shared" si="0"/>
        <v>0</v>
      </c>
      <c r="G56" s="110"/>
      <c r="H56" s="111"/>
      <c r="I56" s="147">
        <f t="shared" si="2"/>
        <v>0</v>
      </c>
    </row>
    <row r="57" spans="1:9" x14ac:dyDescent="0.25">
      <c r="A57" s="232"/>
      <c r="B57" s="230"/>
      <c r="C57" s="20"/>
      <c r="D57" s="109"/>
      <c r="E57" s="572"/>
      <c r="F57" s="109">
        <f t="shared" si="0"/>
        <v>0</v>
      </c>
      <c r="G57" s="110"/>
      <c r="H57" s="111"/>
      <c r="I57" s="147">
        <f t="shared" si="2"/>
        <v>0</v>
      </c>
    </row>
    <row r="58" spans="1:9" x14ac:dyDescent="0.25">
      <c r="A58" s="232"/>
      <c r="B58" s="230"/>
      <c r="C58" s="20"/>
      <c r="D58" s="109"/>
      <c r="E58" s="572"/>
      <c r="F58" s="109">
        <f t="shared" si="0"/>
        <v>0</v>
      </c>
      <c r="G58" s="110"/>
      <c r="H58" s="111"/>
      <c r="I58" s="147">
        <f t="shared" si="2"/>
        <v>0</v>
      </c>
    </row>
    <row r="59" spans="1:9" x14ac:dyDescent="0.25">
      <c r="A59" s="232"/>
      <c r="B59" s="230"/>
      <c r="C59" s="20"/>
      <c r="D59" s="109"/>
      <c r="E59" s="572"/>
      <c r="F59" s="109">
        <f t="shared" si="0"/>
        <v>0</v>
      </c>
      <c r="G59" s="110"/>
      <c r="H59" s="111"/>
      <c r="I59" s="147">
        <f t="shared" si="2"/>
        <v>0</v>
      </c>
    </row>
    <row r="60" spans="1:9" x14ac:dyDescent="0.25">
      <c r="A60" s="232"/>
      <c r="B60" s="230"/>
      <c r="C60" s="20"/>
      <c r="D60" s="109"/>
      <c r="E60" s="572"/>
      <c r="F60" s="109">
        <f t="shared" si="0"/>
        <v>0</v>
      </c>
      <c r="G60" s="110"/>
      <c r="H60" s="111"/>
      <c r="I60" s="147">
        <f t="shared" si="2"/>
        <v>0</v>
      </c>
    </row>
    <row r="61" spans="1:9" x14ac:dyDescent="0.25">
      <c r="A61" s="232"/>
      <c r="B61" s="230"/>
      <c r="C61" s="20"/>
      <c r="D61" s="109"/>
      <c r="E61" s="572"/>
      <c r="F61" s="109">
        <f t="shared" si="0"/>
        <v>0</v>
      </c>
      <c r="G61" s="110"/>
      <c r="H61" s="111"/>
      <c r="I61" s="147">
        <f t="shared" si="2"/>
        <v>0</v>
      </c>
    </row>
    <row r="62" spans="1:9" x14ac:dyDescent="0.25">
      <c r="A62" s="232"/>
      <c r="B62" s="230"/>
      <c r="C62" s="20"/>
      <c r="D62" s="109"/>
      <c r="E62" s="572"/>
      <c r="F62" s="109">
        <f t="shared" si="0"/>
        <v>0</v>
      </c>
      <c r="G62" s="110"/>
      <c r="H62" s="111"/>
      <c r="I62" s="147">
        <f t="shared" si="2"/>
        <v>0</v>
      </c>
    </row>
    <row r="63" spans="1:9" x14ac:dyDescent="0.25">
      <c r="A63" s="232"/>
      <c r="B63" s="7"/>
      <c r="C63" s="20"/>
      <c r="D63" s="109"/>
      <c r="E63" s="572"/>
      <c r="F63" s="109">
        <f t="shared" si="0"/>
        <v>0</v>
      </c>
      <c r="G63" s="110"/>
      <c r="H63" s="111"/>
      <c r="I63" s="147">
        <f t="shared" si="2"/>
        <v>0</v>
      </c>
    </row>
    <row r="64" spans="1:9" x14ac:dyDescent="0.25">
      <c r="A64" s="232"/>
      <c r="B64" s="7"/>
      <c r="C64" s="20"/>
      <c r="D64" s="109"/>
      <c r="E64" s="572"/>
      <c r="F64" s="109">
        <f t="shared" si="0"/>
        <v>0</v>
      </c>
      <c r="G64" s="110"/>
      <c r="H64" s="111"/>
      <c r="I64" s="147">
        <f t="shared" si="2"/>
        <v>0</v>
      </c>
    </row>
    <row r="65" spans="1:9" x14ac:dyDescent="0.25">
      <c r="A65" s="232"/>
      <c r="B65" s="7"/>
      <c r="C65" s="20"/>
      <c r="D65" s="109"/>
      <c r="E65" s="572"/>
      <c r="F65" s="109">
        <f t="shared" si="0"/>
        <v>0</v>
      </c>
      <c r="G65" s="110"/>
      <c r="H65" s="111"/>
      <c r="I65" s="147">
        <f t="shared" si="2"/>
        <v>0</v>
      </c>
    </row>
    <row r="66" spans="1:9" x14ac:dyDescent="0.25">
      <c r="A66" s="232"/>
      <c r="B66" s="7"/>
      <c r="C66" s="20"/>
      <c r="D66" s="109"/>
      <c r="E66" s="572"/>
      <c r="F66" s="109">
        <f t="shared" si="0"/>
        <v>0</v>
      </c>
      <c r="G66" s="110"/>
      <c r="H66" s="111"/>
      <c r="I66" s="147">
        <f t="shared" si="2"/>
        <v>0</v>
      </c>
    </row>
    <row r="67" spans="1:9" x14ac:dyDescent="0.25">
      <c r="A67" s="232"/>
      <c r="B67" s="7"/>
      <c r="C67" s="20"/>
      <c r="D67" s="109"/>
      <c r="E67" s="572"/>
      <c r="F67" s="109">
        <f t="shared" si="0"/>
        <v>0</v>
      </c>
      <c r="G67" s="110"/>
      <c r="H67" s="111"/>
      <c r="I67" s="147">
        <f t="shared" si="2"/>
        <v>0</v>
      </c>
    </row>
    <row r="68" spans="1:9" x14ac:dyDescent="0.25">
      <c r="A68" s="232"/>
      <c r="B68" s="7"/>
      <c r="C68" s="20"/>
      <c r="D68" s="109"/>
      <c r="E68" s="572"/>
      <c r="F68" s="109">
        <f t="shared" si="0"/>
        <v>0</v>
      </c>
      <c r="G68" s="110"/>
      <c r="H68" s="111"/>
      <c r="I68" s="147">
        <f t="shared" si="2"/>
        <v>0</v>
      </c>
    </row>
    <row r="69" spans="1:9" x14ac:dyDescent="0.25">
      <c r="A69" s="232"/>
      <c r="B69" s="7"/>
      <c r="C69" s="20"/>
      <c r="D69" s="109"/>
      <c r="E69" s="572"/>
      <c r="F69" s="109">
        <f t="shared" si="0"/>
        <v>0</v>
      </c>
      <c r="G69" s="110"/>
      <c r="H69" s="111"/>
      <c r="I69" s="147">
        <f t="shared" si="2"/>
        <v>0</v>
      </c>
    </row>
    <row r="70" spans="1:9" x14ac:dyDescent="0.25">
      <c r="A70" s="232"/>
      <c r="B70" s="7"/>
      <c r="C70" s="20"/>
      <c r="D70" s="109"/>
      <c r="E70" s="572"/>
      <c r="F70" s="109">
        <f t="shared" si="0"/>
        <v>0</v>
      </c>
      <c r="G70" s="110"/>
      <c r="H70" s="111"/>
      <c r="I70" s="147">
        <f t="shared" si="2"/>
        <v>0</v>
      </c>
    </row>
    <row r="71" spans="1:9" x14ac:dyDescent="0.25">
      <c r="A71" s="232"/>
      <c r="B71" s="7"/>
      <c r="C71" s="20"/>
      <c r="D71" s="109"/>
      <c r="E71" s="572"/>
      <c r="F71" s="109">
        <f t="shared" si="0"/>
        <v>0</v>
      </c>
      <c r="G71" s="110"/>
      <c r="H71" s="111"/>
      <c r="I71" s="147">
        <f t="shared" si="2"/>
        <v>0</v>
      </c>
    </row>
    <row r="72" spans="1:9" x14ac:dyDescent="0.25">
      <c r="A72" s="232"/>
      <c r="B72" s="7"/>
      <c r="C72" s="20"/>
      <c r="D72" s="109"/>
      <c r="E72" s="572"/>
      <c r="F72" s="109">
        <f t="shared" si="0"/>
        <v>0</v>
      </c>
      <c r="G72" s="110"/>
      <c r="H72" s="111"/>
      <c r="I72" s="147">
        <f t="shared" si="2"/>
        <v>0</v>
      </c>
    </row>
    <row r="73" spans="1:9" x14ac:dyDescent="0.25">
      <c r="A73" s="232"/>
      <c r="B73" s="7"/>
      <c r="C73" s="20"/>
      <c r="D73" s="109"/>
      <c r="E73" s="572"/>
      <c r="F73" s="109">
        <f>D73</f>
        <v>0</v>
      </c>
      <c r="G73" s="110"/>
      <c r="H73" s="111"/>
      <c r="I73" s="147">
        <f t="shared" si="2"/>
        <v>0</v>
      </c>
    </row>
    <row r="74" spans="1:9" x14ac:dyDescent="0.25">
      <c r="A74" s="232"/>
      <c r="B74" s="7"/>
      <c r="C74" s="20"/>
      <c r="D74" s="109"/>
      <c r="E74" s="572"/>
      <c r="F74" s="109">
        <f>D74</f>
        <v>0</v>
      </c>
      <c r="G74" s="110"/>
      <c r="H74" s="111"/>
      <c r="I74" s="147">
        <f t="shared" si="2"/>
        <v>0</v>
      </c>
    </row>
    <row r="75" spans="1:9" x14ac:dyDescent="0.25">
      <c r="A75" s="232"/>
      <c r="B75" s="7"/>
      <c r="C75" s="20"/>
      <c r="D75" s="109"/>
      <c r="E75" s="572"/>
      <c r="F75" s="109">
        <f>D75</f>
        <v>0</v>
      </c>
      <c r="G75" s="110"/>
      <c r="H75" s="111"/>
      <c r="I75" s="147">
        <f t="shared" ref="I75" si="4">I74-F75</f>
        <v>0</v>
      </c>
    </row>
    <row r="76" spans="1:9" ht="15.75" thickBot="1" x14ac:dyDescent="0.3">
      <c r="A76" s="232"/>
      <c r="B76" s="21"/>
      <c r="C76" s="77"/>
      <c r="D76" s="195"/>
      <c r="E76" s="542"/>
      <c r="F76" s="187"/>
      <c r="G76" s="188"/>
      <c r="H76" s="96"/>
    </row>
    <row r="77" spans="1:9" x14ac:dyDescent="0.25">
      <c r="C77" s="79">
        <f>SUM(C9:C76)</f>
        <v>0</v>
      </c>
      <c r="D77" s="9">
        <f>SUM(D9:D76)</f>
        <v>0</v>
      </c>
      <c r="F77" s="9">
        <f>SUM(F9:F76)</f>
        <v>0</v>
      </c>
    </row>
    <row r="79" spans="1:9" ht="15.75" thickBot="1" x14ac:dyDescent="0.3"/>
    <row r="80" spans="1:9" ht="15.75" thickBot="1" x14ac:dyDescent="0.3">
      <c r="D80" s="61" t="s">
        <v>4</v>
      </c>
      <c r="E80" s="90">
        <f>F5+F6-C77+F7</f>
        <v>0</v>
      </c>
    </row>
    <row r="81" spans="3:7" ht="15.75" thickBot="1" x14ac:dyDescent="0.3"/>
    <row r="82" spans="3:7" ht="15.75" thickBot="1" x14ac:dyDescent="0.3">
      <c r="C82" s="819" t="s">
        <v>11</v>
      </c>
      <c r="D82" s="820"/>
      <c r="E82" s="92">
        <f>E5+E6-F77+E7</f>
        <v>0</v>
      </c>
      <c r="F82" s="119"/>
      <c r="G82" s="16"/>
    </row>
  </sheetData>
  <mergeCells count="3">
    <mergeCell ref="A1:G1"/>
    <mergeCell ref="A5:A6"/>
    <mergeCell ref="C82:D8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44"/>
  <sheetViews>
    <sheetView topLeftCell="B1" workbookViewId="0">
      <pane ySplit="7" topLeftCell="A8" activePane="bottomLeft" state="frozen"/>
      <selection pane="bottomLeft" activeCell="H21" sqref="H21"/>
    </sheetView>
  </sheetViews>
  <sheetFormatPr baseColWidth="10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0.85546875" style="59"/>
    <col min="6" max="6" width="12" style="59" customWidth="1"/>
    <col min="7" max="9" width="10.85546875" style="59"/>
  </cols>
  <sheetData>
    <row r="1" spans="1:9" ht="40.5" customHeight="1" x14ac:dyDescent="0.55000000000000004">
      <c r="A1" s="818" t="s">
        <v>206</v>
      </c>
      <c r="B1" s="818"/>
      <c r="C1" s="818"/>
      <c r="D1" s="818"/>
      <c r="E1" s="818"/>
      <c r="F1" s="818"/>
      <c r="G1" s="818"/>
      <c r="H1" s="14">
        <v>1</v>
      </c>
      <c r="I1"/>
    </row>
    <row r="2" spans="1:9" ht="15.75" customHeight="1" thickBot="1" x14ac:dyDescent="0.3">
      <c r="A2"/>
      <c r="B2"/>
      <c r="C2"/>
      <c r="D2"/>
      <c r="E2"/>
      <c r="F2"/>
      <c r="G2"/>
      <c r="H2"/>
      <c r="I2"/>
    </row>
    <row r="3" spans="1:9" ht="16.5" customHeight="1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  <c r="I3"/>
    </row>
    <row r="4" spans="1:9" ht="15.75" customHeight="1" thickTop="1" x14ac:dyDescent="0.25">
      <c r="A4" s="16"/>
      <c r="B4" s="16"/>
      <c r="C4" s="242">
        <v>3168.8</v>
      </c>
      <c r="D4" s="307"/>
      <c r="E4" s="161"/>
      <c r="F4" s="119"/>
      <c r="G4" s="52"/>
      <c r="H4" s="16"/>
      <c r="I4"/>
    </row>
    <row r="5" spans="1:9" ht="15" customHeight="1" x14ac:dyDescent="0.25">
      <c r="A5" s="367" t="s">
        <v>135</v>
      </c>
      <c r="B5" s="706" t="s">
        <v>142</v>
      </c>
      <c r="C5" s="321"/>
      <c r="D5" s="307">
        <v>43326</v>
      </c>
      <c r="E5" s="246">
        <v>3171.13</v>
      </c>
      <c r="F5" s="119">
        <v>233</v>
      </c>
      <c r="G5" s="163">
        <f>F40</f>
        <v>1333.7799999999997</v>
      </c>
      <c r="H5" s="10">
        <f>E5-G5+E4+E6</f>
        <v>1837.3500000000004</v>
      </c>
      <c r="I5"/>
    </row>
    <row r="6" spans="1:9" ht="15.75" customHeight="1" thickBot="1" x14ac:dyDescent="0.3">
      <c r="A6" s="16"/>
      <c r="B6" s="119"/>
      <c r="C6" s="321"/>
      <c r="D6" s="307"/>
      <c r="E6" s="246"/>
      <c r="F6" s="119"/>
      <c r="G6" s="16"/>
      <c r="H6"/>
      <c r="I6"/>
    </row>
    <row r="7" spans="1:9" ht="16.5" customHeight="1" thickTop="1" thickBot="1" x14ac:dyDescent="0.3">
      <c r="A7"/>
      <c r="B7" s="102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  <c r="I7"/>
    </row>
    <row r="8" spans="1:9" ht="15.75" customHeight="1" thickTop="1" x14ac:dyDescent="0.25">
      <c r="A8" s="89" t="s">
        <v>32</v>
      </c>
      <c r="B8" s="164">
        <v>13.61</v>
      </c>
      <c r="C8" s="20">
        <v>10</v>
      </c>
      <c r="D8" s="109">
        <f>C8*B8</f>
        <v>136.1</v>
      </c>
      <c r="E8" s="150">
        <v>43327</v>
      </c>
      <c r="F8" s="192">
        <f t="shared" ref="F8:F39" si="0">D8</f>
        <v>136.1</v>
      </c>
      <c r="G8" s="110" t="s">
        <v>165</v>
      </c>
      <c r="H8" s="111">
        <v>50</v>
      </c>
      <c r="I8" s="641">
        <f>E5-F8</f>
        <v>3035.03</v>
      </c>
    </row>
    <row r="9" spans="1:9" ht="15" customHeight="1" x14ac:dyDescent="0.25">
      <c r="A9" s="16"/>
      <c r="B9" s="164">
        <v>13.61</v>
      </c>
      <c r="C9" s="20">
        <v>1</v>
      </c>
      <c r="D9" s="109">
        <f>C9*B9</f>
        <v>13.61</v>
      </c>
      <c r="E9" s="150">
        <v>43330</v>
      </c>
      <c r="F9" s="192">
        <f t="shared" ref="F9:F21" si="1">D9</f>
        <v>13.61</v>
      </c>
      <c r="G9" s="110" t="s">
        <v>174</v>
      </c>
      <c r="H9" s="111">
        <v>50</v>
      </c>
      <c r="I9" s="641">
        <f>I8-F9</f>
        <v>3021.42</v>
      </c>
    </row>
    <row r="10" spans="1:9" ht="15" customHeight="1" x14ac:dyDescent="0.25">
      <c r="B10" s="164">
        <v>13.61</v>
      </c>
      <c r="C10" s="20">
        <v>6</v>
      </c>
      <c r="D10" s="109">
        <f t="shared" ref="D10:D39" si="2">C10*B10</f>
        <v>81.66</v>
      </c>
      <c r="E10" s="150">
        <v>43333</v>
      </c>
      <c r="F10" s="192">
        <f t="shared" si="0"/>
        <v>81.66</v>
      </c>
      <c r="G10" s="110" t="s">
        <v>182</v>
      </c>
      <c r="H10" s="111">
        <v>50</v>
      </c>
      <c r="I10" s="641">
        <f t="shared" ref="I10:I38" si="3">I9-F10</f>
        <v>2939.76</v>
      </c>
    </row>
    <row r="11" spans="1:9" ht="15" customHeight="1" x14ac:dyDescent="0.25">
      <c r="A11" s="141" t="s">
        <v>33</v>
      </c>
      <c r="B11" s="164">
        <v>13.61</v>
      </c>
      <c r="C11" s="20">
        <v>10</v>
      </c>
      <c r="D11" s="109">
        <f t="shared" si="2"/>
        <v>136.1</v>
      </c>
      <c r="E11" s="150">
        <v>43334</v>
      </c>
      <c r="F11" s="192">
        <f t="shared" si="1"/>
        <v>136.1</v>
      </c>
      <c r="G11" s="110" t="s">
        <v>186</v>
      </c>
      <c r="H11" s="111">
        <v>50</v>
      </c>
      <c r="I11" s="641">
        <f t="shared" si="3"/>
        <v>2803.6600000000003</v>
      </c>
    </row>
    <row r="12" spans="1:9" ht="15" customHeight="1" x14ac:dyDescent="0.25">
      <c r="B12" s="164">
        <v>13.61</v>
      </c>
      <c r="C12" s="20">
        <v>10</v>
      </c>
      <c r="D12" s="649">
        <f t="shared" si="2"/>
        <v>136.1</v>
      </c>
      <c r="E12" s="650">
        <v>43348</v>
      </c>
      <c r="F12" s="651">
        <f t="shared" si="0"/>
        <v>136.1</v>
      </c>
      <c r="G12" s="366" t="s">
        <v>300</v>
      </c>
      <c r="H12" s="214">
        <v>50</v>
      </c>
      <c r="I12" s="641">
        <f t="shared" si="3"/>
        <v>2667.5600000000004</v>
      </c>
    </row>
    <row r="13" spans="1:9" ht="15" customHeight="1" x14ac:dyDescent="0.25">
      <c r="A13" s="170"/>
      <c r="B13" s="164">
        <v>13.61</v>
      </c>
      <c r="C13" s="255">
        <v>10</v>
      </c>
      <c r="D13" s="649">
        <f t="shared" si="2"/>
        <v>136.1</v>
      </c>
      <c r="E13" s="650">
        <v>43350</v>
      </c>
      <c r="F13" s="651">
        <f t="shared" si="1"/>
        <v>136.1</v>
      </c>
      <c r="G13" s="366" t="s">
        <v>325</v>
      </c>
      <c r="H13" s="214">
        <v>50</v>
      </c>
      <c r="I13" s="641">
        <f t="shared" si="3"/>
        <v>2531.4600000000005</v>
      </c>
    </row>
    <row r="14" spans="1:9" ht="15" customHeight="1" x14ac:dyDescent="0.25">
      <c r="B14" s="164">
        <v>13.61</v>
      </c>
      <c r="C14" s="20">
        <v>3</v>
      </c>
      <c r="D14" s="649">
        <f t="shared" si="2"/>
        <v>40.83</v>
      </c>
      <c r="E14" s="650">
        <v>43354</v>
      </c>
      <c r="F14" s="651">
        <f t="shared" si="0"/>
        <v>40.83</v>
      </c>
      <c r="G14" s="366" t="s">
        <v>340</v>
      </c>
      <c r="H14" s="214">
        <v>50</v>
      </c>
      <c r="I14" s="641">
        <f t="shared" si="3"/>
        <v>2490.6300000000006</v>
      </c>
    </row>
    <row r="15" spans="1:9" ht="15" customHeight="1" x14ac:dyDescent="0.25">
      <c r="B15" s="164">
        <v>13.61</v>
      </c>
      <c r="C15" s="20">
        <v>11</v>
      </c>
      <c r="D15" s="649">
        <f t="shared" si="2"/>
        <v>149.70999999999998</v>
      </c>
      <c r="E15" s="650">
        <v>43361</v>
      </c>
      <c r="F15" s="651">
        <f t="shared" si="1"/>
        <v>149.70999999999998</v>
      </c>
      <c r="G15" s="366" t="s">
        <v>366</v>
      </c>
      <c r="H15" s="214">
        <v>50</v>
      </c>
      <c r="I15" s="641">
        <f t="shared" si="3"/>
        <v>2340.9200000000005</v>
      </c>
    </row>
    <row r="16" spans="1:9" ht="15" customHeight="1" x14ac:dyDescent="0.25">
      <c r="B16" s="164">
        <v>13.61</v>
      </c>
      <c r="C16" s="20">
        <v>1</v>
      </c>
      <c r="D16" s="649">
        <f t="shared" si="2"/>
        <v>13.61</v>
      </c>
      <c r="E16" s="650">
        <v>43361</v>
      </c>
      <c r="F16" s="651">
        <f t="shared" si="0"/>
        <v>13.61</v>
      </c>
      <c r="G16" s="366" t="s">
        <v>367</v>
      </c>
      <c r="H16" s="214">
        <v>50</v>
      </c>
      <c r="I16" s="641">
        <f t="shared" si="3"/>
        <v>2327.3100000000004</v>
      </c>
    </row>
    <row r="17" spans="1:9" ht="15" customHeight="1" x14ac:dyDescent="0.25">
      <c r="B17" s="164">
        <v>13.61</v>
      </c>
      <c r="C17" s="20">
        <v>12</v>
      </c>
      <c r="D17" s="649">
        <f t="shared" si="2"/>
        <v>163.32</v>
      </c>
      <c r="E17" s="650">
        <v>43368</v>
      </c>
      <c r="F17" s="651">
        <f t="shared" si="1"/>
        <v>163.32</v>
      </c>
      <c r="G17" s="366" t="s">
        <v>452</v>
      </c>
      <c r="H17" s="214">
        <v>50</v>
      </c>
      <c r="I17" s="683">
        <f t="shared" si="3"/>
        <v>2163.9900000000002</v>
      </c>
    </row>
    <row r="18" spans="1:9" ht="15" customHeight="1" x14ac:dyDescent="0.25">
      <c r="B18" s="164">
        <v>13.61</v>
      </c>
      <c r="C18" s="20">
        <v>8</v>
      </c>
      <c r="D18" s="649">
        <f t="shared" si="2"/>
        <v>108.88</v>
      </c>
      <c r="E18" s="650">
        <v>43370</v>
      </c>
      <c r="F18" s="651">
        <f t="shared" si="0"/>
        <v>108.88</v>
      </c>
      <c r="G18" s="366" t="s">
        <v>463</v>
      </c>
      <c r="H18" s="214">
        <v>50</v>
      </c>
      <c r="I18" s="683">
        <f t="shared" si="3"/>
        <v>2055.11</v>
      </c>
    </row>
    <row r="19" spans="1:9" ht="15" customHeight="1" x14ac:dyDescent="0.25">
      <c r="B19" s="164">
        <v>13.61</v>
      </c>
      <c r="C19" s="20">
        <v>1</v>
      </c>
      <c r="D19" s="649">
        <f t="shared" si="2"/>
        <v>13.61</v>
      </c>
      <c r="E19" s="650">
        <v>43372</v>
      </c>
      <c r="F19" s="651">
        <f t="shared" si="1"/>
        <v>13.61</v>
      </c>
      <c r="G19" s="366" t="s">
        <v>467</v>
      </c>
      <c r="H19" s="214">
        <v>50</v>
      </c>
      <c r="I19" s="683">
        <f t="shared" si="3"/>
        <v>2041.5000000000002</v>
      </c>
    </row>
    <row r="20" spans="1:9" ht="15" customHeight="1" x14ac:dyDescent="0.25">
      <c r="B20" s="164">
        <v>13.61</v>
      </c>
      <c r="C20" s="20">
        <v>15</v>
      </c>
      <c r="D20" s="649">
        <f t="shared" si="2"/>
        <v>204.14999999999998</v>
      </c>
      <c r="E20" s="650">
        <v>43372</v>
      </c>
      <c r="F20" s="651">
        <f t="shared" si="0"/>
        <v>204.14999999999998</v>
      </c>
      <c r="G20" s="366" t="s">
        <v>470</v>
      </c>
      <c r="H20" s="214">
        <v>50</v>
      </c>
      <c r="I20" s="683">
        <f t="shared" si="3"/>
        <v>1837.3500000000004</v>
      </c>
    </row>
    <row r="21" spans="1:9" ht="15" customHeight="1" x14ac:dyDescent="0.25">
      <c r="B21" s="164">
        <v>13.61</v>
      </c>
      <c r="C21" s="20"/>
      <c r="D21" s="649">
        <f t="shared" si="2"/>
        <v>0</v>
      </c>
      <c r="E21" s="650"/>
      <c r="F21" s="651">
        <f t="shared" si="1"/>
        <v>0</v>
      </c>
      <c r="G21" s="366"/>
      <c r="H21" s="214"/>
      <c r="I21" s="683">
        <f t="shared" si="3"/>
        <v>1837.3500000000004</v>
      </c>
    </row>
    <row r="22" spans="1:9" ht="15" customHeight="1" x14ac:dyDescent="0.25">
      <c r="B22" s="164">
        <v>13.61</v>
      </c>
      <c r="C22" s="20"/>
      <c r="D22" s="109">
        <f t="shared" si="2"/>
        <v>0</v>
      </c>
      <c r="E22" s="150"/>
      <c r="F22" s="192">
        <f t="shared" si="0"/>
        <v>0</v>
      </c>
      <c r="G22" s="110"/>
      <c r="H22" s="111"/>
      <c r="I22" s="641">
        <f t="shared" si="3"/>
        <v>1837.3500000000004</v>
      </c>
    </row>
    <row r="23" spans="1:9" ht="15" customHeight="1" x14ac:dyDescent="0.25">
      <c r="B23" s="164">
        <v>13.61</v>
      </c>
      <c r="C23" s="20"/>
      <c r="D23" s="109">
        <f t="shared" si="2"/>
        <v>0</v>
      </c>
      <c r="E23" s="150"/>
      <c r="F23" s="192">
        <f t="shared" si="0"/>
        <v>0</v>
      </c>
      <c r="G23" s="110"/>
      <c r="H23" s="111"/>
      <c r="I23" s="641">
        <f t="shared" si="3"/>
        <v>1837.3500000000004</v>
      </c>
    </row>
    <row r="24" spans="1:9" ht="15" customHeight="1" x14ac:dyDescent="0.25">
      <c r="B24" s="164">
        <v>13.61</v>
      </c>
      <c r="C24" s="20"/>
      <c r="D24" s="109">
        <f t="shared" si="2"/>
        <v>0</v>
      </c>
      <c r="E24" s="150"/>
      <c r="F24" s="192">
        <f t="shared" si="0"/>
        <v>0</v>
      </c>
      <c r="G24" s="110"/>
      <c r="H24" s="111"/>
      <c r="I24" s="641">
        <f t="shared" si="3"/>
        <v>1837.3500000000004</v>
      </c>
    </row>
    <row r="25" spans="1:9" ht="15" customHeight="1" x14ac:dyDescent="0.25">
      <c r="B25" s="164">
        <v>13.61</v>
      </c>
      <c r="C25" s="20"/>
      <c r="D25" s="109">
        <f t="shared" si="2"/>
        <v>0</v>
      </c>
      <c r="E25" s="150"/>
      <c r="F25" s="192">
        <f t="shared" si="0"/>
        <v>0</v>
      </c>
      <c r="G25" s="110"/>
      <c r="H25" s="111"/>
      <c r="I25" s="641">
        <f t="shared" si="3"/>
        <v>1837.3500000000004</v>
      </c>
    </row>
    <row r="26" spans="1:9" ht="15" customHeight="1" x14ac:dyDescent="0.25">
      <c r="B26" s="164">
        <v>13.61</v>
      </c>
      <c r="C26" s="20"/>
      <c r="D26" s="109">
        <f t="shared" si="2"/>
        <v>0</v>
      </c>
      <c r="E26" s="150"/>
      <c r="F26" s="192">
        <f t="shared" si="0"/>
        <v>0</v>
      </c>
      <c r="G26" s="110"/>
      <c r="H26" s="111"/>
      <c r="I26" s="641">
        <f t="shared" si="3"/>
        <v>1837.3500000000004</v>
      </c>
    </row>
    <row r="27" spans="1:9" ht="15" customHeight="1" x14ac:dyDescent="0.25">
      <c r="B27" s="164">
        <v>13.61</v>
      </c>
      <c r="C27" s="20"/>
      <c r="D27" s="109">
        <f t="shared" si="2"/>
        <v>0</v>
      </c>
      <c r="E27" s="150"/>
      <c r="F27" s="192">
        <f t="shared" si="0"/>
        <v>0</v>
      </c>
      <c r="G27" s="110"/>
      <c r="H27" s="111"/>
      <c r="I27" s="641">
        <f t="shared" si="3"/>
        <v>1837.3500000000004</v>
      </c>
    </row>
    <row r="28" spans="1:9" ht="15" customHeight="1" x14ac:dyDescent="0.25">
      <c r="B28" s="164">
        <v>13.61</v>
      </c>
      <c r="C28" s="20"/>
      <c r="D28" s="109">
        <f t="shared" si="2"/>
        <v>0</v>
      </c>
      <c r="E28" s="150"/>
      <c r="F28" s="192">
        <f t="shared" si="0"/>
        <v>0</v>
      </c>
      <c r="G28" s="110"/>
      <c r="H28" s="111"/>
      <c r="I28" s="641">
        <f t="shared" si="3"/>
        <v>1837.3500000000004</v>
      </c>
    </row>
    <row r="29" spans="1:9" ht="15" customHeight="1" x14ac:dyDescent="0.25">
      <c r="A29" s="173"/>
      <c r="B29" s="164">
        <v>13.61</v>
      </c>
      <c r="C29" s="20"/>
      <c r="D29" s="109">
        <f t="shared" si="2"/>
        <v>0</v>
      </c>
      <c r="E29" s="150"/>
      <c r="F29" s="192">
        <f t="shared" si="0"/>
        <v>0</v>
      </c>
      <c r="G29" s="110"/>
      <c r="H29" s="111"/>
      <c r="I29" s="641">
        <f t="shared" si="3"/>
        <v>1837.3500000000004</v>
      </c>
    </row>
    <row r="30" spans="1:9" ht="15" customHeight="1" x14ac:dyDescent="0.25">
      <c r="A30" s="173"/>
      <c r="B30" s="164">
        <v>13.61</v>
      </c>
      <c r="C30" s="20"/>
      <c r="D30" s="109">
        <f t="shared" si="2"/>
        <v>0</v>
      </c>
      <c r="E30" s="150"/>
      <c r="F30" s="192">
        <f t="shared" si="0"/>
        <v>0</v>
      </c>
      <c r="G30" s="110"/>
      <c r="H30" s="111"/>
      <c r="I30" s="641">
        <f t="shared" si="3"/>
        <v>1837.3500000000004</v>
      </c>
    </row>
    <row r="31" spans="1:9" ht="15" customHeight="1" x14ac:dyDescent="0.25">
      <c r="A31" s="173"/>
      <c r="B31" s="164">
        <v>13.61</v>
      </c>
      <c r="C31" s="20"/>
      <c r="D31" s="109">
        <f t="shared" si="2"/>
        <v>0</v>
      </c>
      <c r="E31" s="150"/>
      <c r="F31" s="192">
        <f t="shared" si="0"/>
        <v>0</v>
      </c>
      <c r="G31" s="110"/>
      <c r="H31" s="111"/>
      <c r="I31" s="641">
        <f t="shared" si="3"/>
        <v>1837.3500000000004</v>
      </c>
    </row>
    <row r="32" spans="1:9" ht="15" customHeight="1" x14ac:dyDescent="0.25">
      <c r="A32" s="173"/>
      <c r="B32" s="164">
        <v>13.61</v>
      </c>
      <c r="C32" s="20"/>
      <c r="D32" s="109">
        <f t="shared" si="2"/>
        <v>0</v>
      </c>
      <c r="E32" s="150"/>
      <c r="F32" s="192">
        <f t="shared" si="0"/>
        <v>0</v>
      </c>
      <c r="G32" s="110"/>
      <c r="H32" s="111"/>
      <c r="I32" s="641">
        <f t="shared" si="3"/>
        <v>1837.3500000000004</v>
      </c>
    </row>
    <row r="33" spans="1:9" ht="15" customHeight="1" x14ac:dyDescent="0.25">
      <c r="A33" s="173"/>
      <c r="B33" s="164">
        <v>13.61</v>
      </c>
      <c r="C33" s="20"/>
      <c r="D33" s="109">
        <f t="shared" si="2"/>
        <v>0</v>
      </c>
      <c r="E33" s="150"/>
      <c r="F33" s="192">
        <f t="shared" si="0"/>
        <v>0</v>
      </c>
      <c r="G33" s="110"/>
      <c r="H33" s="111"/>
      <c r="I33" s="641">
        <f t="shared" si="3"/>
        <v>1837.3500000000004</v>
      </c>
    </row>
    <row r="34" spans="1:9" ht="15" customHeight="1" x14ac:dyDescent="0.25">
      <c r="A34" s="173"/>
      <c r="B34" s="164">
        <v>13.61</v>
      </c>
      <c r="C34" s="20"/>
      <c r="D34" s="109">
        <f t="shared" si="2"/>
        <v>0</v>
      </c>
      <c r="E34" s="150"/>
      <c r="F34" s="192">
        <f t="shared" si="0"/>
        <v>0</v>
      </c>
      <c r="G34" s="110"/>
      <c r="H34" s="111"/>
      <c r="I34" s="641">
        <f t="shared" si="3"/>
        <v>1837.3500000000004</v>
      </c>
    </row>
    <row r="35" spans="1:9" ht="15" customHeight="1" x14ac:dyDescent="0.25">
      <c r="A35" s="173"/>
      <c r="B35" s="164">
        <v>13.61</v>
      </c>
      <c r="C35" s="20"/>
      <c r="D35" s="109">
        <f t="shared" si="2"/>
        <v>0</v>
      </c>
      <c r="E35" s="150"/>
      <c r="F35" s="192">
        <f t="shared" si="0"/>
        <v>0</v>
      </c>
      <c r="G35" s="110"/>
      <c r="H35" s="111"/>
      <c r="I35" s="641">
        <f t="shared" si="3"/>
        <v>1837.3500000000004</v>
      </c>
    </row>
    <row r="36" spans="1:9" ht="15.75" x14ac:dyDescent="0.25">
      <c r="A36" s="173"/>
      <c r="B36" s="164">
        <v>13.61</v>
      </c>
      <c r="C36" s="20"/>
      <c r="D36" s="109">
        <f t="shared" si="2"/>
        <v>0</v>
      </c>
      <c r="E36" s="150"/>
      <c r="F36" s="192">
        <f t="shared" si="0"/>
        <v>0</v>
      </c>
      <c r="G36" s="110"/>
      <c r="H36" s="111"/>
      <c r="I36" s="641">
        <f t="shared" si="3"/>
        <v>1837.3500000000004</v>
      </c>
    </row>
    <row r="37" spans="1:9" ht="15.75" x14ac:dyDescent="0.25">
      <c r="A37" s="173"/>
      <c r="B37" s="164">
        <v>13.61</v>
      </c>
      <c r="C37" s="20"/>
      <c r="D37" s="109">
        <f t="shared" si="2"/>
        <v>0</v>
      </c>
      <c r="E37" s="150"/>
      <c r="F37" s="192">
        <f t="shared" si="0"/>
        <v>0</v>
      </c>
      <c r="G37" s="110"/>
      <c r="H37" s="111"/>
      <c r="I37" s="641">
        <f t="shared" si="3"/>
        <v>1837.3500000000004</v>
      </c>
    </row>
    <row r="38" spans="1:9" ht="15.75" x14ac:dyDescent="0.25">
      <c r="A38" s="173"/>
      <c r="B38" s="164">
        <v>13.61</v>
      </c>
      <c r="C38" s="20"/>
      <c r="D38" s="109">
        <f t="shared" si="2"/>
        <v>0</v>
      </c>
      <c r="E38" s="150"/>
      <c r="F38" s="192">
        <f t="shared" si="0"/>
        <v>0</v>
      </c>
      <c r="G38" s="110"/>
      <c r="H38" s="111"/>
      <c r="I38" s="641">
        <f t="shared" si="3"/>
        <v>1837.3500000000004</v>
      </c>
    </row>
    <row r="39" spans="1:9" ht="15.75" thickBot="1" x14ac:dyDescent="0.3">
      <c r="A39" s="228"/>
      <c r="B39" s="164">
        <v>13.61</v>
      </c>
      <c r="C39" s="48"/>
      <c r="D39" s="109">
        <f t="shared" si="2"/>
        <v>0</v>
      </c>
      <c r="E39" s="577"/>
      <c r="F39" s="578">
        <f t="shared" si="0"/>
        <v>0</v>
      </c>
      <c r="G39" s="269"/>
      <c r="H39" s="579"/>
      <c r="I39" s="629"/>
    </row>
    <row r="40" spans="1:9" ht="15.75" thickTop="1" x14ac:dyDescent="0.25">
      <c r="A40" s="63">
        <f>SUM(A29:A39)</f>
        <v>0</v>
      </c>
      <c r="B40" s="16"/>
      <c r="C40" s="119">
        <f>SUM(C8:C39)</f>
        <v>98</v>
      </c>
      <c r="D40" s="192">
        <f>SUM(D8:D39)</f>
        <v>1333.7799999999997</v>
      </c>
      <c r="E40" s="128"/>
      <c r="F40" s="192">
        <f>SUM(F8:F39)</f>
        <v>1333.7799999999997</v>
      </c>
      <c r="G40" s="16"/>
      <c r="H40" s="16"/>
      <c r="I40"/>
    </row>
    <row r="41" spans="1:9" ht="15.75" thickBot="1" x14ac:dyDescent="0.3">
      <c r="A41" s="160"/>
      <c r="B41"/>
      <c r="C41"/>
      <c r="G41"/>
      <c r="H41"/>
      <c r="I41"/>
    </row>
    <row r="42" spans="1:9" x14ac:dyDescent="0.25">
      <c r="A42"/>
      <c r="B42" s="6"/>
      <c r="C42"/>
      <c r="D42" s="814" t="s">
        <v>21</v>
      </c>
      <c r="E42" s="815"/>
      <c r="F42" s="272">
        <f>E4+E5-F40+E6</f>
        <v>1837.3500000000004</v>
      </c>
      <c r="G42"/>
      <c r="H42"/>
      <c r="I42"/>
    </row>
    <row r="43" spans="1:9" ht="15.75" thickBot="1" x14ac:dyDescent="0.3">
      <c r="A43" s="237"/>
      <c r="B43"/>
      <c r="C43"/>
      <c r="D43" s="627" t="s">
        <v>4</v>
      </c>
      <c r="E43" s="628"/>
      <c r="F43" s="66">
        <f>F4+F5-C40+F6</f>
        <v>135</v>
      </c>
      <c r="G43"/>
      <c r="H43"/>
      <c r="I43"/>
    </row>
    <row r="44" spans="1:9" x14ac:dyDescent="0.25">
      <c r="A44"/>
      <c r="B44" s="6"/>
      <c r="C44"/>
      <c r="D44"/>
      <c r="E44"/>
      <c r="F44"/>
      <c r="G44"/>
      <c r="H44"/>
      <c r="I44"/>
    </row>
  </sheetData>
  <mergeCells count="2">
    <mergeCell ref="A1:G1"/>
    <mergeCell ref="D42:E4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44"/>
  <sheetViews>
    <sheetView topLeftCell="F1" workbookViewId="0">
      <pane ySplit="7" topLeftCell="A8" activePane="bottomLeft" state="frozen"/>
      <selection pane="bottomLeft" activeCell="P25" sqref="P25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1.42578125" style="59"/>
    <col min="6" max="6" width="12" style="59" customWidth="1"/>
    <col min="7" max="9" width="11.42578125" style="59"/>
    <col min="10" max="10" width="32.42578125" style="59" bestFit="1" customWidth="1"/>
    <col min="11" max="11" width="17.7109375" style="59" bestFit="1" customWidth="1"/>
    <col min="12" max="12" width="13.28515625" style="59" bestFit="1" customWidth="1"/>
    <col min="13" max="14" width="11.42578125" style="59"/>
    <col min="15" max="15" width="12" style="59" customWidth="1"/>
    <col min="16" max="16384" width="11.42578125" style="59"/>
  </cols>
  <sheetData>
    <row r="1" spans="1:17" ht="36.75" customHeight="1" x14ac:dyDescent="0.55000000000000004">
      <c r="A1" s="818" t="s">
        <v>207</v>
      </c>
      <c r="B1" s="818"/>
      <c r="C1" s="818"/>
      <c r="D1" s="818"/>
      <c r="E1" s="818"/>
      <c r="F1" s="818"/>
      <c r="G1" s="818"/>
      <c r="H1" s="14">
        <v>1</v>
      </c>
      <c r="J1" s="818" t="str">
        <f>A1</f>
        <v>INVENTARIO    DEL MES DE   A G O S T O   2018</v>
      </c>
      <c r="K1" s="818"/>
      <c r="L1" s="818"/>
      <c r="M1" s="818"/>
      <c r="N1" s="818"/>
      <c r="O1" s="818"/>
      <c r="P1" s="818"/>
      <c r="Q1" s="14">
        <v>2</v>
      </c>
    </row>
    <row r="2" spans="1:17" ht="15.75" thickBot="1" x14ac:dyDescent="0.3">
      <c r="A2"/>
      <c r="B2"/>
      <c r="C2"/>
      <c r="D2"/>
      <c r="E2"/>
      <c r="F2"/>
      <c r="G2"/>
      <c r="H2"/>
      <c r="J2"/>
      <c r="K2"/>
      <c r="L2"/>
      <c r="M2"/>
      <c r="N2"/>
      <c r="O2"/>
      <c r="P2"/>
      <c r="Q2"/>
    </row>
    <row r="3" spans="1:17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  <c r="J3" s="12" t="s">
        <v>0</v>
      </c>
      <c r="K3" s="12" t="s">
        <v>1</v>
      </c>
      <c r="L3" s="12"/>
      <c r="M3" s="12" t="s">
        <v>2</v>
      </c>
      <c r="N3" s="12" t="s">
        <v>3</v>
      </c>
      <c r="O3" s="12" t="s">
        <v>4</v>
      </c>
      <c r="P3" s="34" t="s">
        <v>20</v>
      </c>
      <c r="Q3" s="49" t="s">
        <v>6</v>
      </c>
    </row>
    <row r="4" spans="1:17" ht="15.75" thickTop="1" x14ac:dyDescent="0.25">
      <c r="A4" s="16"/>
      <c r="B4" s="16"/>
      <c r="C4" s="242"/>
      <c r="D4" s="307"/>
      <c r="E4" s="161"/>
      <c r="F4" s="119"/>
      <c r="G4" s="52"/>
      <c r="H4" s="16"/>
      <c r="J4" s="16"/>
      <c r="K4" s="16"/>
      <c r="L4" s="242"/>
      <c r="M4" s="307"/>
      <c r="N4" s="161"/>
      <c r="O4" s="119"/>
      <c r="P4" s="52"/>
      <c r="Q4" s="16"/>
    </row>
    <row r="5" spans="1:17" ht="29.25" customHeight="1" x14ac:dyDescent="0.25">
      <c r="A5" s="696" t="s">
        <v>123</v>
      </c>
      <c r="B5" s="821" t="s">
        <v>89</v>
      </c>
      <c r="C5" s="321">
        <v>54.5</v>
      </c>
      <c r="D5" s="307">
        <v>43307</v>
      </c>
      <c r="E5" s="246">
        <v>2204</v>
      </c>
      <c r="F5" s="119">
        <v>126</v>
      </c>
      <c r="G5" s="163">
        <f>F40</f>
        <v>1931.2999999999997</v>
      </c>
      <c r="H5" s="10">
        <f>E5-G5+E4+E6</f>
        <v>272.70000000000027</v>
      </c>
      <c r="J5" s="702" t="s">
        <v>135</v>
      </c>
      <c r="K5" s="821" t="s">
        <v>89</v>
      </c>
      <c r="L5" s="321"/>
      <c r="M5" s="307">
        <v>43326</v>
      </c>
      <c r="N5" s="246">
        <v>2288.9</v>
      </c>
      <c r="O5" s="119">
        <v>133</v>
      </c>
      <c r="P5" s="163">
        <f>O40</f>
        <v>0</v>
      </c>
      <c r="Q5" s="10">
        <f>N5-P5+N4+N6</f>
        <v>2288.9</v>
      </c>
    </row>
    <row r="6" spans="1:17" ht="15.75" thickBot="1" x14ac:dyDescent="0.3">
      <c r="A6" s="16"/>
      <c r="B6" s="821"/>
      <c r="C6" s="321"/>
      <c r="D6" s="307"/>
      <c r="E6" s="246"/>
      <c r="F6" s="119"/>
      <c r="G6" s="16"/>
      <c r="H6"/>
      <c r="J6" s="16"/>
      <c r="K6" s="821"/>
      <c r="L6" s="321"/>
      <c r="M6" s="307"/>
      <c r="N6" s="246"/>
      <c r="O6" s="119"/>
      <c r="P6" s="16"/>
      <c r="Q6"/>
    </row>
    <row r="7" spans="1:17" ht="16.5" thickTop="1" thickBot="1" x14ac:dyDescent="0.3">
      <c r="A7"/>
      <c r="B7" s="102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  <c r="J7"/>
      <c r="K7" s="102" t="s">
        <v>7</v>
      </c>
      <c r="L7" s="35" t="s">
        <v>8</v>
      </c>
      <c r="M7" s="36" t="s">
        <v>17</v>
      </c>
      <c r="N7" s="31" t="s">
        <v>2</v>
      </c>
      <c r="O7" s="34" t="s">
        <v>18</v>
      </c>
      <c r="P7" s="13" t="s">
        <v>15</v>
      </c>
      <c r="Q7" s="32"/>
    </row>
    <row r="8" spans="1:17" ht="15.75" thickTop="1" x14ac:dyDescent="0.25">
      <c r="A8" s="89" t="s">
        <v>32</v>
      </c>
      <c r="B8" s="164"/>
      <c r="C8" s="20">
        <v>2</v>
      </c>
      <c r="D8" s="109">
        <v>36.1</v>
      </c>
      <c r="E8" s="150">
        <v>43311</v>
      </c>
      <c r="F8" s="192">
        <f t="shared" ref="F8:F39" si="0">D8</f>
        <v>36.1</v>
      </c>
      <c r="G8" s="110" t="s">
        <v>129</v>
      </c>
      <c r="H8" s="111">
        <v>60</v>
      </c>
      <c r="J8" s="89" t="s">
        <v>32</v>
      </c>
      <c r="K8" s="164"/>
      <c r="L8" s="20"/>
      <c r="M8" s="109"/>
      <c r="N8" s="150"/>
      <c r="O8" s="192">
        <f t="shared" ref="O8:O39" si="1">M8</f>
        <v>0</v>
      </c>
      <c r="P8" s="110"/>
      <c r="Q8" s="111"/>
    </row>
    <row r="9" spans="1:17" x14ac:dyDescent="0.25">
      <c r="A9" s="16"/>
      <c r="B9" s="164"/>
      <c r="C9" s="20">
        <v>10</v>
      </c>
      <c r="D9" s="584">
        <v>181.7</v>
      </c>
      <c r="E9" s="715">
        <v>43314</v>
      </c>
      <c r="F9" s="716">
        <f t="shared" si="0"/>
        <v>181.7</v>
      </c>
      <c r="G9" s="586" t="s">
        <v>145</v>
      </c>
      <c r="H9" s="587">
        <v>60</v>
      </c>
      <c r="J9" s="16"/>
      <c r="K9" s="164"/>
      <c r="L9" s="20"/>
      <c r="M9" s="109"/>
      <c r="N9" s="150"/>
      <c r="O9" s="192">
        <f t="shared" si="1"/>
        <v>0</v>
      </c>
      <c r="P9" s="110"/>
      <c r="Q9" s="111"/>
    </row>
    <row r="10" spans="1:17" x14ac:dyDescent="0.25">
      <c r="B10" s="164"/>
      <c r="C10" s="20">
        <v>10</v>
      </c>
      <c r="D10" s="584">
        <v>176.6</v>
      </c>
      <c r="E10" s="715">
        <v>43318</v>
      </c>
      <c r="F10" s="716">
        <f t="shared" si="0"/>
        <v>176.6</v>
      </c>
      <c r="G10" s="586" t="s">
        <v>154</v>
      </c>
      <c r="H10" s="587">
        <v>60</v>
      </c>
      <c r="K10" s="164"/>
      <c r="L10" s="20"/>
      <c r="M10" s="109"/>
      <c r="N10" s="150"/>
      <c r="O10" s="192">
        <f t="shared" si="1"/>
        <v>0</v>
      </c>
      <c r="P10" s="110"/>
      <c r="Q10" s="111"/>
    </row>
    <row r="11" spans="1:17" x14ac:dyDescent="0.25">
      <c r="A11" s="141" t="s">
        <v>33</v>
      </c>
      <c r="B11" s="164"/>
      <c r="C11" s="20">
        <v>1</v>
      </c>
      <c r="D11" s="584">
        <v>17.5</v>
      </c>
      <c r="E11" s="715">
        <v>43320</v>
      </c>
      <c r="F11" s="716">
        <f t="shared" si="0"/>
        <v>17.5</v>
      </c>
      <c r="G11" s="586" t="s">
        <v>155</v>
      </c>
      <c r="H11" s="587">
        <v>60</v>
      </c>
      <c r="J11" s="141" t="s">
        <v>33</v>
      </c>
      <c r="K11" s="164"/>
      <c r="L11" s="20"/>
      <c r="M11" s="109"/>
      <c r="N11" s="150"/>
      <c r="O11" s="192">
        <f t="shared" si="1"/>
        <v>0</v>
      </c>
      <c r="P11" s="110"/>
      <c r="Q11" s="111"/>
    </row>
    <row r="12" spans="1:17" x14ac:dyDescent="0.25">
      <c r="B12" s="164"/>
      <c r="C12" s="20">
        <v>42</v>
      </c>
      <c r="D12" s="584">
        <v>776.1</v>
      </c>
      <c r="E12" s="715">
        <v>43323</v>
      </c>
      <c r="F12" s="716">
        <f t="shared" si="0"/>
        <v>776.1</v>
      </c>
      <c r="G12" s="586" t="s">
        <v>161</v>
      </c>
      <c r="H12" s="587">
        <v>60</v>
      </c>
      <c r="K12" s="164"/>
      <c r="L12" s="20"/>
      <c r="M12" s="663"/>
      <c r="N12" s="666"/>
      <c r="O12" s="192">
        <f t="shared" si="1"/>
        <v>0</v>
      </c>
      <c r="P12" s="664"/>
      <c r="Q12" s="665"/>
    </row>
    <row r="13" spans="1:17" x14ac:dyDescent="0.25">
      <c r="A13" s="170"/>
      <c r="B13" s="164"/>
      <c r="C13" s="255">
        <v>10</v>
      </c>
      <c r="D13" s="584">
        <v>181.6</v>
      </c>
      <c r="E13" s="715">
        <v>43327</v>
      </c>
      <c r="F13" s="716">
        <f t="shared" si="0"/>
        <v>181.6</v>
      </c>
      <c r="G13" s="586" t="s">
        <v>164</v>
      </c>
      <c r="H13" s="587">
        <v>60</v>
      </c>
      <c r="J13" s="170"/>
      <c r="K13" s="164"/>
      <c r="L13" s="255"/>
      <c r="M13" s="663"/>
      <c r="N13" s="666"/>
      <c r="O13" s="192">
        <f t="shared" si="1"/>
        <v>0</v>
      </c>
      <c r="P13" s="664"/>
      <c r="Q13" s="665"/>
    </row>
    <row r="14" spans="1:17" x14ac:dyDescent="0.25">
      <c r="B14" s="164"/>
      <c r="C14" s="20">
        <v>10</v>
      </c>
      <c r="D14" s="584">
        <v>179.3</v>
      </c>
      <c r="E14" s="715">
        <v>43342</v>
      </c>
      <c r="F14" s="716">
        <f t="shared" si="0"/>
        <v>179.3</v>
      </c>
      <c r="G14" s="586" t="s">
        <v>200</v>
      </c>
      <c r="H14" s="728">
        <v>54</v>
      </c>
      <c r="K14" s="164"/>
      <c r="L14" s="20"/>
      <c r="M14" s="663"/>
      <c r="N14" s="666"/>
      <c r="O14" s="192">
        <f t="shared" si="1"/>
        <v>0</v>
      </c>
      <c r="P14" s="664"/>
      <c r="Q14" s="665"/>
    </row>
    <row r="15" spans="1:17" x14ac:dyDescent="0.25">
      <c r="B15" s="164"/>
      <c r="C15" s="20">
        <v>6</v>
      </c>
      <c r="D15" s="649">
        <v>95.2</v>
      </c>
      <c r="E15" s="650">
        <v>43351</v>
      </c>
      <c r="F15" s="651">
        <f t="shared" si="0"/>
        <v>95.2</v>
      </c>
      <c r="G15" s="366" t="s">
        <v>329</v>
      </c>
      <c r="H15" s="214">
        <v>54</v>
      </c>
      <c r="K15" s="164"/>
      <c r="L15" s="20"/>
      <c r="M15" s="663"/>
      <c r="N15" s="666"/>
      <c r="O15" s="192">
        <f t="shared" si="1"/>
        <v>0</v>
      </c>
      <c r="P15" s="664"/>
      <c r="Q15" s="665"/>
    </row>
    <row r="16" spans="1:17" x14ac:dyDescent="0.25">
      <c r="B16" s="164"/>
      <c r="C16" s="20">
        <v>6</v>
      </c>
      <c r="D16" s="649">
        <v>95.6</v>
      </c>
      <c r="E16" s="650">
        <v>43353</v>
      </c>
      <c r="F16" s="651">
        <f t="shared" si="0"/>
        <v>95.6</v>
      </c>
      <c r="G16" s="366" t="s">
        <v>334</v>
      </c>
      <c r="H16" s="214">
        <v>54</v>
      </c>
      <c r="K16" s="164"/>
      <c r="L16" s="20"/>
      <c r="M16" s="663"/>
      <c r="N16" s="666"/>
      <c r="O16" s="192">
        <f t="shared" si="1"/>
        <v>0</v>
      </c>
      <c r="P16" s="664"/>
      <c r="Q16" s="665"/>
    </row>
    <row r="17" spans="1:17" x14ac:dyDescent="0.25">
      <c r="B17" s="164"/>
      <c r="C17" s="20">
        <v>2</v>
      </c>
      <c r="D17" s="649">
        <v>32.799999999999997</v>
      </c>
      <c r="E17" s="650">
        <v>43362</v>
      </c>
      <c r="F17" s="651">
        <f t="shared" si="0"/>
        <v>32.799999999999997</v>
      </c>
      <c r="G17" s="366" t="s">
        <v>372</v>
      </c>
      <c r="H17" s="214">
        <v>54</v>
      </c>
      <c r="K17" s="164"/>
      <c r="L17" s="20"/>
      <c r="M17" s="663"/>
      <c r="N17" s="666"/>
      <c r="O17" s="192">
        <f t="shared" si="1"/>
        <v>0</v>
      </c>
      <c r="P17" s="664"/>
      <c r="Q17" s="665"/>
    </row>
    <row r="18" spans="1:17" x14ac:dyDescent="0.25">
      <c r="B18" s="164"/>
      <c r="C18" s="20">
        <v>10</v>
      </c>
      <c r="D18" s="649">
        <v>158.80000000000001</v>
      </c>
      <c r="E18" s="650">
        <v>43372</v>
      </c>
      <c r="F18" s="651">
        <f t="shared" si="0"/>
        <v>158.80000000000001</v>
      </c>
      <c r="G18" s="366" t="s">
        <v>467</v>
      </c>
      <c r="H18" s="214">
        <v>54</v>
      </c>
      <c r="K18" s="164"/>
      <c r="L18" s="20"/>
      <c r="M18" s="663"/>
      <c r="N18" s="666"/>
      <c r="O18" s="192">
        <f t="shared" si="1"/>
        <v>0</v>
      </c>
      <c r="P18" s="664"/>
      <c r="Q18" s="665"/>
    </row>
    <row r="19" spans="1:17" x14ac:dyDescent="0.25">
      <c r="B19" s="164"/>
      <c r="C19" s="20"/>
      <c r="D19" s="649"/>
      <c r="E19" s="650"/>
      <c r="F19" s="651">
        <f t="shared" si="0"/>
        <v>0</v>
      </c>
      <c r="G19" s="366"/>
      <c r="H19" s="214"/>
      <c r="K19" s="164"/>
      <c r="L19" s="20"/>
      <c r="M19" s="109"/>
      <c r="N19" s="150"/>
      <c r="O19" s="192">
        <f t="shared" si="1"/>
        <v>0</v>
      </c>
      <c r="P19" s="110"/>
      <c r="Q19" s="111"/>
    </row>
    <row r="20" spans="1:17" x14ac:dyDescent="0.25">
      <c r="B20" s="164"/>
      <c r="C20" s="20"/>
      <c r="D20" s="649"/>
      <c r="E20" s="650"/>
      <c r="F20" s="651">
        <f t="shared" si="0"/>
        <v>0</v>
      </c>
      <c r="G20" s="366"/>
      <c r="H20" s="214"/>
      <c r="K20" s="164"/>
      <c r="L20" s="20"/>
      <c r="M20" s="109"/>
      <c r="N20" s="150"/>
      <c r="O20" s="192">
        <f t="shared" si="1"/>
        <v>0</v>
      </c>
      <c r="P20" s="110"/>
      <c r="Q20" s="111"/>
    </row>
    <row r="21" spans="1:17" x14ac:dyDescent="0.25">
      <c r="B21" s="164"/>
      <c r="C21" s="20"/>
      <c r="D21" s="649">
        <f t="shared" ref="D21:D24" si="2">C21*B21</f>
        <v>0</v>
      </c>
      <c r="E21" s="650"/>
      <c r="F21" s="651">
        <f t="shared" si="0"/>
        <v>0</v>
      </c>
      <c r="G21" s="366"/>
      <c r="H21" s="214"/>
      <c r="K21" s="164"/>
      <c r="L21" s="20"/>
      <c r="M21" s="109"/>
      <c r="N21" s="150"/>
      <c r="O21" s="192">
        <f t="shared" si="1"/>
        <v>0</v>
      </c>
      <c r="P21" s="110"/>
      <c r="Q21" s="111"/>
    </row>
    <row r="22" spans="1:17" x14ac:dyDescent="0.25">
      <c r="B22" s="164"/>
      <c r="C22" s="20"/>
      <c r="D22" s="649">
        <f t="shared" si="2"/>
        <v>0</v>
      </c>
      <c r="E22" s="650"/>
      <c r="F22" s="651">
        <f t="shared" si="0"/>
        <v>0</v>
      </c>
      <c r="G22" s="366"/>
      <c r="H22" s="214"/>
      <c r="K22" s="164"/>
      <c r="L22" s="20"/>
      <c r="M22" s="109"/>
      <c r="N22" s="150"/>
      <c r="O22" s="192">
        <f t="shared" si="1"/>
        <v>0</v>
      </c>
      <c r="P22" s="110"/>
      <c r="Q22" s="111"/>
    </row>
    <row r="23" spans="1:17" x14ac:dyDescent="0.25">
      <c r="B23" s="164"/>
      <c r="C23" s="20"/>
      <c r="D23" s="649">
        <f t="shared" si="2"/>
        <v>0</v>
      </c>
      <c r="E23" s="650"/>
      <c r="F23" s="651">
        <f t="shared" si="0"/>
        <v>0</v>
      </c>
      <c r="G23" s="366"/>
      <c r="H23" s="214"/>
      <c r="K23" s="164"/>
      <c r="L23" s="20"/>
      <c r="M23" s="109"/>
      <c r="N23" s="150"/>
      <c r="O23" s="192">
        <f t="shared" si="1"/>
        <v>0</v>
      </c>
      <c r="P23" s="110"/>
      <c r="Q23" s="111"/>
    </row>
    <row r="24" spans="1:17" x14ac:dyDescent="0.25">
      <c r="B24" s="164"/>
      <c r="C24" s="20"/>
      <c r="D24" s="649">
        <f t="shared" si="2"/>
        <v>0</v>
      </c>
      <c r="E24" s="650"/>
      <c r="F24" s="651">
        <f t="shared" si="0"/>
        <v>0</v>
      </c>
      <c r="G24" s="366"/>
      <c r="H24" s="214"/>
      <c r="K24" s="164"/>
      <c r="L24" s="20"/>
      <c r="M24" s="109"/>
      <c r="N24" s="150"/>
      <c r="O24" s="192">
        <f t="shared" si="1"/>
        <v>0</v>
      </c>
      <c r="P24" s="110"/>
      <c r="Q24" s="111"/>
    </row>
    <row r="25" spans="1:17" x14ac:dyDescent="0.25">
      <c r="B25" s="164"/>
      <c r="C25" s="20"/>
      <c r="D25" s="649"/>
      <c r="E25" s="650"/>
      <c r="F25" s="651">
        <f t="shared" si="0"/>
        <v>0</v>
      </c>
      <c r="G25" s="366"/>
      <c r="H25" s="214"/>
      <c r="K25" s="164"/>
      <c r="L25" s="20"/>
      <c r="M25" s="109"/>
      <c r="N25" s="150"/>
      <c r="O25" s="192">
        <f t="shared" si="1"/>
        <v>0</v>
      </c>
      <c r="P25" s="110"/>
      <c r="Q25" s="111"/>
    </row>
    <row r="26" spans="1:17" x14ac:dyDescent="0.25">
      <c r="B26" s="164"/>
      <c r="C26" s="20"/>
      <c r="D26" s="649">
        <f t="shared" ref="D26:D38" si="3">C26*B26</f>
        <v>0</v>
      </c>
      <c r="E26" s="650"/>
      <c r="F26" s="651">
        <f t="shared" si="0"/>
        <v>0</v>
      </c>
      <c r="G26" s="366"/>
      <c r="H26" s="214"/>
      <c r="K26" s="164"/>
      <c r="L26" s="20"/>
      <c r="M26" s="109"/>
      <c r="N26" s="150"/>
      <c r="O26" s="192">
        <f t="shared" si="1"/>
        <v>0</v>
      </c>
      <c r="P26" s="110"/>
      <c r="Q26" s="111"/>
    </row>
    <row r="27" spans="1:17" x14ac:dyDescent="0.25">
      <c r="B27" s="164"/>
      <c r="C27" s="20"/>
      <c r="D27" s="649">
        <f t="shared" si="3"/>
        <v>0</v>
      </c>
      <c r="E27" s="650"/>
      <c r="F27" s="651">
        <f t="shared" si="0"/>
        <v>0</v>
      </c>
      <c r="G27" s="366"/>
      <c r="H27" s="214"/>
      <c r="K27" s="164"/>
      <c r="L27" s="20"/>
      <c r="M27" s="109"/>
      <c r="N27" s="150"/>
      <c r="O27" s="192">
        <f t="shared" si="1"/>
        <v>0</v>
      </c>
      <c r="P27" s="110"/>
      <c r="Q27" s="111"/>
    </row>
    <row r="28" spans="1:17" x14ac:dyDescent="0.25">
      <c r="B28" s="164"/>
      <c r="C28" s="20"/>
      <c r="D28" s="649">
        <f t="shared" si="3"/>
        <v>0</v>
      </c>
      <c r="E28" s="650"/>
      <c r="F28" s="651">
        <f t="shared" si="0"/>
        <v>0</v>
      </c>
      <c r="G28" s="366"/>
      <c r="H28" s="214"/>
      <c r="K28" s="164"/>
      <c r="L28" s="20"/>
      <c r="M28" s="109"/>
      <c r="N28" s="150"/>
      <c r="O28" s="192">
        <f t="shared" si="1"/>
        <v>0</v>
      </c>
      <c r="P28" s="110"/>
      <c r="Q28" s="111"/>
    </row>
    <row r="29" spans="1:17" x14ac:dyDescent="0.25">
      <c r="A29" s="173"/>
      <c r="B29" s="164"/>
      <c r="C29" s="20"/>
      <c r="D29" s="649">
        <f t="shared" si="3"/>
        <v>0</v>
      </c>
      <c r="E29" s="650"/>
      <c r="F29" s="651">
        <f t="shared" si="0"/>
        <v>0</v>
      </c>
      <c r="G29" s="366"/>
      <c r="H29" s="214"/>
      <c r="J29" s="173"/>
      <c r="K29" s="164"/>
      <c r="L29" s="20"/>
      <c r="M29" s="109"/>
      <c r="N29" s="150"/>
      <c r="O29" s="192">
        <f t="shared" si="1"/>
        <v>0</v>
      </c>
      <c r="P29" s="110"/>
      <c r="Q29" s="111"/>
    </row>
    <row r="30" spans="1:17" x14ac:dyDescent="0.25">
      <c r="A30" s="173"/>
      <c r="B30" s="164"/>
      <c r="C30" s="20"/>
      <c r="D30" s="649">
        <f t="shared" si="3"/>
        <v>0</v>
      </c>
      <c r="E30" s="650"/>
      <c r="F30" s="651">
        <f t="shared" si="0"/>
        <v>0</v>
      </c>
      <c r="G30" s="366"/>
      <c r="H30" s="214"/>
      <c r="J30" s="173"/>
      <c r="K30" s="164"/>
      <c r="L30" s="20"/>
      <c r="M30" s="109"/>
      <c r="N30" s="150"/>
      <c r="O30" s="192">
        <f t="shared" si="1"/>
        <v>0</v>
      </c>
      <c r="P30" s="110"/>
      <c r="Q30" s="111"/>
    </row>
    <row r="31" spans="1:17" x14ac:dyDescent="0.25">
      <c r="A31" s="173"/>
      <c r="B31" s="164"/>
      <c r="C31" s="20"/>
      <c r="D31" s="649">
        <f t="shared" si="3"/>
        <v>0</v>
      </c>
      <c r="E31" s="650"/>
      <c r="F31" s="651">
        <f t="shared" si="0"/>
        <v>0</v>
      </c>
      <c r="G31" s="366"/>
      <c r="H31" s="214"/>
      <c r="J31" s="173"/>
      <c r="K31" s="164"/>
      <c r="L31" s="20"/>
      <c r="M31" s="109"/>
      <c r="N31" s="150"/>
      <c r="O31" s="192">
        <f t="shared" si="1"/>
        <v>0</v>
      </c>
      <c r="P31" s="110"/>
      <c r="Q31" s="111"/>
    </row>
    <row r="32" spans="1:17" x14ac:dyDescent="0.25">
      <c r="A32" s="173"/>
      <c r="B32" s="164"/>
      <c r="C32" s="20"/>
      <c r="D32" s="649">
        <f t="shared" si="3"/>
        <v>0</v>
      </c>
      <c r="E32" s="650"/>
      <c r="F32" s="651">
        <f t="shared" si="0"/>
        <v>0</v>
      </c>
      <c r="G32" s="366"/>
      <c r="H32" s="214"/>
      <c r="J32" s="173"/>
      <c r="K32" s="164"/>
      <c r="L32" s="20"/>
      <c r="M32" s="109"/>
      <c r="N32" s="150"/>
      <c r="O32" s="192">
        <f t="shared" si="1"/>
        <v>0</v>
      </c>
      <c r="P32" s="110"/>
      <c r="Q32" s="111"/>
    </row>
    <row r="33" spans="1:17" x14ac:dyDescent="0.25">
      <c r="A33" s="173"/>
      <c r="B33" s="164"/>
      <c r="C33" s="20"/>
      <c r="D33" s="109">
        <f t="shared" si="3"/>
        <v>0</v>
      </c>
      <c r="E33" s="150"/>
      <c r="F33" s="192">
        <f t="shared" si="0"/>
        <v>0</v>
      </c>
      <c r="G33" s="110"/>
      <c r="H33" s="111"/>
      <c r="J33" s="173"/>
      <c r="K33" s="164"/>
      <c r="L33" s="20"/>
      <c r="M33" s="109"/>
      <c r="N33" s="150"/>
      <c r="O33" s="192">
        <f t="shared" si="1"/>
        <v>0</v>
      </c>
      <c r="P33" s="110"/>
      <c r="Q33" s="111"/>
    </row>
    <row r="34" spans="1:17" x14ac:dyDescent="0.25">
      <c r="A34" s="173"/>
      <c r="B34" s="164"/>
      <c r="C34" s="20"/>
      <c r="D34" s="109">
        <f t="shared" si="3"/>
        <v>0</v>
      </c>
      <c r="E34" s="150"/>
      <c r="F34" s="192">
        <f t="shared" si="0"/>
        <v>0</v>
      </c>
      <c r="G34" s="110"/>
      <c r="H34" s="111"/>
      <c r="J34" s="173"/>
      <c r="K34" s="164"/>
      <c r="L34" s="20"/>
      <c r="M34" s="109"/>
      <c r="N34" s="150"/>
      <c r="O34" s="192">
        <f t="shared" si="1"/>
        <v>0</v>
      </c>
      <c r="P34" s="110"/>
      <c r="Q34" s="111"/>
    </row>
    <row r="35" spans="1:17" x14ac:dyDescent="0.25">
      <c r="A35" s="173"/>
      <c r="B35" s="164"/>
      <c r="C35" s="20"/>
      <c r="D35" s="109">
        <f t="shared" si="3"/>
        <v>0</v>
      </c>
      <c r="E35" s="150"/>
      <c r="F35" s="192">
        <f t="shared" si="0"/>
        <v>0</v>
      </c>
      <c r="G35" s="110"/>
      <c r="H35" s="111"/>
      <c r="J35" s="173"/>
      <c r="K35" s="164"/>
      <c r="L35" s="20"/>
      <c r="M35" s="109"/>
      <c r="N35" s="150"/>
      <c r="O35" s="192">
        <f t="shared" si="1"/>
        <v>0</v>
      </c>
      <c r="P35" s="110"/>
      <c r="Q35" s="111"/>
    </row>
    <row r="36" spans="1:17" x14ac:dyDescent="0.25">
      <c r="A36" s="173"/>
      <c r="B36" s="164"/>
      <c r="C36" s="20"/>
      <c r="D36" s="109">
        <f t="shared" si="3"/>
        <v>0</v>
      </c>
      <c r="E36" s="150"/>
      <c r="F36" s="192">
        <f t="shared" si="0"/>
        <v>0</v>
      </c>
      <c r="G36" s="110"/>
      <c r="H36" s="111"/>
      <c r="J36" s="173"/>
      <c r="K36" s="164"/>
      <c r="L36" s="20"/>
      <c r="M36" s="109"/>
      <c r="N36" s="150"/>
      <c r="O36" s="192">
        <f t="shared" si="1"/>
        <v>0</v>
      </c>
      <c r="P36" s="110"/>
      <c r="Q36" s="111"/>
    </row>
    <row r="37" spans="1:17" x14ac:dyDescent="0.25">
      <c r="A37" s="173"/>
      <c r="B37" s="164"/>
      <c r="C37" s="20"/>
      <c r="D37" s="109">
        <f t="shared" si="3"/>
        <v>0</v>
      </c>
      <c r="E37" s="150"/>
      <c r="F37" s="192">
        <f t="shared" si="0"/>
        <v>0</v>
      </c>
      <c r="G37" s="110"/>
      <c r="H37" s="111"/>
      <c r="J37" s="173"/>
      <c r="K37" s="164"/>
      <c r="L37" s="20"/>
      <c r="M37" s="109"/>
      <c r="N37" s="150"/>
      <c r="O37" s="192">
        <f t="shared" si="1"/>
        <v>0</v>
      </c>
      <c r="P37" s="110"/>
      <c r="Q37" s="111"/>
    </row>
    <row r="38" spans="1:17" x14ac:dyDescent="0.25">
      <c r="A38" s="173"/>
      <c r="B38" s="164"/>
      <c r="C38" s="20"/>
      <c r="D38" s="109">
        <f t="shared" si="3"/>
        <v>0</v>
      </c>
      <c r="E38" s="150"/>
      <c r="F38" s="192">
        <f t="shared" si="0"/>
        <v>0</v>
      </c>
      <c r="G38" s="110"/>
      <c r="H38" s="111"/>
      <c r="J38" s="173"/>
      <c r="K38" s="164"/>
      <c r="L38" s="20"/>
      <c r="M38" s="109"/>
      <c r="N38" s="150"/>
      <c r="O38" s="192">
        <f t="shared" si="1"/>
        <v>0</v>
      </c>
      <c r="P38" s="110"/>
      <c r="Q38" s="111"/>
    </row>
    <row r="39" spans="1:17" ht="15.75" thickBot="1" x14ac:dyDescent="0.3">
      <c r="A39" s="228"/>
      <c r="B39" s="174"/>
      <c r="C39" s="48"/>
      <c r="D39" s="576">
        <f>B39*C39</f>
        <v>0</v>
      </c>
      <c r="E39" s="577"/>
      <c r="F39" s="578">
        <f t="shared" si="0"/>
        <v>0</v>
      </c>
      <c r="G39" s="269"/>
      <c r="H39" s="579"/>
      <c r="J39" s="228"/>
      <c r="K39" s="174"/>
      <c r="L39" s="48"/>
      <c r="M39" s="576"/>
      <c r="N39" s="577"/>
      <c r="O39" s="578">
        <f t="shared" si="1"/>
        <v>0</v>
      </c>
      <c r="P39" s="269"/>
      <c r="Q39" s="579"/>
    </row>
    <row r="40" spans="1:17" ht="15.75" thickTop="1" x14ac:dyDescent="0.25">
      <c r="A40" s="63">
        <f>SUM(A29:A39)</f>
        <v>0</v>
      </c>
      <c r="B40" s="16"/>
      <c r="C40" s="119">
        <f>SUM(C8:C39)</f>
        <v>109</v>
      </c>
      <c r="D40" s="192">
        <f>SUM(D8:D39)</f>
        <v>1931.2999999999997</v>
      </c>
      <c r="E40" s="128"/>
      <c r="F40" s="192">
        <f>SUM(F8:F39)</f>
        <v>1931.2999999999997</v>
      </c>
      <c r="G40" s="16"/>
      <c r="H40" s="16"/>
      <c r="J40" s="63">
        <f>SUM(J29:J39)</f>
        <v>0</v>
      </c>
      <c r="K40" s="16"/>
      <c r="L40" s="119">
        <f>SUM(L8:L39)</f>
        <v>0</v>
      </c>
      <c r="M40" s="192">
        <f>SUM(M8:M39)</f>
        <v>0</v>
      </c>
      <c r="N40" s="128"/>
      <c r="O40" s="192">
        <f>SUM(O8:O39)</f>
        <v>0</v>
      </c>
      <c r="P40" s="16"/>
      <c r="Q40" s="16"/>
    </row>
    <row r="41" spans="1:17" ht="15.75" thickBot="1" x14ac:dyDescent="0.3">
      <c r="A41" s="160"/>
      <c r="B41"/>
      <c r="C41"/>
      <c r="G41"/>
      <c r="H41"/>
      <c r="J41" s="160"/>
      <c r="K41"/>
      <c r="L41"/>
      <c r="P41"/>
      <c r="Q41"/>
    </row>
    <row r="42" spans="1:17" x14ac:dyDescent="0.25">
      <c r="A42"/>
      <c r="B42" s="6"/>
      <c r="C42"/>
      <c r="D42" s="814" t="s">
        <v>21</v>
      </c>
      <c r="E42" s="815"/>
      <c r="F42" s="272">
        <f>E4+E5-F40+E6</f>
        <v>272.70000000000027</v>
      </c>
      <c r="G42"/>
      <c r="H42"/>
      <c r="J42"/>
      <c r="K42" s="6"/>
      <c r="L42"/>
      <c r="M42" s="814" t="s">
        <v>21</v>
      </c>
      <c r="N42" s="815"/>
      <c r="O42" s="272">
        <f>N4+N5-O40+N6</f>
        <v>2288.9</v>
      </c>
      <c r="P42"/>
      <c r="Q42"/>
    </row>
    <row r="43" spans="1:17" ht="15.75" thickBot="1" x14ac:dyDescent="0.3">
      <c r="A43" s="237"/>
      <c r="B43"/>
      <c r="C43"/>
      <c r="D43" s="631" t="s">
        <v>4</v>
      </c>
      <c r="E43" s="632"/>
      <c r="F43" s="66">
        <f>F4+F5-C40+F6</f>
        <v>17</v>
      </c>
      <c r="G43"/>
      <c r="H43"/>
      <c r="J43" s="237"/>
      <c r="K43"/>
      <c r="L43"/>
      <c r="M43" s="700" t="s">
        <v>4</v>
      </c>
      <c r="N43" s="701"/>
      <c r="O43" s="66">
        <f>O4+O5-L40+O6</f>
        <v>133</v>
      </c>
      <c r="P43"/>
      <c r="Q43"/>
    </row>
    <row r="44" spans="1:17" x14ac:dyDescent="0.25">
      <c r="A44"/>
      <c r="B44" s="6"/>
      <c r="C44"/>
      <c r="D44"/>
      <c r="E44"/>
      <c r="F44"/>
      <c r="G44"/>
      <c r="H44"/>
      <c r="J44"/>
      <c r="K44" s="6"/>
      <c r="L44"/>
      <c r="M44"/>
      <c r="N44"/>
      <c r="O44"/>
      <c r="P44"/>
      <c r="Q44"/>
    </row>
  </sheetData>
  <mergeCells count="6">
    <mergeCell ref="A1:G1"/>
    <mergeCell ref="B5:B6"/>
    <mergeCell ref="D42:E42"/>
    <mergeCell ref="J1:P1"/>
    <mergeCell ref="K5:K6"/>
    <mergeCell ref="M42:N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H48"/>
  <sheetViews>
    <sheetView zoomScaleNormal="100" workbookViewId="0">
      <pane ySplit="11" topLeftCell="A27" activePane="bottomLeft" state="frozen"/>
      <selection pane="bottomLeft" activeCell="J29" sqref="J29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8" ht="36.75" customHeight="1" x14ac:dyDescent="0.55000000000000004">
      <c r="A1" s="813" t="s">
        <v>214</v>
      </c>
      <c r="B1" s="813"/>
      <c r="C1" s="813"/>
      <c r="D1" s="813"/>
      <c r="E1" s="813"/>
      <c r="F1" s="813"/>
      <c r="G1" s="813"/>
      <c r="H1" s="14">
        <v>1</v>
      </c>
    </row>
    <row r="2" spans="1:8" ht="15.75" thickBot="1" x14ac:dyDescent="0.3">
      <c r="A2"/>
      <c r="B2"/>
      <c r="C2"/>
      <c r="D2"/>
      <c r="E2"/>
      <c r="F2"/>
      <c r="G2"/>
      <c r="H2"/>
    </row>
    <row r="3" spans="1: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119"/>
      <c r="C4" s="321">
        <v>19</v>
      </c>
      <c r="D4" s="307">
        <v>43348</v>
      </c>
      <c r="E4" s="246">
        <v>3686.4</v>
      </c>
      <c r="F4" s="119">
        <v>4</v>
      </c>
      <c r="G4" s="52"/>
      <c r="H4" s="16"/>
    </row>
    <row r="5" spans="1:8" x14ac:dyDescent="0.25">
      <c r="A5" s="128"/>
      <c r="B5" s="119"/>
      <c r="C5" s="321">
        <v>19</v>
      </c>
      <c r="D5" s="307">
        <v>43349</v>
      </c>
      <c r="E5" s="246">
        <v>3647.6</v>
      </c>
      <c r="F5" s="119">
        <v>4</v>
      </c>
      <c r="G5" s="163">
        <f>F44</f>
        <v>22695.7</v>
      </c>
      <c r="H5" s="10">
        <f>E5-G5+E4+E6+E7+E8+E9+E10</f>
        <v>-1.8189894035458565E-12</v>
      </c>
    </row>
    <row r="6" spans="1:8" x14ac:dyDescent="0.25">
      <c r="A6" s="16" t="s">
        <v>88</v>
      </c>
      <c r="B6" s="516" t="s">
        <v>66</v>
      </c>
      <c r="C6" s="321">
        <v>19</v>
      </c>
      <c r="D6" s="307">
        <v>43353</v>
      </c>
      <c r="E6" s="246">
        <v>1852.5</v>
      </c>
      <c r="F6" s="119">
        <v>2</v>
      </c>
      <c r="G6" s="723"/>
      <c r="H6" s="723"/>
    </row>
    <row r="7" spans="1:8" x14ac:dyDescent="0.25">
      <c r="A7" s="16"/>
      <c r="B7" s="516" t="s">
        <v>67</v>
      </c>
      <c r="C7" s="321">
        <v>19</v>
      </c>
      <c r="D7" s="307">
        <v>43363</v>
      </c>
      <c r="E7" s="246">
        <v>3526.6</v>
      </c>
      <c r="F7" s="119">
        <v>4</v>
      </c>
      <c r="G7" s="723"/>
      <c r="H7" s="723"/>
    </row>
    <row r="8" spans="1:8" x14ac:dyDescent="0.25">
      <c r="A8" s="16"/>
      <c r="B8" s="119"/>
      <c r="C8" s="321">
        <v>19</v>
      </c>
      <c r="D8" s="307">
        <v>43368</v>
      </c>
      <c r="E8" s="246">
        <v>5526.5</v>
      </c>
      <c r="F8" s="119">
        <v>6</v>
      </c>
      <c r="G8" s="723"/>
      <c r="H8" s="723"/>
    </row>
    <row r="9" spans="1:8" x14ac:dyDescent="0.25">
      <c r="A9" s="16"/>
      <c r="B9" s="119"/>
      <c r="C9" s="321">
        <v>19</v>
      </c>
      <c r="D9" s="307">
        <v>43371</v>
      </c>
      <c r="E9" s="246">
        <v>4456.1000000000004</v>
      </c>
      <c r="F9" s="119">
        <v>5</v>
      </c>
      <c r="G9" s="723"/>
      <c r="H9" s="723"/>
    </row>
    <row r="10" spans="1:8" ht="15.75" thickBot="1" x14ac:dyDescent="0.3">
      <c r="A10" s="16"/>
      <c r="B10" s="119"/>
      <c r="C10" s="321"/>
      <c r="D10" s="307"/>
      <c r="E10" s="246"/>
      <c r="F10" s="119"/>
      <c r="G10" s="723"/>
      <c r="H10" s="723"/>
    </row>
    <row r="11" spans="1:8" ht="16.5" thickTop="1" thickBot="1" x14ac:dyDescent="0.3">
      <c r="A11"/>
      <c r="B11" s="102" t="s">
        <v>7</v>
      </c>
      <c r="C11" s="35" t="s">
        <v>8</v>
      </c>
      <c r="D11" s="36" t="s">
        <v>17</v>
      </c>
      <c r="E11" s="31" t="s">
        <v>2</v>
      </c>
      <c r="F11" s="34" t="s">
        <v>41</v>
      </c>
      <c r="G11" s="13" t="s">
        <v>15</v>
      </c>
      <c r="H11" s="32"/>
    </row>
    <row r="12" spans="1:8" ht="15.75" thickTop="1" x14ac:dyDescent="0.25">
      <c r="A12" s="89" t="s">
        <v>32</v>
      </c>
      <c r="B12" s="164"/>
      <c r="C12" s="20">
        <v>1</v>
      </c>
      <c r="D12" s="109">
        <v>919</v>
      </c>
      <c r="E12" s="150">
        <v>43348</v>
      </c>
      <c r="F12" s="192">
        <f t="shared" ref="F12" si="0">D12</f>
        <v>919</v>
      </c>
      <c r="G12" s="110" t="s">
        <v>308</v>
      </c>
      <c r="H12" s="111">
        <v>20</v>
      </c>
    </row>
    <row r="13" spans="1:8" x14ac:dyDescent="0.25">
      <c r="A13" s="16"/>
      <c r="B13" s="164"/>
      <c r="C13" s="20">
        <v>1</v>
      </c>
      <c r="D13" s="109">
        <v>923.1</v>
      </c>
      <c r="E13" s="150">
        <v>43348</v>
      </c>
      <c r="F13" s="192">
        <f>D13</f>
        <v>923.1</v>
      </c>
      <c r="G13" s="110" t="s">
        <v>308</v>
      </c>
      <c r="H13" s="111">
        <v>20</v>
      </c>
    </row>
    <row r="14" spans="1:8" x14ac:dyDescent="0.25">
      <c r="B14" s="164"/>
      <c r="C14" s="255">
        <v>1</v>
      </c>
      <c r="D14" s="109">
        <v>909.9</v>
      </c>
      <c r="E14" s="150">
        <v>43348</v>
      </c>
      <c r="F14" s="192">
        <f t="shared" ref="F14:F30" si="1">D14</f>
        <v>909.9</v>
      </c>
      <c r="G14" s="110" t="s">
        <v>308</v>
      </c>
      <c r="H14" s="111">
        <v>20</v>
      </c>
    </row>
    <row r="15" spans="1:8" x14ac:dyDescent="0.25">
      <c r="A15" s="141" t="s">
        <v>33</v>
      </c>
      <c r="B15" s="164"/>
      <c r="C15" s="20">
        <v>1</v>
      </c>
      <c r="D15" s="109">
        <v>934.4</v>
      </c>
      <c r="E15" s="150">
        <v>43348</v>
      </c>
      <c r="F15" s="192">
        <f t="shared" si="1"/>
        <v>934.4</v>
      </c>
      <c r="G15" s="110" t="s">
        <v>308</v>
      </c>
      <c r="H15" s="111">
        <v>20</v>
      </c>
    </row>
    <row r="16" spans="1:8" x14ac:dyDescent="0.25">
      <c r="B16" s="164"/>
      <c r="C16" s="20">
        <v>1</v>
      </c>
      <c r="D16" s="109">
        <v>915.3</v>
      </c>
      <c r="E16" s="150">
        <v>43349</v>
      </c>
      <c r="F16" s="192">
        <f t="shared" si="1"/>
        <v>915.3</v>
      </c>
      <c r="G16" s="110" t="s">
        <v>312</v>
      </c>
      <c r="H16" s="111">
        <v>20</v>
      </c>
    </row>
    <row r="17" spans="1:8" x14ac:dyDescent="0.25">
      <c r="A17" s="170"/>
      <c r="B17" s="164"/>
      <c r="C17" s="20">
        <v>1</v>
      </c>
      <c r="D17" s="109">
        <v>915.3</v>
      </c>
      <c r="E17" s="150">
        <v>43349</v>
      </c>
      <c r="F17" s="192">
        <f t="shared" si="1"/>
        <v>915.3</v>
      </c>
      <c r="G17" s="110" t="s">
        <v>312</v>
      </c>
      <c r="H17" s="111">
        <v>20</v>
      </c>
    </row>
    <row r="18" spans="1:8" x14ac:dyDescent="0.25">
      <c r="B18" s="164"/>
      <c r="C18" s="20">
        <v>1</v>
      </c>
      <c r="D18" s="109">
        <v>927.1</v>
      </c>
      <c r="E18" s="150">
        <v>43349</v>
      </c>
      <c r="F18" s="192">
        <f t="shared" si="1"/>
        <v>927.1</v>
      </c>
      <c r="G18" s="110" t="s">
        <v>312</v>
      </c>
      <c r="H18" s="111">
        <v>20</v>
      </c>
    </row>
    <row r="19" spans="1:8" x14ac:dyDescent="0.25">
      <c r="B19" s="164"/>
      <c r="C19" s="20">
        <v>1</v>
      </c>
      <c r="D19" s="109">
        <v>889.9</v>
      </c>
      <c r="E19" s="150">
        <v>43349</v>
      </c>
      <c r="F19" s="192">
        <f t="shared" si="1"/>
        <v>889.9</v>
      </c>
      <c r="G19" s="110" t="s">
        <v>312</v>
      </c>
      <c r="H19" s="111">
        <v>20</v>
      </c>
    </row>
    <row r="20" spans="1:8" x14ac:dyDescent="0.25">
      <c r="B20" s="164"/>
      <c r="C20" s="20">
        <v>1</v>
      </c>
      <c r="D20" s="109">
        <v>912.2</v>
      </c>
      <c r="E20" s="150">
        <v>43353</v>
      </c>
      <c r="F20" s="192">
        <f t="shared" si="1"/>
        <v>912.2</v>
      </c>
      <c r="G20" s="110" t="s">
        <v>336</v>
      </c>
      <c r="H20" s="111">
        <v>20</v>
      </c>
    </row>
    <row r="21" spans="1:8" x14ac:dyDescent="0.25">
      <c r="B21" s="164"/>
      <c r="C21" s="20">
        <v>1</v>
      </c>
      <c r="D21" s="109">
        <v>940.3</v>
      </c>
      <c r="E21" s="150">
        <v>43353</v>
      </c>
      <c r="F21" s="192">
        <f t="shared" si="1"/>
        <v>940.3</v>
      </c>
      <c r="G21" s="110" t="s">
        <v>336</v>
      </c>
      <c r="H21" s="111">
        <v>20</v>
      </c>
    </row>
    <row r="22" spans="1:8" x14ac:dyDescent="0.25">
      <c r="B22" s="164"/>
      <c r="C22" s="20">
        <v>1</v>
      </c>
      <c r="D22" s="109">
        <v>872.7</v>
      </c>
      <c r="E22" s="150">
        <v>43363</v>
      </c>
      <c r="F22" s="192">
        <f t="shared" si="1"/>
        <v>872.7</v>
      </c>
      <c r="G22" s="110" t="s">
        <v>398</v>
      </c>
      <c r="H22" s="111">
        <v>20</v>
      </c>
    </row>
    <row r="23" spans="1:8" x14ac:dyDescent="0.25">
      <c r="B23" s="164"/>
      <c r="C23" s="20">
        <v>1</v>
      </c>
      <c r="D23" s="109">
        <v>899</v>
      </c>
      <c r="E23" s="150">
        <v>43363</v>
      </c>
      <c r="F23" s="192">
        <f t="shared" si="1"/>
        <v>899</v>
      </c>
      <c r="G23" s="110" t="s">
        <v>398</v>
      </c>
      <c r="H23" s="111">
        <v>20</v>
      </c>
    </row>
    <row r="24" spans="1:8" x14ac:dyDescent="0.25">
      <c r="B24" s="164"/>
      <c r="C24" s="20">
        <v>1</v>
      </c>
      <c r="D24" s="109">
        <v>885.4</v>
      </c>
      <c r="E24" s="150">
        <v>43363</v>
      </c>
      <c r="F24" s="192">
        <f t="shared" si="1"/>
        <v>885.4</v>
      </c>
      <c r="G24" s="110" t="s">
        <v>398</v>
      </c>
      <c r="H24" s="111">
        <v>20</v>
      </c>
    </row>
    <row r="25" spans="1:8" x14ac:dyDescent="0.25">
      <c r="B25" s="164"/>
      <c r="C25" s="20">
        <v>1</v>
      </c>
      <c r="D25" s="109">
        <v>869.5</v>
      </c>
      <c r="E25" s="150">
        <v>43363</v>
      </c>
      <c r="F25" s="192">
        <f t="shared" si="1"/>
        <v>869.5</v>
      </c>
      <c r="G25" s="110" t="s">
        <v>398</v>
      </c>
      <c r="H25" s="111">
        <v>20</v>
      </c>
    </row>
    <row r="26" spans="1:8" x14ac:dyDescent="0.25">
      <c r="B26" s="164"/>
      <c r="C26" s="20">
        <v>1</v>
      </c>
      <c r="D26" s="109">
        <v>909.4</v>
      </c>
      <c r="E26" s="150">
        <v>43368</v>
      </c>
      <c r="F26" s="192">
        <f t="shared" si="1"/>
        <v>909.4</v>
      </c>
      <c r="G26" s="110" t="s">
        <v>454</v>
      </c>
      <c r="H26" s="111">
        <v>20</v>
      </c>
    </row>
    <row r="27" spans="1:8" x14ac:dyDescent="0.25">
      <c r="B27" s="164"/>
      <c r="C27" s="20">
        <v>1</v>
      </c>
      <c r="D27" s="109">
        <v>948.5</v>
      </c>
      <c r="E27" s="150">
        <v>43368</v>
      </c>
      <c r="F27" s="192">
        <f t="shared" si="1"/>
        <v>948.5</v>
      </c>
      <c r="G27" s="110" t="s">
        <v>454</v>
      </c>
      <c r="H27" s="111">
        <v>20</v>
      </c>
    </row>
    <row r="28" spans="1:8" x14ac:dyDescent="0.25">
      <c r="B28" s="164"/>
      <c r="C28" s="20">
        <v>1</v>
      </c>
      <c r="D28" s="109">
        <v>928</v>
      </c>
      <c r="E28" s="150">
        <v>43368</v>
      </c>
      <c r="F28" s="192">
        <f t="shared" si="1"/>
        <v>928</v>
      </c>
      <c r="G28" s="110" t="s">
        <v>454</v>
      </c>
      <c r="H28" s="111">
        <v>20</v>
      </c>
    </row>
    <row r="29" spans="1:8" x14ac:dyDescent="0.25">
      <c r="B29" s="164"/>
      <c r="C29" s="20">
        <v>1</v>
      </c>
      <c r="D29" s="109">
        <v>915.3</v>
      </c>
      <c r="E29" s="150">
        <v>43368</v>
      </c>
      <c r="F29" s="192">
        <f t="shared" si="1"/>
        <v>915.3</v>
      </c>
      <c r="G29" s="110" t="s">
        <v>454</v>
      </c>
      <c r="H29" s="111">
        <v>20</v>
      </c>
    </row>
    <row r="30" spans="1:8" x14ac:dyDescent="0.25">
      <c r="B30" s="164"/>
      <c r="C30" s="20">
        <v>1</v>
      </c>
      <c r="D30" s="109">
        <v>914</v>
      </c>
      <c r="E30" s="150">
        <v>43368</v>
      </c>
      <c r="F30" s="192">
        <f t="shared" si="1"/>
        <v>914</v>
      </c>
      <c r="G30" s="110" t="s">
        <v>454</v>
      </c>
      <c r="H30" s="111">
        <v>20</v>
      </c>
    </row>
    <row r="31" spans="1:8" x14ac:dyDescent="0.25">
      <c r="B31" s="164"/>
      <c r="C31" s="20">
        <v>1</v>
      </c>
      <c r="D31" s="109">
        <v>911.3</v>
      </c>
      <c r="E31" s="150">
        <v>43368</v>
      </c>
      <c r="F31" s="192">
        <f t="shared" ref="F31:F43" si="2">D31</f>
        <v>911.3</v>
      </c>
      <c r="G31" s="110" t="s">
        <v>454</v>
      </c>
      <c r="H31" s="111">
        <v>20</v>
      </c>
    </row>
    <row r="32" spans="1:8" x14ac:dyDescent="0.25">
      <c r="B32" s="164"/>
      <c r="C32" s="20">
        <v>1</v>
      </c>
      <c r="D32" s="109">
        <v>863.2</v>
      </c>
      <c r="E32" s="150">
        <v>43372</v>
      </c>
      <c r="F32" s="192">
        <f t="shared" si="2"/>
        <v>863.2</v>
      </c>
      <c r="G32" s="110" t="s">
        <v>470</v>
      </c>
      <c r="H32" s="111">
        <v>20</v>
      </c>
    </row>
    <row r="33" spans="1:8" x14ac:dyDescent="0.25">
      <c r="A33" s="173"/>
      <c r="B33" s="164"/>
      <c r="C33" s="20">
        <v>1</v>
      </c>
      <c r="D33" s="109">
        <v>919.9</v>
      </c>
      <c r="E33" s="150">
        <v>43372</v>
      </c>
      <c r="F33" s="192">
        <f t="shared" si="2"/>
        <v>919.9</v>
      </c>
      <c r="G33" s="110" t="s">
        <v>470</v>
      </c>
      <c r="H33" s="111">
        <v>20</v>
      </c>
    </row>
    <row r="34" spans="1:8" x14ac:dyDescent="0.25">
      <c r="A34" s="173"/>
      <c r="B34" s="164"/>
      <c r="C34" s="20">
        <v>1</v>
      </c>
      <c r="D34" s="109">
        <v>892.2</v>
      </c>
      <c r="E34" s="150">
        <v>43372</v>
      </c>
      <c r="F34" s="192">
        <f t="shared" si="2"/>
        <v>892.2</v>
      </c>
      <c r="G34" s="110" t="s">
        <v>470</v>
      </c>
      <c r="H34" s="111">
        <v>20</v>
      </c>
    </row>
    <row r="35" spans="1:8" x14ac:dyDescent="0.25">
      <c r="A35" s="173"/>
      <c r="B35" s="164"/>
      <c r="C35" s="20">
        <v>1</v>
      </c>
      <c r="D35" s="109">
        <v>897.2</v>
      </c>
      <c r="E35" s="150">
        <v>43372</v>
      </c>
      <c r="F35" s="192">
        <f t="shared" si="2"/>
        <v>897.2</v>
      </c>
      <c r="G35" s="110" t="s">
        <v>470</v>
      </c>
      <c r="H35" s="111">
        <v>20</v>
      </c>
    </row>
    <row r="36" spans="1:8" x14ac:dyDescent="0.25">
      <c r="A36" s="173"/>
      <c r="B36" s="164"/>
      <c r="C36" s="20">
        <v>1</v>
      </c>
      <c r="D36" s="109">
        <v>883.6</v>
      </c>
      <c r="E36" s="150">
        <v>43372</v>
      </c>
      <c r="F36" s="192">
        <f t="shared" si="2"/>
        <v>883.6</v>
      </c>
      <c r="G36" s="110" t="s">
        <v>470</v>
      </c>
      <c r="H36" s="111">
        <v>20</v>
      </c>
    </row>
    <row r="37" spans="1:8" x14ac:dyDescent="0.25">
      <c r="A37" s="173"/>
      <c r="B37" s="164"/>
      <c r="C37" s="20"/>
      <c r="D37" s="109"/>
      <c r="E37" s="150"/>
      <c r="F37" s="192">
        <f t="shared" si="2"/>
        <v>0</v>
      </c>
      <c r="G37" s="110"/>
      <c r="H37" s="111"/>
    </row>
    <row r="38" spans="1:8" x14ac:dyDescent="0.25">
      <c r="A38" s="173"/>
      <c r="B38" s="164"/>
      <c r="C38" s="20"/>
      <c r="D38" s="109"/>
      <c r="E38" s="150"/>
      <c r="F38" s="192">
        <f t="shared" si="2"/>
        <v>0</v>
      </c>
      <c r="G38" s="110"/>
      <c r="H38" s="111"/>
    </row>
    <row r="39" spans="1:8" x14ac:dyDescent="0.25">
      <c r="A39" s="173"/>
      <c r="B39" s="164"/>
      <c r="C39" s="20"/>
      <c r="D39" s="109"/>
      <c r="E39" s="150"/>
      <c r="F39" s="192">
        <f t="shared" si="2"/>
        <v>0</v>
      </c>
      <c r="G39" s="110"/>
      <c r="H39" s="111"/>
    </row>
    <row r="40" spans="1:8" x14ac:dyDescent="0.25">
      <c r="A40" s="173"/>
      <c r="B40" s="164"/>
      <c r="C40" s="20"/>
      <c r="D40" s="109">
        <f t="shared" ref="D40:D42" si="3">C40*B40</f>
        <v>0</v>
      </c>
      <c r="E40" s="150"/>
      <c r="F40" s="192">
        <f t="shared" si="2"/>
        <v>0</v>
      </c>
      <c r="G40" s="110"/>
      <c r="H40" s="111"/>
    </row>
    <row r="41" spans="1:8" x14ac:dyDescent="0.25">
      <c r="A41" s="173"/>
      <c r="B41" s="164"/>
      <c r="C41" s="20"/>
      <c r="D41" s="109">
        <f t="shared" si="3"/>
        <v>0</v>
      </c>
      <c r="E41" s="150"/>
      <c r="F41" s="192">
        <f t="shared" si="2"/>
        <v>0</v>
      </c>
      <c r="G41" s="110"/>
      <c r="H41" s="111"/>
    </row>
    <row r="42" spans="1:8" x14ac:dyDescent="0.25">
      <c r="A42" s="173"/>
      <c r="B42" s="164"/>
      <c r="C42" s="20"/>
      <c r="D42" s="109">
        <f t="shared" si="3"/>
        <v>0</v>
      </c>
      <c r="E42" s="150"/>
      <c r="F42" s="192">
        <f t="shared" si="2"/>
        <v>0</v>
      </c>
      <c r="G42" s="110"/>
      <c r="H42" s="111"/>
    </row>
    <row r="43" spans="1:8" ht="15.75" thickBot="1" x14ac:dyDescent="0.3">
      <c r="A43" s="228"/>
      <c r="B43" s="174"/>
      <c r="C43" s="48"/>
      <c r="D43" s="439">
        <f>B43*C43</f>
        <v>0</v>
      </c>
      <c r="E43" s="440"/>
      <c r="F43" s="441">
        <f t="shared" si="2"/>
        <v>0</v>
      </c>
      <c r="G43" s="188"/>
      <c r="H43" s="383"/>
    </row>
    <row r="44" spans="1:8" ht="15.75" thickTop="1" x14ac:dyDescent="0.25">
      <c r="A44" s="63">
        <f>SUM(A33:A43)</f>
        <v>0</v>
      </c>
      <c r="B44" s="16"/>
      <c r="C44" s="119">
        <f>SUM(C12:C43)</f>
        <v>25</v>
      </c>
      <c r="D44" s="192">
        <f>SUM(D12:D43)</f>
        <v>22695.7</v>
      </c>
      <c r="E44" s="128"/>
      <c r="F44" s="192">
        <f>SUM(F12:F43)</f>
        <v>22695.7</v>
      </c>
      <c r="G44" s="16"/>
      <c r="H44" s="16"/>
    </row>
    <row r="45" spans="1:8" ht="15.75" thickBot="1" x14ac:dyDescent="0.3">
      <c r="A45" s="160"/>
      <c r="B45"/>
      <c r="C45"/>
      <c r="G45"/>
      <c r="H45"/>
    </row>
    <row r="46" spans="1:8" x14ac:dyDescent="0.25">
      <c r="A46"/>
      <c r="B46" s="6"/>
      <c r="C46"/>
      <c r="D46" s="814" t="s">
        <v>21</v>
      </c>
      <c r="E46" s="815"/>
      <c r="F46" s="272">
        <f>E4+E5-F44+E6+E7+E8+E9+E10</f>
        <v>0</v>
      </c>
      <c r="G46"/>
      <c r="H46"/>
    </row>
    <row r="47" spans="1:8" ht="15.75" thickBot="1" x14ac:dyDescent="0.3">
      <c r="A47" s="237"/>
      <c r="B47"/>
      <c r="C47"/>
      <c r="D47" s="520" t="s">
        <v>4</v>
      </c>
      <c r="E47" s="521"/>
      <c r="F47" s="66">
        <f>F4+F5-C44+F6+F7+F8+F9+F10</f>
        <v>0</v>
      </c>
      <c r="G47"/>
      <c r="H47"/>
    </row>
    <row r="48" spans="1:8" x14ac:dyDescent="0.25">
      <c r="A48"/>
      <c r="B48" s="6"/>
      <c r="C48"/>
      <c r="D48"/>
      <c r="E48"/>
      <c r="F48"/>
      <c r="G48"/>
      <c r="H48"/>
    </row>
  </sheetData>
  <mergeCells count="2">
    <mergeCell ref="A1:G1"/>
    <mergeCell ref="D46:E4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27</vt:i4>
      </vt:variant>
      <vt:variant>
        <vt:lpstr>Gráficos</vt:lpstr>
      </vt:variant>
      <vt:variant>
        <vt:i4>1</vt:i4>
      </vt:variant>
    </vt:vector>
  </HeadingPairs>
  <TitlesOfParts>
    <vt:vector size="28" baseType="lpstr">
      <vt:lpstr>COMPRAS DEL MES </vt:lpstr>
      <vt:lpstr>PIERNA</vt:lpstr>
      <vt:lpstr>PERNIL EN CAJA     </vt:lpstr>
      <vt:lpstr>CONTRA   SWIFT     </vt:lpstr>
      <vt:lpstr>CONTRA EXCEL  </vt:lpstr>
      <vt:lpstr>CORBATA  SWIFT  </vt:lpstr>
      <vt:lpstr>BUCHE  SEABOARD   </vt:lpstr>
      <vt:lpstr>CORBATA SEABOARD     </vt:lpstr>
      <vt:lpstr>CUERO PANCETA </vt:lpstr>
      <vt:lpstr>N A N A            </vt:lpstr>
      <vt:lpstr>A T U N       </vt:lpstr>
      <vt:lpstr>SALMON</vt:lpstr>
      <vt:lpstr>CAMARON     </vt:lpstr>
      <vt:lpstr>MENUDO EXCELL   I B P</vt:lpstr>
      <vt:lpstr>ESPALDILLA CARNERO Y CORDERO   </vt:lpstr>
      <vt:lpstr>SESOS COPA</vt:lpstr>
      <vt:lpstr>SESOS     MARQUETA      </vt:lpstr>
      <vt:lpstr>FILETE  TILAPIA   </vt:lpstr>
      <vt:lpstr>FILETE  B A S A     </vt:lpstr>
      <vt:lpstr>PAPA ONDULADA        </vt:lpstr>
      <vt:lpstr>PAVO ENTERO</vt:lpstr>
      <vt:lpstr>QUESOS GOUDA </vt:lpstr>
      <vt:lpstr>LENGUA DE  CERDO    </vt:lpstr>
      <vt:lpstr>LOMO DE CAÑA    </vt:lpstr>
      <vt:lpstr>TARAS DE PLASTICO </vt:lpstr>
      <vt:lpstr>Hoja5</vt:lpstr>
      <vt:lpstr>Hoja1</vt:lpstr>
      <vt:lpstr>Gráfico1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pc</cp:lastModifiedBy>
  <cp:lastPrinted>2018-09-06T20:56:50Z</cp:lastPrinted>
  <dcterms:created xsi:type="dcterms:W3CDTF">2008-07-31T16:59:13Z</dcterms:created>
  <dcterms:modified xsi:type="dcterms:W3CDTF">2018-10-31T17:01:48Z</dcterms:modified>
</cp:coreProperties>
</file>