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D:\01 DOCUEMENTOS\CENTRAL ARCHIVO  2 0 1 8\CENTRAL  # 12  DICIEMBRE  2018\"/>
    </mc:Choice>
  </mc:AlternateContent>
  <xr:revisionPtr revIDLastSave="0" documentId="13_ncr:1_{AF8EF372-9E87-4312-9BAB-7172A9B8FD45}" xr6:coauthVersionLast="43" xr6:coauthVersionMax="43" xr10:uidLastSave="{00000000-0000-0000-0000-000000000000}"/>
  <bookViews>
    <workbookView xWindow="-120" yWindow="-120" windowWidth="24240" windowHeight="13140" activeTab="1" xr2:uid="{00000000-000D-0000-FFFF-FFFF00000000}"/>
  </bookViews>
  <sheets>
    <sheet name="NOVIEMBRE  2018   " sheetId="1" r:id="rId1"/>
    <sheet name="DICIEMBRE   2018   " sheetId="2" r:id="rId2"/>
    <sheet name="Hoja3" sheetId="3" r:id="rId3"/>
    <sheet name="Hoja4" sheetId="4" r:id="rId4"/>
    <sheet name="Hoja5" sheetId="5" r:id="rId5"/>
    <sheet name="Hoja6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M34" i="2" l="1"/>
  <c r="M28" i="2" l="1"/>
  <c r="M31" i="2" l="1"/>
  <c r="M24" i="2" l="1"/>
  <c r="M22" i="2"/>
  <c r="M18" i="2"/>
  <c r="M16" i="2"/>
  <c r="K43" i="2" l="1"/>
  <c r="L37" i="2"/>
  <c r="I37" i="2"/>
  <c r="F37" i="2"/>
  <c r="C37" i="2"/>
  <c r="N36" i="2"/>
  <c r="M36" i="2"/>
  <c r="T22" i="2"/>
  <c r="O36" i="2"/>
  <c r="T12" i="2"/>
  <c r="K39" i="2" l="1"/>
  <c r="F40" i="2" s="1"/>
  <c r="F43" i="2" s="1"/>
  <c r="F46" i="2" s="1"/>
  <c r="K41" i="2" s="1"/>
  <c r="K45" i="2" s="1"/>
  <c r="T12" i="1" l="1"/>
  <c r="T22" i="1"/>
  <c r="O36" i="1"/>
  <c r="O14" i="1"/>
  <c r="L37" i="1" l="1"/>
  <c r="N36" i="1"/>
  <c r="M27" i="1"/>
  <c r="K43" i="1" l="1"/>
  <c r="I37" i="1"/>
  <c r="F37" i="1"/>
  <c r="C37" i="1"/>
  <c r="M36" i="1"/>
  <c r="K39" i="1" l="1"/>
  <c r="F40" i="1" l="1"/>
  <c r="F43" i="1" s="1"/>
  <c r="F46" i="1" s="1"/>
  <c r="K41" i="1" l="1"/>
  <c r="K4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ROUSS</author>
  </authors>
  <commentList>
    <comment ref="R19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2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4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ROUSS</author>
  </authors>
  <commentList>
    <comment ref="R19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2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4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<sst xmlns="http://schemas.openxmlformats.org/spreadsheetml/2006/main" count="176" uniqueCount="79">
  <si>
    <t>Elaborado por Rosy Tellez</t>
  </si>
  <si>
    <t xml:space="preserve">RETIROS DE 11 SUR </t>
  </si>
  <si>
    <t>}</t>
  </si>
  <si>
    <t>MORRALLA EN CAJA DE 11 SUR   2,800.00  +  $ 1,200.00 Total    $  4,000.00</t>
  </si>
  <si>
    <t>COMPRAS</t>
  </si>
  <si>
    <t>REPOSICION</t>
  </si>
  <si>
    <r>
      <t xml:space="preserve">con fecha 07  </t>
    </r>
    <r>
      <rPr>
        <b/>
        <sz val="12"/>
        <color rgb="FF0000FF"/>
        <rFont val="Calibri"/>
        <family val="2"/>
        <scheme val="minor"/>
      </rPr>
      <t xml:space="preserve"> de  2019</t>
    </r>
  </si>
  <si>
    <t>INVENTARIO INICIAL</t>
  </si>
  <si>
    <t xml:space="preserve">VENTAS  </t>
  </si>
  <si>
    <t xml:space="preserve"> </t>
  </si>
  <si>
    <t>BANCO</t>
  </si>
  <si>
    <t>TARJETAS</t>
  </si>
  <si>
    <t>TELEFONOS</t>
  </si>
  <si>
    <t xml:space="preserve">LUZ  </t>
  </si>
  <si>
    <t>RENTA</t>
  </si>
  <si>
    <t>RES</t>
  </si>
  <si>
    <t>POLLO</t>
  </si>
  <si>
    <t>Res/pollo</t>
  </si>
  <si>
    <t>CONTADOR</t>
  </si>
  <si>
    <t>PEPE</t>
  </si>
  <si>
    <t>TOTAL</t>
  </si>
  <si>
    <t>GRAN TOTAL GASTOS</t>
  </si>
  <si>
    <t>VENTAS NETAS</t>
  </si>
  <si>
    <t>PROVEEDOREES</t>
  </si>
  <si>
    <t>SUB TOTAL</t>
  </si>
  <si>
    <t xml:space="preserve">COMPRAS VARIAS </t>
  </si>
  <si>
    <t>Sub Total 1</t>
  </si>
  <si>
    <t>INVENTARIO  INICIAL</t>
  </si>
  <si>
    <t>.</t>
  </si>
  <si>
    <t>MAS</t>
  </si>
  <si>
    <t>CREDITOS</t>
  </si>
  <si>
    <t>INVENTARIO FINAL</t>
  </si>
  <si>
    <t>PERDIDA</t>
  </si>
  <si>
    <t xml:space="preserve">Sub Total 2 </t>
  </si>
  <si>
    <t>NOMINA 44</t>
  </si>
  <si>
    <t>POLLO/NOMINA</t>
  </si>
  <si>
    <t>Pollo, Queso,</t>
  </si>
  <si>
    <t>Dif Gastos</t>
  </si>
  <si>
    <t>chorizo</t>
  </si>
  <si>
    <t>Crema, pollo, chorizo</t>
  </si>
  <si>
    <t>pollo</t>
  </si>
  <si>
    <t>RES/ Arabe</t>
  </si>
  <si>
    <t>pollo/Maiz</t>
  </si>
  <si>
    <t>NOMINA 46</t>
  </si>
  <si>
    <t>POLLO/Queso</t>
  </si>
  <si>
    <t>ELIAS</t>
  </si>
  <si>
    <t xml:space="preserve">                                                                                                                                                 </t>
  </si>
  <si>
    <t>NOMINA 47</t>
  </si>
  <si>
    <t>RES/Chorizo</t>
  </si>
  <si>
    <t>pollo/queso/salsas</t>
  </si>
  <si>
    <t>pollo/sasonador</t>
  </si>
  <si>
    <t>RES/Pollo</t>
  </si>
  <si>
    <t>sobrante</t>
  </si>
  <si>
    <t>faltante</t>
  </si>
  <si>
    <t>BALANCE      ABASTO 4 CARNES      NOVIEMBRE    2 0 1 8</t>
  </si>
  <si>
    <t xml:space="preserve">BALANCE      ABASTO 4 CARNES     DICIEMBRE   2 0 1 8 </t>
  </si>
  <si>
    <t>RETIROS DE  4 CARNES</t>
  </si>
  <si>
    <t>NOMINA 48</t>
  </si>
  <si>
    <t>NOMINA 49</t>
  </si>
  <si>
    <t>NOMINA 50</t>
  </si>
  <si>
    <t>POLLO/MAIZ</t>
  </si>
  <si>
    <t xml:space="preserve">pollo  </t>
  </si>
  <si>
    <t>maiz</t>
  </si>
  <si>
    <t>pollo-Chorizo</t>
  </si>
  <si>
    <t>RES/POLLO</t>
  </si>
  <si>
    <t xml:space="preserve">RES   </t>
  </si>
  <si>
    <t>MAIZ</t>
  </si>
  <si>
    <t>MAIZ/POLLO</t>
  </si>
  <si>
    <t>SALSAS</t>
  </si>
  <si>
    <t>AGUINALDOS</t>
  </si>
  <si>
    <t>SALSAS /POLLO</t>
  </si>
  <si>
    <t>RES/POLLO*MAIZ</t>
  </si>
  <si>
    <t>NOMINA 51</t>
  </si>
  <si>
    <t>POLLO/CHORIZO</t>
  </si>
  <si>
    <t xml:space="preserve">          </t>
  </si>
  <si>
    <t>falta compra RES</t>
  </si>
  <si>
    <t xml:space="preserve">ELIAS </t>
  </si>
  <si>
    <t>NOMINA 52</t>
  </si>
  <si>
    <t>Chorizo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</si>
</sst>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* #,##0.00_-;\-&quot;$&quot;* #,##0.00_-;_-&quot;$&quot;* &quot;-&quot;??_-;_-@_-"/>
    <numFmt numFmtId="164" formatCode="[$-C0A]dd\-mmm\-yy;@"/>
    <numFmt numFmtId="165" formatCode="&quot;$&quot;#,##0.00"/>
    <numFmt numFmtId="166" formatCode="[$$-80A]#,##0.00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8"/>
      <color rgb="FF0000FF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rgb="FF0000FF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9"/>
      <color theme="5" tint="-0.249977111117893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8"/>
      <color rgb="FF0000FF"/>
      <name val="Calibri"/>
      <family val="2"/>
      <scheme val="minor"/>
    </font>
    <font>
      <b/>
      <sz val="10"/>
      <color rgb="FF0000FF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2"/>
      <color rgb="FF660033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F5530B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</fills>
  <borders count="5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Dashed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mediumDashed">
        <color indexed="64"/>
      </left>
      <right/>
      <top style="mediumDashed">
        <color indexed="64"/>
      </top>
      <bottom/>
      <diagonal/>
    </border>
    <border>
      <left style="double">
        <color indexed="64"/>
      </left>
      <right style="mediumDashed">
        <color indexed="64"/>
      </right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mediumDashed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mediumDashed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mediumDashed">
        <color indexed="64"/>
      </right>
      <top/>
      <bottom/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mediumDashed">
        <color indexed="64"/>
      </left>
      <right style="thick">
        <color indexed="64"/>
      </right>
      <top/>
      <bottom style="mediumDashed">
        <color indexed="64"/>
      </bottom>
      <diagonal/>
    </border>
    <border>
      <left/>
      <right style="mediumDashed">
        <color indexed="64"/>
      </right>
      <top/>
      <bottom style="mediumDashed">
        <color indexed="64"/>
      </bottom>
      <diagonal/>
    </border>
    <border>
      <left style="mediumDashed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6">
    <xf numFmtId="0" fontId="0" fillId="0" borderId="0" xfId="0"/>
    <xf numFmtId="164" fontId="0" fillId="0" borderId="0" xfId="0" applyNumberFormat="1" applyAlignment="1">
      <alignment horizontal="center"/>
    </xf>
    <xf numFmtId="0" fontId="4" fillId="2" borderId="0" xfId="0" applyFont="1" applyFill="1"/>
    <xf numFmtId="44" fontId="1" fillId="0" borderId="0" xfId="1" applyFont="1"/>
    <xf numFmtId="44" fontId="2" fillId="0" borderId="0" xfId="1" applyFont="1"/>
    <xf numFmtId="44" fontId="0" fillId="0" borderId="0" xfId="1" applyFont="1"/>
    <xf numFmtId="0" fontId="0" fillId="0" borderId="0" xfId="0" applyFont="1"/>
    <xf numFmtId="0" fontId="2" fillId="0" borderId="0" xfId="0" applyFont="1" applyAlignment="1">
      <alignment horizontal="center"/>
    </xf>
    <xf numFmtId="44" fontId="2" fillId="0" borderId="0" xfId="1" applyFont="1" applyAlignment="1">
      <alignment horizontal="center"/>
    </xf>
    <xf numFmtId="0" fontId="5" fillId="3" borderId="0" xfId="0" applyFont="1" applyFill="1"/>
    <xf numFmtId="44" fontId="1" fillId="3" borderId="0" xfId="1" applyFont="1" applyFill="1"/>
    <xf numFmtId="0" fontId="0" fillId="3" borderId="0" xfId="0" applyFill="1"/>
    <xf numFmtId="44" fontId="2" fillId="3" borderId="0" xfId="1" applyFont="1" applyFill="1"/>
    <xf numFmtId="44" fontId="2" fillId="0" borderId="4" xfId="1" applyFont="1" applyFill="1" applyBorder="1" applyAlignment="1">
      <alignment horizontal="right"/>
    </xf>
    <xf numFmtId="44" fontId="7" fillId="0" borderId="5" xfId="1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44" fontId="8" fillId="3" borderId="0" xfId="1" applyFont="1" applyFill="1"/>
    <xf numFmtId="0" fontId="8" fillId="3" borderId="0" xfId="0" applyFont="1" applyFill="1"/>
    <xf numFmtId="0" fontId="2" fillId="0" borderId="3" xfId="0" applyFont="1" applyFill="1" applyBorder="1"/>
    <xf numFmtId="0" fontId="10" fillId="0" borderId="1" xfId="0" applyFont="1" applyBorder="1"/>
    <xf numFmtId="164" fontId="11" fillId="0" borderId="6" xfId="0" applyNumberFormat="1" applyFont="1" applyBorder="1" applyAlignment="1">
      <alignment horizontal="center"/>
    </xf>
    <xf numFmtId="44" fontId="12" fillId="0" borderId="7" xfId="1" applyFont="1" applyBorder="1"/>
    <xf numFmtId="165" fontId="0" fillId="0" borderId="0" xfId="0" applyNumberFormat="1" applyFont="1"/>
    <xf numFmtId="44" fontId="8" fillId="4" borderId="0" xfId="1" applyFont="1" applyFill="1" applyAlignment="1">
      <alignment horizontal="center"/>
    </xf>
    <xf numFmtId="44" fontId="2" fillId="5" borderId="12" xfId="1" applyFont="1" applyFill="1" applyBorder="1" applyAlignment="1">
      <alignment horizontal="center"/>
    </xf>
    <xf numFmtId="16" fontId="0" fillId="0" borderId="0" xfId="0" applyNumberFormat="1"/>
    <xf numFmtId="164" fontId="2" fillId="0" borderId="13" xfId="0" applyNumberFormat="1" applyFont="1" applyFill="1" applyBorder="1" applyAlignment="1">
      <alignment horizontal="center"/>
    </xf>
    <xf numFmtId="44" fontId="2" fillId="4" borderId="14" xfId="1" applyFont="1" applyFill="1" applyBorder="1"/>
    <xf numFmtId="165" fontId="14" fillId="0" borderId="0" xfId="0" applyNumberFormat="1" applyFont="1" applyFill="1"/>
    <xf numFmtId="44" fontId="2" fillId="4" borderId="16" xfId="1" applyFont="1" applyFill="1" applyBorder="1"/>
    <xf numFmtId="0" fontId="0" fillId="4" borderId="0" xfId="0" applyFill="1"/>
    <xf numFmtId="15" fontId="2" fillId="4" borderId="17" xfId="0" applyNumberFormat="1" applyFont="1" applyFill="1" applyBorder="1"/>
    <xf numFmtId="44" fontId="2" fillId="4" borderId="18" xfId="1" applyFont="1" applyFill="1" applyBorder="1"/>
    <xf numFmtId="44" fontId="2" fillId="0" borderId="19" xfId="1" applyFont="1" applyFill="1" applyBorder="1"/>
    <xf numFmtId="0" fontId="0" fillId="0" borderId="19" xfId="0" applyFill="1" applyBorder="1"/>
    <xf numFmtId="0" fontId="0" fillId="0" borderId="20" xfId="0" applyFill="1" applyBorder="1"/>
    <xf numFmtId="0" fontId="2" fillId="0" borderId="0" xfId="0" applyFont="1" applyFill="1" applyBorder="1"/>
    <xf numFmtId="44" fontId="2" fillId="0" borderId="0" xfId="1" applyFont="1" applyFill="1" applyBorder="1" applyAlignment="1">
      <alignment horizontal="right"/>
    </xf>
    <xf numFmtId="164" fontId="2" fillId="0" borderId="23" xfId="0" applyNumberFormat="1" applyFont="1" applyFill="1" applyBorder="1" applyAlignment="1">
      <alignment horizontal="center"/>
    </xf>
    <xf numFmtId="165" fontId="15" fillId="0" borderId="0" xfId="0" applyNumberFormat="1" applyFont="1" applyFill="1"/>
    <xf numFmtId="15" fontId="2" fillId="0" borderId="24" xfId="0" applyNumberFormat="1" applyFont="1" applyFill="1" applyBorder="1"/>
    <xf numFmtId="44" fontId="2" fillId="4" borderId="25" xfId="1" applyFont="1" applyFill="1" applyBorder="1"/>
    <xf numFmtId="165" fontId="0" fillId="4" borderId="0" xfId="0" applyNumberFormat="1" applyFill="1" applyBorder="1"/>
    <xf numFmtId="44" fontId="2" fillId="4" borderId="26" xfId="1" applyFont="1" applyFill="1" applyBorder="1"/>
    <xf numFmtId="0" fontId="0" fillId="0" borderId="0" xfId="0" applyFill="1" applyBorder="1"/>
    <xf numFmtId="165" fontId="2" fillId="0" borderId="4" xfId="0" applyNumberFormat="1" applyFont="1" applyFill="1" applyBorder="1"/>
    <xf numFmtId="0" fontId="12" fillId="0" borderId="0" xfId="0" applyFont="1" applyFill="1" applyBorder="1"/>
    <xf numFmtId="0" fontId="2" fillId="6" borderId="0" xfId="0" applyFont="1" applyFill="1" applyBorder="1"/>
    <xf numFmtId="44" fontId="2" fillId="0" borderId="0" xfId="1" applyFont="1" applyFill="1" applyBorder="1"/>
    <xf numFmtId="0" fontId="0" fillId="0" borderId="0" xfId="0" applyFill="1"/>
    <xf numFmtId="44" fontId="2" fillId="0" borderId="0" xfId="1" applyFont="1" applyFill="1" applyBorder="1" applyAlignment="1"/>
    <xf numFmtId="165" fontId="12" fillId="0" borderId="4" xfId="0" applyNumberFormat="1" applyFont="1" applyFill="1" applyBorder="1"/>
    <xf numFmtId="16" fontId="17" fillId="0" borderId="0" xfId="1" applyNumberFormat="1" applyFont="1" applyFill="1" applyBorder="1"/>
    <xf numFmtId="44" fontId="2" fillId="0" borderId="4" xfId="1" applyFont="1" applyFill="1" applyBorder="1"/>
    <xf numFmtId="166" fontId="12" fillId="0" borderId="0" xfId="0" applyNumberFormat="1" applyFont="1" applyFill="1" applyBorder="1" applyAlignment="1"/>
    <xf numFmtId="44" fontId="2" fillId="0" borderId="14" xfId="1" applyFont="1" applyFill="1" applyBorder="1"/>
    <xf numFmtId="165" fontId="6" fillId="0" borderId="0" xfId="0" applyNumberFormat="1" applyFont="1" applyFill="1" applyAlignment="1">
      <alignment horizontal="left"/>
    </xf>
    <xf numFmtId="44" fontId="2" fillId="0" borderId="25" xfId="1" applyFont="1" applyFill="1" applyBorder="1"/>
    <xf numFmtId="15" fontId="2" fillId="0" borderId="17" xfId="0" applyNumberFormat="1" applyFont="1" applyFill="1" applyBorder="1"/>
    <xf numFmtId="44" fontId="2" fillId="0" borderId="26" xfId="1" applyFont="1" applyFill="1" applyBorder="1"/>
    <xf numFmtId="44" fontId="17" fillId="0" borderId="0" xfId="1" applyFont="1" applyFill="1" applyBorder="1"/>
    <xf numFmtId="44" fontId="2" fillId="0" borderId="27" xfId="1" applyFont="1" applyFill="1" applyBorder="1"/>
    <xf numFmtId="44" fontId="2" fillId="0" borderId="28" xfId="1" applyFont="1" applyFill="1" applyBorder="1"/>
    <xf numFmtId="0" fontId="18" fillId="0" borderId="0" xfId="0" applyFont="1" applyFill="1" applyBorder="1"/>
    <xf numFmtId="0" fontId="2" fillId="0" borderId="0" xfId="0" applyFont="1" applyFill="1" applyBorder="1" applyAlignment="1">
      <alignment wrapText="1"/>
    </xf>
    <xf numFmtId="165" fontId="2" fillId="0" borderId="0" xfId="0" applyNumberFormat="1" applyFont="1" applyFill="1" applyBorder="1"/>
    <xf numFmtId="0" fontId="12" fillId="0" borderId="3" xfId="0" applyFont="1" applyFill="1" applyBorder="1"/>
    <xf numFmtId="16" fontId="18" fillId="0" borderId="0" xfId="0" applyNumberFormat="1" applyFont="1" applyFill="1" applyBorder="1"/>
    <xf numFmtId="165" fontId="12" fillId="0" borderId="0" xfId="0" applyNumberFormat="1" applyFont="1" applyFill="1"/>
    <xf numFmtId="0" fontId="2" fillId="0" borderId="0" xfId="0" applyFont="1" applyFill="1" applyBorder="1" applyAlignment="1"/>
    <xf numFmtId="0" fontId="0" fillId="0" borderId="0" xfId="0" applyFont="1" applyBorder="1"/>
    <xf numFmtId="16" fontId="2" fillId="0" borderId="0" xfId="1" applyNumberFormat="1" applyFont="1" applyFill="1" applyBorder="1" applyAlignment="1">
      <alignment horizontal="center"/>
    </xf>
    <xf numFmtId="0" fontId="17" fillId="0" borderId="0" xfId="0" applyFont="1" applyFill="1" applyBorder="1" applyAlignment="1"/>
    <xf numFmtId="44" fontId="20" fillId="0" borderId="0" xfId="1" applyFont="1" applyFill="1" applyBorder="1"/>
    <xf numFmtId="16" fontId="2" fillId="0" borderId="0" xfId="0" applyNumberFormat="1" applyFont="1" applyFill="1" applyBorder="1"/>
    <xf numFmtId="16" fontId="2" fillId="0" borderId="0" xfId="0" applyNumberFormat="1" applyFont="1" applyFill="1" applyBorder="1" applyAlignment="1">
      <alignment horizontal="center"/>
    </xf>
    <xf numFmtId="165" fontId="6" fillId="0" borderId="0" xfId="0" applyNumberFormat="1" applyFont="1" applyFill="1"/>
    <xf numFmtId="0" fontId="2" fillId="0" borderId="0" xfId="0" applyFont="1"/>
    <xf numFmtId="16" fontId="18" fillId="0" borderId="3" xfId="0" applyNumberFormat="1" applyFont="1" applyFill="1" applyBorder="1"/>
    <xf numFmtId="44" fontId="16" fillId="0" borderId="0" xfId="1" applyFont="1" applyFill="1" applyBorder="1" applyAlignment="1">
      <alignment horizontal="left"/>
    </xf>
    <xf numFmtId="44" fontId="2" fillId="0" borderId="29" xfId="1" applyFont="1" applyFill="1" applyBorder="1"/>
    <xf numFmtId="0" fontId="12" fillId="0" borderId="3" xfId="0" applyFont="1" applyFill="1" applyBorder="1" applyAlignment="1">
      <alignment wrapText="1"/>
    </xf>
    <xf numFmtId="44" fontId="2" fillId="0" borderId="30" xfId="1" applyFont="1" applyFill="1" applyBorder="1"/>
    <xf numFmtId="165" fontId="0" fillId="0" borderId="0" xfId="0" applyNumberFormat="1" applyFont="1" applyFill="1"/>
    <xf numFmtId="44" fontId="2" fillId="0" borderId="31" xfId="1" applyFont="1" applyFill="1" applyBorder="1"/>
    <xf numFmtId="0" fontId="18" fillId="0" borderId="0" xfId="0" applyFont="1"/>
    <xf numFmtId="164" fontId="21" fillId="0" borderId="32" xfId="0" applyNumberFormat="1" applyFont="1" applyBorder="1" applyAlignment="1">
      <alignment horizontal="center"/>
    </xf>
    <xf numFmtId="44" fontId="2" fillId="0" borderId="33" xfId="1" applyFont="1" applyBorder="1"/>
    <xf numFmtId="0" fontId="0" fillId="0" borderId="34" xfId="0" applyBorder="1"/>
    <xf numFmtId="44" fontId="1" fillId="0" borderId="35" xfId="1" applyFont="1" applyBorder="1"/>
    <xf numFmtId="0" fontId="21" fillId="0" borderId="36" xfId="0" applyFont="1" applyBorder="1" applyAlignment="1">
      <alignment horizontal="center"/>
    </xf>
    <xf numFmtId="44" fontId="1" fillId="0" borderId="37" xfId="1" applyFont="1" applyBorder="1"/>
    <xf numFmtId="44" fontId="1" fillId="0" borderId="0" xfId="1" applyFont="1" applyBorder="1"/>
    <xf numFmtId="44" fontId="8" fillId="7" borderId="2" xfId="1" applyFont="1" applyFill="1" applyBorder="1" applyAlignment="1">
      <alignment horizontal="center"/>
    </xf>
    <xf numFmtId="164" fontId="12" fillId="0" borderId="0" xfId="0" applyNumberFormat="1" applyFont="1" applyAlignment="1">
      <alignment horizontal="center"/>
    </xf>
    <xf numFmtId="44" fontId="12" fillId="0" borderId="0" xfId="1" applyFont="1"/>
    <xf numFmtId="0" fontId="21" fillId="0" borderId="0" xfId="0" applyFont="1" applyAlignment="1">
      <alignment horizontal="center"/>
    </xf>
    <xf numFmtId="44" fontId="21" fillId="0" borderId="0" xfId="1" applyFont="1"/>
    <xf numFmtId="165" fontId="2" fillId="0" borderId="0" xfId="0" applyNumberFormat="1" applyFont="1" applyAlignment="1">
      <alignment horizontal="center"/>
    </xf>
    <xf numFmtId="165" fontId="2" fillId="0" borderId="0" xfId="0" applyNumberFormat="1" applyFont="1"/>
    <xf numFmtId="164" fontId="16" fillId="0" borderId="0" xfId="0" applyNumberFormat="1" applyFont="1" applyBorder="1" applyAlignment="1">
      <alignment horizontal="center"/>
    </xf>
    <xf numFmtId="0" fontId="0" fillId="0" borderId="0" xfId="0" applyBorder="1"/>
    <xf numFmtId="165" fontId="9" fillId="0" borderId="41" xfId="0" applyNumberFormat="1" applyFont="1" applyBorder="1" applyAlignment="1">
      <alignment horizontal="center" vertical="center" wrapText="1"/>
    </xf>
    <xf numFmtId="164" fontId="0" fillId="0" borderId="0" xfId="0" applyNumberFormat="1" applyBorder="1" applyAlignment="1">
      <alignment horizontal="center"/>
    </xf>
    <xf numFmtId="44" fontId="2" fillId="0" borderId="0" xfId="1" applyFont="1" applyBorder="1"/>
    <xf numFmtId="44" fontId="9" fillId="0" borderId="0" xfId="1" applyFont="1" applyAlignment="1">
      <alignment horizontal="center" vertical="center" wrapText="1"/>
    </xf>
    <xf numFmtId="0" fontId="22" fillId="0" borderId="39" xfId="0" applyFont="1" applyBorder="1"/>
    <xf numFmtId="0" fontId="23" fillId="0" borderId="39" xfId="0" applyFont="1" applyBorder="1" applyAlignment="1">
      <alignment horizontal="right"/>
    </xf>
    <xf numFmtId="44" fontId="2" fillId="0" borderId="39" xfId="1" applyFont="1" applyBorder="1"/>
    <xf numFmtId="0" fontId="8" fillId="0" borderId="0" xfId="0" applyFont="1" applyFill="1" applyBorder="1" applyAlignment="1">
      <alignment vertical="center"/>
    </xf>
    <xf numFmtId="165" fontId="13" fillId="0" borderId="0" xfId="0" applyNumberFormat="1" applyFont="1" applyFill="1" applyBorder="1" applyAlignment="1"/>
    <xf numFmtId="0" fontId="2" fillId="0" borderId="40" xfId="0" applyFont="1" applyBorder="1" applyAlignment="1">
      <alignment horizontal="left"/>
    </xf>
    <xf numFmtId="0" fontId="8" fillId="0" borderId="42" xfId="0" applyFont="1" applyFill="1" applyBorder="1" applyAlignment="1">
      <alignment vertical="center"/>
    </xf>
    <xf numFmtId="0" fontId="2" fillId="0" borderId="0" xfId="0" applyFont="1" applyAlignment="1">
      <alignment horizontal="right"/>
    </xf>
    <xf numFmtId="44" fontId="24" fillId="0" borderId="43" xfId="1" applyFont="1" applyBorder="1"/>
    <xf numFmtId="0" fontId="12" fillId="0" borderId="0" xfId="0" applyFont="1"/>
    <xf numFmtId="44" fontId="9" fillId="0" borderId="0" xfId="1" applyFont="1"/>
    <xf numFmtId="0" fontId="2" fillId="0" borderId="0" xfId="0" applyFont="1" applyBorder="1" applyAlignment="1">
      <alignment horizontal="center"/>
    </xf>
    <xf numFmtId="44" fontId="5" fillId="0" borderId="0" xfId="1" applyFont="1" applyBorder="1"/>
    <xf numFmtId="44" fontId="4" fillId="0" borderId="0" xfId="1" applyFont="1"/>
    <xf numFmtId="44" fontId="2" fillId="0" borderId="0" xfId="1" applyFont="1" applyFill="1"/>
    <xf numFmtId="16" fontId="8" fillId="0" borderId="0" xfId="0" applyNumberFormat="1" applyFont="1" applyFill="1" applyBorder="1"/>
    <xf numFmtId="44" fontId="2" fillId="0" borderId="21" xfId="1" applyFont="1" applyFill="1" applyBorder="1"/>
    <xf numFmtId="44" fontId="2" fillId="0" borderId="22" xfId="1" applyFont="1" applyFill="1" applyBorder="1"/>
    <xf numFmtId="44" fontId="0" fillId="0" borderId="0" xfId="1" applyFont="1" applyFill="1" applyBorder="1"/>
    <xf numFmtId="44" fontId="2" fillId="0" borderId="0" xfId="0" applyNumberFormat="1" applyFont="1" applyFill="1" applyBorder="1"/>
    <xf numFmtId="44" fontId="19" fillId="0" borderId="0" xfId="1" applyFont="1" applyFill="1" applyBorder="1"/>
    <xf numFmtId="0" fontId="0" fillId="0" borderId="0" xfId="0" applyFont="1" applyFill="1"/>
    <xf numFmtId="0" fontId="2" fillId="0" borderId="0" xfId="0" applyFont="1" applyFill="1"/>
    <xf numFmtId="0" fontId="20" fillId="0" borderId="0" xfId="0" applyFont="1" applyFill="1"/>
    <xf numFmtId="165" fontId="14" fillId="4" borderId="0" xfId="0" applyNumberFormat="1" applyFont="1" applyFill="1"/>
    <xf numFmtId="15" fontId="2" fillId="4" borderId="15" xfId="0" applyNumberFormat="1" applyFont="1" applyFill="1" applyBorder="1"/>
    <xf numFmtId="165" fontId="15" fillId="4" borderId="0" xfId="0" applyNumberFormat="1" applyFont="1" applyFill="1"/>
    <xf numFmtId="15" fontId="2" fillId="4" borderId="24" xfId="0" applyNumberFormat="1" applyFont="1" applyFill="1" applyBorder="1"/>
    <xf numFmtId="44" fontId="12" fillId="0" borderId="4" xfId="1" applyFont="1" applyFill="1" applyBorder="1" applyAlignment="1">
      <alignment horizontal="right"/>
    </xf>
    <xf numFmtId="44" fontId="2" fillId="10" borderId="0" xfId="1" applyFont="1" applyFill="1" applyBorder="1"/>
    <xf numFmtId="16" fontId="18" fillId="0" borderId="3" xfId="1" applyNumberFormat="1" applyFont="1" applyFill="1" applyBorder="1" applyAlignment="1">
      <alignment horizontal="center"/>
    </xf>
    <xf numFmtId="16" fontId="2" fillId="0" borderId="1" xfId="0" applyNumberFormat="1" applyFont="1" applyFill="1" applyBorder="1" applyAlignment="1">
      <alignment horizontal="center"/>
    </xf>
    <xf numFmtId="16" fontId="12" fillId="0" borderId="0" xfId="1" applyNumberFormat="1" applyFont="1" applyFill="1" applyBorder="1" applyAlignment="1">
      <alignment horizontal="center"/>
    </xf>
    <xf numFmtId="16" fontId="18" fillId="0" borderId="0" xfId="1" applyNumberFormat="1" applyFont="1" applyFill="1" applyBorder="1" applyAlignment="1">
      <alignment horizontal="center"/>
    </xf>
    <xf numFmtId="44" fontId="8" fillId="0" borderId="0" xfId="1" applyFont="1" applyFill="1"/>
    <xf numFmtId="44" fontId="2" fillId="11" borderId="27" xfId="1" applyFont="1" applyFill="1" applyBorder="1"/>
    <xf numFmtId="44" fontId="2" fillId="9" borderId="0" xfId="1" applyFont="1" applyFill="1"/>
    <xf numFmtId="165" fontId="9" fillId="0" borderId="41" xfId="0" applyNumberFormat="1" applyFont="1" applyBorder="1" applyAlignment="1">
      <alignment horizontal="center" vertical="center" wrapText="1"/>
    </xf>
    <xf numFmtId="0" fontId="2" fillId="0" borderId="38" xfId="0" applyFont="1" applyFill="1" applyBorder="1"/>
    <xf numFmtId="165" fontId="2" fillId="0" borderId="39" xfId="0" applyNumberFormat="1" applyFont="1" applyFill="1" applyBorder="1"/>
    <xf numFmtId="44" fontId="2" fillId="8" borderId="28" xfId="1" applyFont="1" applyFill="1" applyBorder="1"/>
    <xf numFmtId="44" fontId="2" fillId="12" borderId="0" xfId="1" applyFont="1" applyFill="1" applyBorder="1"/>
    <xf numFmtId="0" fontId="2" fillId="12" borderId="0" xfId="0" applyFont="1" applyFill="1" applyBorder="1"/>
    <xf numFmtId="44" fontId="2" fillId="12" borderId="0" xfId="1" applyFont="1" applyFill="1"/>
    <xf numFmtId="16" fontId="2" fillId="0" borderId="3" xfId="1" applyNumberFormat="1" applyFont="1" applyFill="1" applyBorder="1" applyAlignment="1">
      <alignment horizontal="left"/>
    </xf>
    <xf numFmtId="44" fontId="2" fillId="13" borderId="0" xfId="1" applyFont="1" applyFill="1"/>
    <xf numFmtId="16" fontId="12" fillId="0" borderId="0" xfId="1" applyNumberFormat="1" applyFont="1" applyFill="1" applyBorder="1" applyAlignment="1">
      <alignment horizontal="left"/>
    </xf>
    <xf numFmtId="0" fontId="2" fillId="0" borderId="45" xfId="0" applyFont="1" applyFill="1" applyBorder="1"/>
    <xf numFmtId="16" fontId="2" fillId="0" borderId="45" xfId="1" applyNumberFormat="1" applyFont="1" applyFill="1" applyBorder="1" applyAlignment="1">
      <alignment horizontal="center"/>
    </xf>
    <xf numFmtId="0" fontId="0" fillId="0" borderId="13" xfId="0" applyBorder="1"/>
    <xf numFmtId="0" fontId="0" fillId="0" borderId="46" xfId="0" applyBorder="1"/>
    <xf numFmtId="0" fontId="0" fillId="0" borderId="14" xfId="0" applyBorder="1"/>
    <xf numFmtId="16" fontId="2" fillId="0" borderId="23" xfId="0" applyNumberFormat="1" applyFont="1" applyFill="1" applyBorder="1" applyAlignment="1">
      <alignment horizontal="center"/>
    </xf>
    <xf numFmtId="44" fontId="2" fillId="0" borderId="30" xfId="1" applyFont="1" applyFill="1" applyBorder="1" applyAlignment="1">
      <alignment horizontal="right"/>
    </xf>
    <xf numFmtId="16" fontId="18" fillId="0" borderId="23" xfId="1" applyNumberFormat="1" applyFont="1" applyFill="1" applyBorder="1" applyAlignment="1">
      <alignment horizontal="center"/>
    </xf>
    <xf numFmtId="16" fontId="2" fillId="0" borderId="23" xfId="1" applyNumberFormat="1" applyFont="1" applyFill="1" applyBorder="1" applyAlignment="1">
      <alignment horizontal="center"/>
    </xf>
    <xf numFmtId="44" fontId="5" fillId="0" borderId="0" xfId="0" applyNumberFormat="1" applyFont="1" applyBorder="1"/>
    <xf numFmtId="0" fontId="12" fillId="0" borderId="45" xfId="0" applyFont="1" applyFill="1" applyBorder="1"/>
    <xf numFmtId="44" fontId="12" fillId="0" borderId="45" xfId="1" applyFont="1" applyFill="1" applyBorder="1" applyAlignment="1">
      <alignment horizontal="right"/>
    </xf>
    <xf numFmtId="0" fontId="12" fillId="0" borderId="45" xfId="0" applyFont="1" applyFill="1" applyBorder="1" applyAlignment="1">
      <alignment wrapText="1"/>
    </xf>
    <xf numFmtId="44" fontId="12" fillId="8" borderId="45" xfId="1" applyFont="1" applyFill="1" applyBorder="1" applyAlignment="1">
      <alignment horizontal="right"/>
    </xf>
    <xf numFmtId="165" fontId="12" fillId="0" borderId="45" xfId="0" applyNumberFormat="1" applyFont="1" applyFill="1" applyBorder="1"/>
    <xf numFmtId="0" fontId="2" fillId="0" borderId="45" xfId="0" applyFont="1" applyBorder="1"/>
    <xf numFmtId="165" fontId="2" fillId="0" borderId="45" xfId="0" applyNumberFormat="1" applyFont="1" applyBorder="1"/>
    <xf numFmtId="0" fontId="12" fillId="0" borderId="47" xfId="0" applyFont="1" applyFill="1" applyBorder="1"/>
    <xf numFmtId="44" fontId="12" fillId="0" borderId="47" xfId="1" applyFont="1" applyFill="1" applyBorder="1" applyAlignment="1">
      <alignment horizontal="right"/>
    </xf>
    <xf numFmtId="166" fontId="12" fillId="0" borderId="48" xfId="0" applyNumberFormat="1" applyFont="1" applyFill="1" applyBorder="1" applyAlignment="1"/>
    <xf numFmtId="165" fontId="9" fillId="0" borderId="12" xfId="0" applyNumberFormat="1" applyFont="1" applyFill="1" applyBorder="1"/>
    <xf numFmtId="44" fontId="2" fillId="0" borderId="49" xfId="1" applyFont="1" applyFill="1" applyBorder="1" applyAlignment="1">
      <alignment horizontal="right"/>
    </xf>
    <xf numFmtId="44" fontId="8" fillId="0" borderId="12" xfId="0" applyNumberFormat="1" applyFont="1" applyBorder="1"/>
    <xf numFmtId="15" fontId="2" fillId="0" borderId="15" xfId="0" applyNumberFormat="1" applyFont="1" applyFill="1" applyBorder="1"/>
    <xf numFmtId="44" fontId="2" fillId="0" borderId="16" xfId="1" applyFont="1" applyFill="1" applyBorder="1"/>
    <xf numFmtId="44" fontId="2" fillId="0" borderId="18" xfId="1" applyFont="1" applyFill="1" applyBorder="1"/>
    <xf numFmtId="165" fontId="0" fillId="0" borderId="0" xfId="0" applyNumberFormat="1" applyFill="1" applyBorder="1"/>
    <xf numFmtId="16" fontId="12" fillId="0" borderId="45" xfId="1" applyNumberFormat="1" applyFont="1" applyFill="1" applyBorder="1" applyAlignment="1">
      <alignment horizontal="center"/>
    </xf>
    <xf numFmtId="16" fontId="2" fillId="0" borderId="0" xfId="1" applyNumberFormat="1" applyFont="1" applyFill="1" applyBorder="1" applyAlignment="1">
      <alignment horizontal="left"/>
    </xf>
    <xf numFmtId="0" fontId="2" fillId="0" borderId="47" xfId="0" applyFont="1" applyFill="1" applyBorder="1"/>
    <xf numFmtId="44" fontId="2" fillId="13" borderId="0" xfId="1" applyFont="1" applyFill="1" applyBorder="1"/>
    <xf numFmtId="44" fontId="2" fillId="14" borderId="28" xfId="1" applyFont="1" applyFill="1" applyBorder="1"/>
    <xf numFmtId="44" fontId="2" fillId="15" borderId="28" xfId="1" applyFont="1" applyFill="1" applyBorder="1"/>
    <xf numFmtId="44" fontId="2" fillId="15" borderId="0" xfId="1" applyFont="1" applyFill="1"/>
    <xf numFmtId="44" fontId="2" fillId="14" borderId="14" xfId="1" applyFont="1" applyFill="1" applyBorder="1"/>
    <xf numFmtId="165" fontId="14" fillId="14" borderId="0" xfId="0" applyNumberFormat="1" applyFont="1" applyFill="1"/>
    <xf numFmtId="15" fontId="2" fillId="14" borderId="24" xfId="0" applyNumberFormat="1" applyFont="1" applyFill="1" applyBorder="1"/>
    <xf numFmtId="44" fontId="2" fillId="14" borderId="25" xfId="1" applyFont="1" applyFill="1" applyBorder="1"/>
    <xf numFmtId="0" fontId="0" fillId="14" borderId="0" xfId="0" applyFill="1"/>
    <xf numFmtId="15" fontId="2" fillId="14" borderId="17" xfId="0" applyNumberFormat="1" applyFont="1" applyFill="1" applyBorder="1"/>
    <xf numFmtId="44" fontId="2" fillId="14" borderId="26" xfId="1" applyFont="1" applyFill="1" applyBorder="1"/>
    <xf numFmtId="44" fontId="2" fillId="14" borderId="27" xfId="1" applyFont="1" applyFill="1" applyBorder="1"/>
    <xf numFmtId="44" fontId="2" fillId="8" borderId="31" xfId="1" applyFont="1" applyFill="1" applyBorder="1"/>
    <xf numFmtId="0" fontId="0" fillId="8" borderId="0" xfId="0" applyFill="1"/>
    <xf numFmtId="15" fontId="2" fillId="8" borderId="17" xfId="0" applyNumberFormat="1" applyFont="1" applyFill="1" applyBorder="1"/>
    <xf numFmtId="44" fontId="2" fillId="8" borderId="26" xfId="1" applyFont="1" applyFill="1" applyBorder="1"/>
    <xf numFmtId="44" fontId="12" fillId="5" borderId="45" xfId="1" applyFont="1" applyFill="1" applyBorder="1" applyAlignment="1">
      <alignment horizontal="right"/>
    </xf>
    <xf numFmtId="0" fontId="18" fillId="0" borderId="0" xfId="0" applyFont="1" applyAlignment="1">
      <alignment horizontal="center"/>
    </xf>
    <xf numFmtId="165" fontId="9" fillId="0" borderId="0" xfId="0" applyNumberFormat="1" applyFont="1" applyBorder="1" applyAlignment="1">
      <alignment horizontal="center" vertical="center" wrapText="1"/>
    </xf>
    <xf numFmtId="165" fontId="12" fillId="0" borderId="0" xfId="0" applyNumberFormat="1" applyFont="1" applyBorder="1" applyAlignment="1">
      <alignment horizontal="center" vertical="center" wrapText="1"/>
    </xf>
    <xf numFmtId="44" fontId="9" fillId="0" borderId="40" xfId="1" applyFont="1" applyBorder="1" applyAlignment="1">
      <alignment horizontal="center" vertical="center" wrapText="1"/>
    </xf>
    <xf numFmtId="44" fontId="9" fillId="0" borderId="41" xfId="1" applyFont="1" applyBorder="1" applyAlignment="1">
      <alignment horizontal="center" vertical="center" wrapText="1"/>
    </xf>
    <xf numFmtId="44" fontId="5" fillId="0" borderId="41" xfId="1" applyFont="1" applyBorder="1" applyAlignment="1">
      <alignment horizontal="center"/>
    </xf>
    <xf numFmtId="44" fontId="5" fillId="0" borderId="42" xfId="1" applyFont="1" applyBorder="1" applyAlignment="1">
      <alignment horizontal="center"/>
    </xf>
    <xf numFmtId="44" fontId="5" fillId="0" borderId="40" xfId="1" applyFont="1" applyBorder="1" applyAlignment="1">
      <alignment horizontal="center"/>
    </xf>
    <xf numFmtId="0" fontId="24" fillId="0" borderId="0" xfId="0" applyFont="1" applyAlignment="1">
      <alignment horizontal="center"/>
    </xf>
    <xf numFmtId="44" fontId="5" fillId="2" borderId="10" xfId="1" applyFont="1" applyFill="1" applyBorder="1" applyAlignment="1">
      <alignment horizontal="center"/>
    </xf>
    <xf numFmtId="44" fontId="5" fillId="2" borderId="11" xfId="1" applyFont="1" applyFill="1" applyBorder="1" applyAlignment="1">
      <alignment horizontal="center"/>
    </xf>
    <xf numFmtId="165" fontId="5" fillId="2" borderId="11" xfId="1" applyNumberFormat="1" applyFont="1" applyFill="1" applyBorder="1" applyAlignment="1">
      <alignment horizontal="center"/>
    </xf>
    <xf numFmtId="44" fontId="5" fillId="2" borderId="44" xfId="1" applyFont="1" applyFill="1" applyBorder="1" applyAlignment="1">
      <alignment horizontal="center"/>
    </xf>
    <xf numFmtId="0" fontId="3" fillId="0" borderId="0" xfId="0" applyFont="1" applyFill="1" applyAlignment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13" fillId="0" borderId="10" xfId="0" applyFont="1" applyBorder="1" applyAlignment="1">
      <alignment horizontal="center"/>
    </xf>
    <xf numFmtId="0" fontId="13" fillId="0" borderId="11" xfId="0" applyFont="1" applyBorder="1" applyAlignment="1">
      <alignment horizontal="center"/>
    </xf>
    <xf numFmtId="165" fontId="9" fillId="0" borderId="40" xfId="0" applyNumberFormat="1" applyFont="1" applyBorder="1" applyAlignment="1">
      <alignment horizontal="center" vertical="center" wrapText="1"/>
    </xf>
    <xf numFmtId="165" fontId="9" fillId="0" borderId="41" xfId="0" applyNumberFormat="1" applyFont="1" applyBorder="1" applyAlignment="1">
      <alignment horizontal="center" vertical="center" wrapText="1"/>
    </xf>
    <xf numFmtId="165" fontId="9" fillId="0" borderId="41" xfId="0" applyNumberFormat="1" applyFont="1" applyBorder="1" applyAlignment="1">
      <alignment horizontal="center"/>
    </xf>
    <xf numFmtId="0" fontId="9" fillId="0" borderId="42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9" xfId="0" applyFont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F5530B"/>
      <color rgb="FFFF6600"/>
      <color rgb="FF0000FF"/>
      <color rgb="FFCC99FF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37</xdr:row>
      <xdr:rowOff>19050</xdr:rowOff>
    </xdr:from>
    <xdr:to>
      <xdr:col>6</xdr:col>
      <xdr:colOff>295275</xdr:colOff>
      <xdr:row>37</xdr:row>
      <xdr:rowOff>161925</xdr:rowOff>
    </xdr:to>
    <xdr:cxnSp macro="">
      <xdr:nvCxnSpPr>
        <xdr:cNvPr id="2" name="1 Conector recto de flecha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>
          <a:off x="4705350" y="7715250"/>
          <a:ext cx="133350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38</xdr:row>
      <xdr:rowOff>200024</xdr:rowOff>
    </xdr:from>
    <xdr:to>
      <xdr:col>6</xdr:col>
      <xdr:colOff>285750</xdr:colOff>
      <xdr:row>39</xdr:row>
      <xdr:rowOff>85724</xdr:rowOff>
    </xdr:to>
    <xdr:cxnSp macro="">
      <xdr:nvCxnSpPr>
        <xdr:cNvPr id="3" name="2 Conector recto de flech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rot="10800000" flipV="1">
          <a:off x="4686300" y="8086724"/>
          <a:ext cx="15240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</xdr:colOff>
      <xdr:row>37</xdr:row>
      <xdr:rowOff>19050</xdr:rowOff>
    </xdr:from>
    <xdr:to>
      <xdr:col>6</xdr:col>
      <xdr:colOff>295275</xdr:colOff>
      <xdr:row>37</xdr:row>
      <xdr:rowOff>161925</xdr:rowOff>
    </xdr:to>
    <xdr:cxnSp macro="">
      <xdr:nvCxnSpPr>
        <xdr:cNvPr id="4" name="1 Conector recto de flecha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>
          <a:off x="4705350" y="7715250"/>
          <a:ext cx="133350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38</xdr:row>
      <xdr:rowOff>200024</xdr:rowOff>
    </xdr:from>
    <xdr:to>
      <xdr:col>6</xdr:col>
      <xdr:colOff>285750</xdr:colOff>
      <xdr:row>39</xdr:row>
      <xdr:rowOff>85724</xdr:rowOff>
    </xdr:to>
    <xdr:cxnSp macro="">
      <xdr:nvCxnSpPr>
        <xdr:cNvPr id="5" name="2 Conector recto de flecha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 rot="10800000" flipV="1">
          <a:off x="4686300" y="8086724"/>
          <a:ext cx="15240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43</xdr:row>
      <xdr:rowOff>47626</xdr:rowOff>
    </xdr:from>
    <xdr:to>
      <xdr:col>7</xdr:col>
      <xdr:colOff>628650</xdr:colOff>
      <xdr:row>45</xdr:row>
      <xdr:rowOff>85725</xdr:rowOff>
    </xdr:to>
    <xdr:cxnSp macro="">
      <xdr:nvCxnSpPr>
        <xdr:cNvPr id="6" name="3 Conector recto de flecha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 flipV="1">
          <a:off x="4648200" y="9067801"/>
          <a:ext cx="819150" cy="495299"/>
        </a:xfrm>
        <a:prstGeom prst="straightConnector1">
          <a:avLst/>
        </a:prstGeom>
        <a:ln>
          <a:headEnd type="arrow"/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37</xdr:row>
      <xdr:rowOff>19050</xdr:rowOff>
    </xdr:from>
    <xdr:to>
      <xdr:col>6</xdr:col>
      <xdr:colOff>295275</xdr:colOff>
      <xdr:row>37</xdr:row>
      <xdr:rowOff>161925</xdr:rowOff>
    </xdr:to>
    <xdr:cxnSp macro="">
      <xdr:nvCxnSpPr>
        <xdr:cNvPr id="2" name="1 Conector recto de flecha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CxnSpPr/>
      </xdr:nvCxnSpPr>
      <xdr:spPr>
        <a:xfrm>
          <a:off x="4705350" y="7753350"/>
          <a:ext cx="133350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38</xdr:row>
      <xdr:rowOff>200024</xdr:rowOff>
    </xdr:from>
    <xdr:to>
      <xdr:col>6</xdr:col>
      <xdr:colOff>285750</xdr:colOff>
      <xdr:row>39</xdr:row>
      <xdr:rowOff>85724</xdr:rowOff>
    </xdr:to>
    <xdr:cxnSp macro="">
      <xdr:nvCxnSpPr>
        <xdr:cNvPr id="3" name="2 Conector recto de flecha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CxnSpPr/>
      </xdr:nvCxnSpPr>
      <xdr:spPr>
        <a:xfrm rot="10800000" flipV="1">
          <a:off x="4686300" y="8124824"/>
          <a:ext cx="15240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</xdr:colOff>
      <xdr:row>37</xdr:row>
      <xdr:rowOff>19050</xdr:rowOff>
    </xdr:from>
    <xdr:to>
      <xdr:col>6</xdr:col>
      <xdr:colOff>295275</xdr:colOff>
      <xdr:row>37</xdr:row>
      <xdr:rowOff>161925</xdr:rowOff>
    </xdr:to>
    <xdr:cxnSp macro="">
      <xdr:nvCxnSpPr>
        <xdr:cNvPr id="4" name="1 Conector recto de flecha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CxnSpPr/>
      </xdr:nvCxnSpPr>
      <xdr:spPr>
        <a:xfrm>
          <a:off x="4705350" y="7753350"/>
          <a:ext cx="133350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38</xdr:row>
      <xdr:rowOff>200024</xdr:rowOff>
    </xdr:from>
    <xdr:to>
      <xdr:col>6</xdr:col>
      <xdr:colOff>285750</xdr:colOff>
      <xdr:row>39</xdr:row>
      <xdr:rowOff>85724</xdr:rowOff>
    </xdr:to>
    <xdr:cxnSp macro="">
      <xdr:nvCxnSpPr>
        <xdr:cNvPr id="5" name="2 Conector recto de flecha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 rot="10800000" flipV="1">
          <a:off x="4686300" y="8124824"/>
          <a:ext cx="15240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43</xdr:row>
      <xdr:rowOff>47626</xdr:rowOff>
    </xdr:from>
    <xdr:to>
      <xdr:col>7</xdr:col>
      <xdr:colOff>628650</xdr:colOff>
      <xdr:row>45</xdr:row>
      <xdr:rowOff>85725</xdr:rowOff>
    </xdr:to>
    <xdr:cxnSp macro="">
      <xdr:nvCxnSpPr>
        <xdr:cNvPr id="6" name="3 Conector recto de flecha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CxnSpPr/>
      </xdr:nvCxnSpPr>
      <xdr:spPr>
        <a:xfrm flipV="1">
          <a:off x="4648200" y="9105901"/>
          <a:ext cx="819150" cy="495299"/>
        </a:xfrm>
        <a:prstGeom prst="straightConnector1">
          <a:avLst/>
        </a:prstGeom>
        <a:ln>
          <a:headEnd type="arrow"/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-0.249977111117893"/>
  </sheetPr>
  <dimension ref="A1:T75"/>
  <sheetViews>
    <sheetView topLeftCell="A22" workbookViewId="0">
      <selection activeCell="M14" sqref="M14"/>
    </sheetView>
  </sheetViews>
  <sheetFormatPr baseColWidth="10" defaultRowHeight="15" x14ac:dyDescent="0.25"/>
  <cols>
    <col min="1" max="1" width="2.5703125" customWidth="1"/>
    <col min="2" max="2" width="12.42578125" style="1" customWidth="1"/>
    <col min="3" max="3" width="16.42578125" style="3" customWidth="1"/>
    <col min="4" max="4" width="9" style="6" customWidth="1"/>
    <col min="6" max="6" width="17.85546875" style="3" customWidth="1"/>
    <col min="7" max="7" width="2.85546875" customWidth="1"/>
    <col min="9" max="9" width="14.42578125" style="3" customWidth="1"/>
    <col min="10" max="10" width="10.7109375" style="3" bestFit="1" customWidth="1"/>
    <col min="11" max="11" width="16" customWidth="1"/>
    <col min="12" max="12" width="11.28515625" customWidth="1"/>
    <col min="13" max="13" width="18.140625" style="3" customWidth="1"/>
    <col min="14" max="14" width="14.42578125" style="4" customWidth="1"/>
    <col min="15" max="15" width="12.7109375" style="4" bestFit="1" customWidth="1"/>
    <col min="16" max="16" width="16" bestFit="1" customWidth="1"/>
    <col min="17" max="17" width="15.85546875" bestFit="1" customWidth="1"/>
    <col min="19" max="19" width="15.7109375" bestFit="1" customWidth="1"/>
    <col min="20" max="20" width="17.42578125" bestFit="1" customWidth="1"/>
  </cols>
  <sheetData>
    <row r="1" spans="1:20" ht="24" thickBot="1" x14ac:dyDescent="0.4">
      <c r="C1" s="213" t="s">
        <v>54</v>
      </c>
      <c r="D1" s="213"/>
      <c r="E1" s="213"/>
      <c r="F1" s="213"/>
      <c r="G1" s="213"/>
      <c r="H1" s="213"/>
      <c r="I1" s="213"/>
      <c r="J1" s="213"/>
      <c r="K1" s="213"/>
      <c r="L1" s="2" t="s">
        <v>0</v>
      </c>
      <c r="S1" s="214" t="s">
        <v>1</v>
      </c>
      <c r="T1" s="215"/>
    </row>
    <row r="2" spans="1:20" ht="20.25" thickTop="1" thickBot="1" x14ac:dyDescent="0.35">
      <c r="C2" s="5" t="s">
        <v>2</v>
      </c>
      <c r="E2" s="7"/>
      <c r="F2" s="8"/>
      <c r="H2" s="9" t="s">
        <v>3</v>
      </c>
      <c r="I2" s="10"/>
      <c r="J2" s="10"/>
      <c r="K2" s="11"/>
      <c r="L2" s="11"/>
      <c r="M2" s="10"/>
      <c r="N2" s="12"/>
      <c r="R2" s="138">
        <v>43415</v>
      </c>
      <c r="S2" s="170" t="s">
        <v>19</v>
      </c>
      <c r="T2" s="171">
        <v>5010</v>
      </c>
    </row>
    <row r="3" spans="1:20" ht="16.5" thickBot="1" x14ac:dyDescent="0.3">
      <c r="C3" s="14" t="s">
        <v>4</v>
      </c>
      <c r="D3" s="15"/>
      <c r="I3" s="16" t="s">
        <v>5</v>
      </c>
      <c r="J3" s="10"/>
      <c r="K3" s="17" t="s">
        <v>6</v>
      </c>
      <c r="L3" s="17"/>
      <c r="R3" s="138">
        <v>43419</v>
      </c>
      <c r="S3" s="165" t="s">
        <v>19</v>
      </c>
      <c r="T3" s="166">
        <v>63297</v>
      </c>
    </row>
    <row r="4" spans="1:20" ht="20.25" thickTop="1" thickBot="1" x14ac:dyDescent="0.35">
      <c r="A4" s="19" t="s">
        <v>7</v>
      </c>
      <c r="B4" s="20"/>
      <c r="C4" s="21">
        <v>0</v>
      </c>
      <c r="D4" s="22"/>
      <c r="E4" s="216" t="s">
        <v>8</v>
      </c>
      <c r="F4" s="217"/>
      <c r="I4" s="218" t="s">
        <v>9</v>
      </c>
      <c r="J4" s="219"/>
      <c r="K4" s="219"/>
      <c r="L4" s="219"/>
      <c r="M4" s="23" t="s">
        <v>10</v>
      </c>
      <c r="N4" s="24" t="s">
        <v>11</v>
      </c>
      <c r="R4" s="138">
        <v>43422</v>
      </c>
      <c r="S4" s="165" t="s">
        <v>19</v>
      </c>
      <c r="T4" s="166">
        <v>64900</v>
      </c>
    </row>
    <row r="5" spans="1:20" ht="16.5" thickTop="1" thickBot="1" x14ac:dyDescent="0.3">
      <c r="A5" s="25"/>
      <c r="B5" s="26">
        <v>43405</v>
      </c>
      <c r="C5" s="27">
        <v>0</v>
      </c>
      <c r="D5" s="130"/>
      <c r="E5" s="131">
        <v>43405</v>
      </c>
      <c r="F5" s="29">
        <v>0</v>
      </c>
      <c r="G5" s="30"/>
      <c r="H5" s="31">
        <v>43405</v>
      </c>
      <c r="I5" s="32">
        <v>0</v>
      </c>
      <c r="J5" s="33"/>
      <c r="K5" s="34"/>
      <c r="L5" s="35"/>
      <c r="M5" s="122">
        <v>0</v>
      </c>
      <c r="N5" s="123">
        <v>0</v>
      </c>
      <c r="P5" s="36"/>
      <c r="Q5" s="37"/>
      <c r="R5" s="138">
        <v>43426</v>
      </c>
      <c r="S5" s="163" t="s">
        <v>19</v>
      </c>
      <c r="T5" s="164">
        <v>6000</v>
      </c>
    </row>
    <row r="6" spans="1:20" ht="15.75" thickBot="1" x14ac:dyDescent="0.3">
      <c r="A6" s="25"/>
      <c r="B6" s="38">
        <v>43406</v>
      </c>
      <c r="C6" s="27">
        <v>0</v>
      </c>
      <c r="D6" s="132"/>
      <c r="E6" s="133">
        <v>43406</v>
      </c>
      <c r="F6" s="41">
        <v>0</v>
      </c>
      <c r="G6" s="42"/>
      <c r="H6" s="31">
        <v>43406</v>
      </c>
      <c r="I6" s="43">
        <v>0</v>
      </c>
      <c r="J6" s="138">
        <v>43785</v>
      </c>
      <c r="K6" s="44" t="s">
        <v>12</v>
      </c>
      <c r="L6" s="45">
        <v>1098</v>
      </c>
      <c r="M6" s="61">
        <v>0</v>
      </c>
      <c r="N6" s="62">
        <v>0</v>
      </c>
      <c r="P6" s="46"/>
      <c r="Q6" s="37"/>
      <c r="R6" s="138">
        <v>43427</v>
      </c>
      <c r="S6" s="153" t="s">
        <v>45</v>
      </c>
      <c r="T6" s="164">
        <v>3010</v>
      </c>
    </row>
    <row r="7" spans="1:20" ht="15.75" thickBot="1" x14ac:dyDescent="0.3">
      <c r="A7" s="25"/>
      <c r="B7" s="38">
        <v>43407</v>
      </c>
      <c r="C7" s="27">
        <v>0</v>
      </c>
      <c r="D7" s="130"/>
      <c r="E7" s="133">
        <v>43407</v>
      </c>
      <c r="F7" s="41">
        <v>0</v>
      </c>
      <c r="G7" s="30"/>
      <c r="H7" s="31">
        <v>43407</v>
      </c>
      <c r="I7" s="43">
        <v>0</v>
      </c>
      <c r="J7" s="138">
        <v>43433</v>
      </c>
      <c r="K7" s="47" t="s">
        <v>13</v>
      </c>
      <c r="L7" s="45">
        <v>31828</v>
      </c>
      <c r="M7" s="61">
        <v>0</v>
      </c>
      <c r="N7" s="62">
        <v>0</v>
      </c>
      <c r="P7" s="46"/>
      <c r="Q7" s="37"/>
      <c r="R7" s="138">
        <v>43427</v>
      </c>
      <c r="S7" s="163" t="s">
        <v>19</v>
      </c>
      <c r="T7" s="164">
        <v>3510</v>
      </c>
    </row>
    <row r="8" spans="1:20" ht="15.75" thickBot="1" x14ac:dyDescent="0.3">
      <c r="A8" s="25"/>
      <c r="B8" s="38">
        <v>43408</v>
      </c>
      <c r="C8" s="27">
        <v>0</v>
      </c>
      <c r="D8" s="130"/>
      <c r="E8" s="133">
        <v>43408</v>
      </c>
      <c r="F8" s="41">
        <v>0</v>
      </c>
      <c r="G8" s="30"/>
      <c r="H8" s="31">
        <v>43408</v>
      </c>
      <c r="I8" s="43">
        <v>0</v>
      </c>
      <c r="J8" s="48"/>
      <c r="K8" s="44" t="s">
        <v>14</v>
      </c>
      <c r="L8" s="45">
        <v>28750</v>
      </c>
      <c r="M8" s="61">
        <v>0</v>
      </c>
      <c r="N8" s="62">
        <v>0</v>
      </c>
      <c r="O8" s="120"/>
      <c r="P8" s="46"/>
      <c r="Q8" s="50"/>
      <c r="R8" s="138">
        <v>43429</v>
      </c>
      <c r="S8" s="163" t="s">
        <v>19</v>
      </c>
      <c r="T8" s="166">
        <v>45900</v>
      </c>
    </row>
    <row r="9" spans="1:20" ht="15.75" thickBot="1" x14ac:dyDescent="0.3">
      <c r="A9" s="25"/>
      <c r="B9" s="38">
        <v>43409</v>
      </c>
      <c r="C9" s="27">
        <v>0</v>
      </c>
      <c r="D9" s="130"/>
      <c r="E9" s="133">
        <v>43409</v>
      </c>
      <c r="F9" s="41">
        <v>0</v>
      </c>
      <c r="G9" s="30"/>
      <c r="H9" s="31">
        <v>43409</v>
      </c>
      <c r="I9" s="43">
        <v>0</v>
      </c>
      <c r="J9" s="139">
        <v>43414</v>
      </c>
      <c r="K9" s="44" t="s">
        <v>34</v>
      </c>
      <c r="L9" s="53">
        <v>19744</v>
      </c>
      <c r="M9" s="61">
        <v>0</v>
      </c>
      <c r="N9" s="62">
        <v>0</v>
      </c>
      <c r="O9" s="48"/>
      <c r="P9" s="36"/>
      <c r="Q9" s="50"/>
      <c r="R9" s="138">
        <v>43432</v>
      </c>
      <c r="S9" s="165" t="s">
        <v>19</v>
      </c>
      <c r="T9" s="167">
        <v>2010</v>
      </c>
    </row>
    <row r="10" spans="1:20" ht="15.75" thickBot="1" x14ac:dyDescent="0.3">
      <c r="A10" s="25"/>
      <c r="B10" s="38">
        <v>43410</v>
      </c>
      <c r="C10" s="27">
        <v>0</v>
      </c>
      <c r="D10" s="132"/>
      <c r="E10" s="133">
        <v>43410</v>
      </c>
      <c r="F10" s="41">
        <v>0</v>
      </c>
      <c r="G10" s="30"/>
      <c r="H10" s="31">
        <v>43410</v>
      </c>
      <c r="I10" s="43">
        <v>0</v>
      </c>
      <c r="J10" s="139">
        <v>43421</v>
      </c>
      <c r="K10" s="44" t="s">
        <v>43</v>
      </c>
      <c r="L10" s="53">
        <v>16789.580000000002</v>
      </c>
      <c r="M10" s="61">
        <v>0</v>
      </c>
      <c r="N10" s="62">
        <v>0</v>
      </c>
      <c r="O10" s="48"/>
      <c r="P10" s="36"/>
      <c r="Q10" s="54"/>
      <c r="R10" s="138">
        <v>43433</v>
      </c>
      <c r="S10" s="165" t="s">
        <v>19</v>
      </c>
      <c r="T10" s="167">
        <v>2010</v>
      </c>
    </row>
    <row r="11" spans="1:20" ht="15.75" thickBot="1" x14ac:dyDescent="0.3">
      <c r="A11" s="25"/>
      <c r="B11" s="38">
        <v>43411</v>
      </c>
      <c r="C11" s="55">
        <v>346</v>
      </c>
      <c r="D11" s="56" t="s">
        <v>16</v>
      </c>
      <c r="E11" s="40">
        <v>43411</v>
      </c>
      <c r="F11" s="57">
        <v>76112.67</v>
      </c>
      <c r="G11" s="49"/>
      <c r="H11" s="58">
        <v>43411</v>
      </c>
      <c r="I11" s="59">
        <v>2000</v>
      </c>
      <c r="J11" s="139">
        <v>43428</v>
      </c>
      <c r="K11" s="44" t="s">
        <v>47</v>
      </c>
      <c r="L11" s="53">
        <v>17910.21</v>
      </c>
      <c r="M11" s="61">
        <v>73706.67</v>
      </c>
      <c r="N11" s="62">
        <v>60</v>
      </c>
      <c r="O11" s="48"/>
      <c r="P11" s="46"/>
      <c r="Q11" s="54"/>
      <c r="R11" s="138">
        <v>43433</v>
      </c>
      <c r="S11" s="168" t="s">
        <v>45</v>
      </c>
      <c r="T11" s="169">
        <v>3520</v>
      </c>
    </row>
    <row r="12" spans="1:20" ht="16.5" thickBot="1" x14ac:dyDescent="0.3">
      <c r="A12" s="25"/>
      <c r="B12" s="38">
        <v>43412</v>
      </c>
      <c r="C12" s="55">
        <v>17952</v>
      </c>
      <c r="D12" s="28" t="s">
        <v>15</v>
      </c>
      <c r="E12" s="40">
        <v>43412</v>
      </c>
      <c r="F12" s="57">
        <v>90656.6</v>
      </c>
      <c r="G12" s="49"/>
      <c r="H12" s="58">
        <v>43412</v>
      </c>
      <c r="I12" s="59">
        <v>0</v>
      </c>
      <c r="J12" s="52"/>
      <c r="K12" s="63"/>
      <c r="L12" s="53">
        <v>0</v>
      </c>
      <c r="M12" s="61">
        <v>70307</v>
      </c>
      <c r="N12" s="62">
        <v>2397.19</v>
      </c>
      <c r="O12" s="48"/>
      <c r="P12" s="64"/>
      <c r="Q12" s="65"/>
      <c r="S12" s="46"/>
      <c r="T12" s="173">
        <f>SUM(T2:T11)</f>
        <v>199167</v>
      </c>
    </row>
    <row r="13" spans="1:20" ht="15.75" thickBot="1" x14ac:dyDescent="0.3">
      <c r="A13" s="25"/>
      <c r="B13" s="38">
        <v>43413</v>
      </c>
      <c r="C13" s="55">
        <v>9025</v>
      </c>
      <c r="D13" s="39" t="s">
        <v>15</v>
      </c>
      <c r="E13" s="40">
        <v>43413</v>
      </c>
      <c r="F13" s="57">
        <v>135496.14000000001</v>
      </c>
      <c r="G13" s="49"/>
      <c r="H13" s="58">
        <v>43413</v>
      </c>
      <c r="I13" s="59">
        <v>631.5</v>
      </c>
      <c r="J13" s="52"/>
      <c r="K13" s="67"/>
      <c r="L13" s="53">
        <v>0</v>
      </c>
      <c r="M13" s="61">
        <v>125840</v>
      </c>
      <c r="N13" s="62">
        <v>54.32</v>
      </c>
      <c r="O13" s="135">
        <v>54.68</v>
      </c>
      <c r="P13" s="48"/>
      <c r="Q13" s="124"/>
      <c r="S13" s="64"/>
      <c r="T13" s="65"/>
    </row>
    <row r="14" spans="1:20" ht="15.75" thickBot="1" x14ac:dyDescent="0.3">
      <c r="A14" s="25"/>
      <c r="B14" s="38">
        <v>43414</v>
      </c>
      <c r="C14" s="55">
        <v>13028</v>
      </c>
      <c r="D14" s="68" t="s">
        <v>17</v>
      </c>
      <c r="E14" s="40">
        <v>43414</v>
      </c>
      <c r="F14" s="57">
        <v>180741.98</v>
      </c>
      <c r="G14" s="49"/>
      <c r="H14" s="58">
        <v>43414</v>
      </c>
      <c r="I14" s="59">
        <v>200</v>
      </c>
      <c r="J14" s="60"/>
      <c r="K14" s="69"/>
      <c r="L14" s="53">
        <v>0</v>
      </c>
      <c r="M14" s="61">
        <v>137148.5</v>
      </c>
      <c r="N14" s="62">
        <v>1768.14</v>
      </c>
      <c r="O14" s="147">
        <f>-8853</f>
        <v>-8853</v>
      </c>
      <c r="P14" s="148" t="s">
        <v>35</v>
      </c>
      <c r="Q14" s="125"/>
      <c r="S14" s="46"/>
      <c r="T14" s="65"/>
    </row>
    <row r="15" spans="1:20" ht="19.5" thickBot="1" x14ac:dyDescent="0.35">
      <c r="A15" s="25"/>
      <c r="B15" s="38">
        <v>43415</v>
      </c>
      <c r="C15" s="55">
        <v>551</v>
      </c>
      <c r="D15" s="68" t="s">
        <v>16</v>
      </c>
      <c r="E15" s="40">
        <v>43415</v>
      </c>
      <c r="F15" s="57">
        <v>95475.34</v>
      </c>
      <c r="G15" s="49"/>
      <c r="H15" s="58">
        <v>43415</v>
      </c>
      <c r="I15" s="59">
        <v>5010</v>
      </c>
      <c r="J15" s="138"/>
      <c r="K15" s="72"/>
      <c r="L15" s="53">
        <v>0</v>
      </c>
      <c r="M15" s="61">
        <v>89080</v>
      </c>
      <c r="N15" s="62">
        <v>834.52</v>
      </c>
      <c r="O15" s="126"/>
      <c r="P15" s="73"/>
      <c r="Q15" s="127"/>
      <c r="S15" s="101"/>
      <c r="T15" s="162"/>
    </row>
    <row r="16" spans="1:20" ht="15.75" thickBot="1" x14ac:dyDescent="0.3">
      <c r="A16" s="25"/>
      <c r="B16" s="38">
        <v>43416</v>
      </c>
      <c r="C16" s="55">
        <v>698</v>
      </c>
      <c r="D16" s="28" t="s">
        <v>36</v>
      </c>
      <c r="E16" s="40">
        <v>43416</v>
      </c>
      <c r="F16" s="57">
        <v>86499.68</v>
      </c>
      <c r="G16" s="49"/>
      <c r="H16" s="58">
        <v>43416</v>
      </c>
      <c r="I16" s="59">
        <v>2153</v>
      </c>
      <c r="J16" s="60"/>
      <c r="K16" s="36"/>
      <c r="L16" s="13">
        <v>0</v>
      </c>
      <c r="M16" s="61">
        <v>83485.679999999993</v>
      </c>
      <c r="N16" s="62">
        <v>116</v>
      </c>
      <c r="O16" s="149">
        <v>-47</v>
      </c>
      <c r="P16" s="49" t="s">
        <v>37</v>
      </c>
      <c r="Q16" s="49"/>
    </row>
    <row r="17" spans="1:20" ht="16.5" thickBot="1" x14ac:dyDescent="0.3">
      <c r="A17" s="25"/>
      <c r="B17" s="38">
        <v>43417</v>
      </c>
      <c r="C17" s="55">
        <v>386</v>
      </c>
      <c r="D17" s="28" t="s">
        <v>38</v>
      </c>
      <c r="E17" s="40">
        <v>43417</v>
      </c>
      <c r="F17" s="57">
        <v>91415.97</v>
      </c>
      <c r="G17" s="49"/>
      <c r="H17" s="58">
        <v>43417</v>
      </c>
      <c r="I17" s="59">
        <v>1000</v>
      </c>
      <c r="J17" s="71"/>
      <c r="K17" s="74"/>
      <c r="L17" s="53">
        <v>0</v>
      </c>
      <c r="M17" s="141">
        <v>118400</v>
      </c>
      <c r="N17" s="146">
        <v>147.6</v>
      </c>
      <c r="O17" s="142">
        <v>28517.63</v>
      </c>
      <c r="P17" s="140" t="s">
        <v>52</v>
      </c>
      <c r="Q17" s="49"/>
      <c r="R17" s="155"/>
      <c r="S17" s="156"/>
      <c r="T17" s="157"/>
    </row>
    <row r="18" spans="1:20" ht="15.75" thickBot="1" x14ac:dyDescent="0.3">
      <c r="A18" s="25"/>
      <c r="B18" s="38">
        <v>43418</v>
      </c>
      <c r="C18" s="55">
        <v>1217.5</v>
      </c>
      <c r="D18" s="28" t="s">
        <v>39</v>
      </c>
      <c r="E18" s="40">
        <v>43418</v>
      </c>
      <c r="F18" s="57">
        <v>65000.82</v>
      </c>
      <c r="G18" s="49"/>
      <c r="H18" s="58">
        <v>43418</v>
      </c>
      <c r="I18" s="59">
        <v>0</v>
      </c>
      <c r="J18" s="71"/>
      <c r="K18" s="75"/>
      <c r="L18" s="53"/>
      <c r="M18" s="61">
        <v>63783</v>
      </c>
      <c r="N18" s="62">
        <v>0</v>
      </c>
      <c r="O18" s="120"/>
      <c r="P18" s="49" t="s">
        <v>46</v>
      </c>
      <c r="Q18" s="49"/>
      <c r="R18" s="158">
        <v>43411</v>
      </c>
      <c r="S18" s="153" t="s">
        <v>18</v>
      </c>
      <c r="T18" s="159">
        <v>2000</v>
      </c>
    </row>
    <row r="19" spans="1:20" ht="15.75" thickBot="1" x14ac:dyDescent="0.3">
      <c r="A19" s="25"/>
      <c r="B19" s="38">
        <v>43419</v>
      </c>
      <c r="C19" s="55">
        <v>883</v>
      </c>
      <c r="D19" s="76" t="s">
        <v>40</v>
      </c>
      <c r="E19" s="40">
        <v>43419</v>
      </c>
      <c r="F19" s="57">
        <v>68531.09</v>
      </c>
      <c r="G19" s="49"/>
      <c r="H19" s="58">
        <v>43419</v>
      </c>
      <c r="I19" s="59">
        <v>67307</v>
      </c>
      <c r="J19" s="181" t="s">
        <v>19</v>
      </c>
      <c r="K19" s="74"/>
      <c r="L19" s="37"/>
      <c r="M19" s="61">
        <v>0</v>
      </c>
      <c r="N19" s="62">
        <v>340.85</v>
      </c>
      <c r="O19" s="120"/>
      <c r="P19" s="128"/>
      <c r="Q19" s="49"/>
      <c r="R19" s="160">
        <v>43416</v>
      </c>
      <c r="S19" s="153" t="s">
        <v>18</v>
      </c>
      <c r="T19" s="159">
        <v>2000</v>
      </c>
    </row>
    <row r="20" spans="1:20" ht="16.5" thickBot="1" x14ac:dyDescent="0.3">
      <c r="A20" s="25"/>
      <c r="B20" s="38">
        <v>43420</v>
      </c>
      <c r="C20" s="55">
        <v>13311.6</v>
      </c>
      <c r="D20" s="39" t="s">
        <v>41</v>
      </c>
      <c r="E20" s="40">
        <v>43420</v>
      </c>
      <c r="F20" s="57">
        <v>146557.35</v>
      </c>
      <c r="G20" s="49"/>
      <c r="H20" s="58">
        <v>43420</v>
      </c>
      <c r="I20" s="59">
        <v>134.5</v>
      </c>
      <c r="J20" s="71"/>
      <c r="K20" s="121"/>
      <c r="L20" s="13"/>
      <c r="M20" s="61">
        <v>130670</v>
      </c>
      <c r="N20" s="62">
        <v>1332.1</v>
      </c>
      <c r="O20" s="149">
        <v>-11.15</v>
      </c>
      <c r="P20" s="49" t="s">
        <v>53</v>
      </c>
      <c r="Q20" s="49"/>
      <c r="R20" s="161">
        <v>43423</v>
      </c>
      <c r="S20" s="153" t="s">
        <v>18</v>
      </c>
      <c r="T20" s="159">
        <v>2000</v>
      </c>
    </row>
    <row r="21" spans="1:20" ht="15.75" thickBot="1" x14ac:dyDescent="0.3">
      <c r="A21" s="25"/>
      <c r="B21" s="38">
        <v>43421</v>
      </c>
      <c r="C21" s="55">
        <v>1950</v>
      </c>
      <c r="D21" s="28" t="s">
        <v>42</v>
      </c>
      <c r="E21" s="40">
        <v>43421</v>
      </c>
      <c r="F21" s="57">
        <v>150257.19</v>
      </c>
      <c r="G21" s="49"/>
      <c r="H21" s="58">
        <v>43421</v>
      </c>
      <c r="I21" s="59">
        <v>1740</v>
      </c>
      <c r="J21" s="71"/>
      <c r="K21" s="78"/>
      <c r="L21" s="13"/>
      <c r="M21" s="61">
        <v>129153</v>
      </c>
      <c r="N21" s="62">
        <v>624.78</v>
      </c>
      <c r="O21" s="120"/>
      <c r="P21" s="49"/>
      <c r="Q21" s="49"/>
      <c r="R21" s="154">
        <v>43432</v>
      </c>
      <c r="S21" s="153" t="s">
        <v>18</v>
      </c>
      <c r="T21" s="174">
        <v>2000</v>
      </c>
    </row>
    <row r="22" spans="1:20" ht="16.5" thickBot="1" x14ac:dyDescent="0.3">
      <c r="A22" s="25"/>
      <c r="B22" s="38">
        <v>43422</v>
      </c>
      <c r="C22" s="55">
        <v>0</v>
      </c>
      <c r="D22" s="28"/>
      <c r="E22" s="40">
        <v>43422</v>
      </c>
      <c r="F22" s="57">
        <v>146052</v>
      </c>
      <c r="G22" s="49"/>
      <c r="H22" s="58">
        <v>43422</v>
      </c>
      <c r="I22" s="59">
        <v>64900</v>
      </c>
      <c r="J22" s="150" t="s">
        <v>19</v>
      </c>
      <c r="K22" s="79"/>
      <c r="L22" s="13"/>
      <c r="M22" s="61">
        <v>79400</v>
      </c>
      <c r="N22" s="62">
        <v>1747.74</v>
      </c>
      <c r="O22" s="120"/>
      <c r="P22" s="49"/>
      <c r="Q22" s="49"/>
      <c r="R22" s="101"/>
      <c r="S22" s="101"/>
      <c r="T22" s="175">
        <f>SUM(T18:T21)</f>
        <v>8000</v>
      </c>
    </row>
    <row r="23" spans="1:20" ht="16.5" thickBot="1" x14ac:dyDescent="0.3">
      <c r="A23" s="25"/>
      <c r="B23" s="38">
        <v>43423</v>
      </c>
      <c r="C23" s="55">
        <v>14020</v>
      </c>
      <c r="D23" s="76" t="s">
        <v>17</v>
      </c>
      <c r="E23" s="40">
        <v>43423</v>
      </c>
      <c r="F23" s="57">
        <v>91526.42</v>
      </c>
      <c r="G23" s="49"/>
      <c r="H23" s="58">
        <v>43423</v>
      </c>
      <c r="I23" s="80">
        <v>3000</v>
      </c>
      <c r="J23" s="137"/>
      <c r="K23" s="18"/>
      <c r="L23" s="13"/>
      <c r="M23" s="61">
        <v>74000</v>
      </c>
      <c r="N23" s="62">
        <v>509.74</v>
      </c>
      <c r="O23" s="120"/>
      <c r="P23" s="129"/>
      <c r="Q23" s="49"/>
      <c r="R23" s="101"/>
      <c r="S23" s="101"/>
      <c r="T23" s="101"/>
    </row>
    <row r="24" spans="1:20" ht="15.75" thickBot="1" x14ac:dyDescent="0.3">
      <c r="A24" s="25"/>
      <c r="B24" s="38">
        <v>43424</v>
      </c>
      <c r="C24" s="55">
        <v>0</v>
      </c>
      <c r="D24" s="28"/>
      <c r="E24" s="40">
        <v>43424</v>
      </c>
      <c r="F24" s="57">
        <v>107315.28</v>
      </c>
      <c r="G24" s="49"/>
      <c r="H24" s="58">
        <v>43424</v>
      </c>
      <c r="I24" s="59">
        <v>0</v>
      </c>
      <c r="J24" s="136"/>
      <c r="K24" s="18"/>
      <c r="L24" s="13"/>
      <c r="M24" s="61">
        <v>107315</v>
      </c>
      <c r="N24" s="62">
        <v>0</v>
      </c>
      <c r="O24" s="120"/>
      <c r="P24" s="49"/>
      <c r="Q24" s="49"/>
      <c r="R24" s="101"/>
      <c r="S24" s="101"/>
      <c r="T24" s="101"/>
    </row>
    <row r="25" spans="1:20" ht="15.75" thickBot="1" x14ac:dyDescent="0.3">
      <c r="A25" s="25"/>
      <c r="B25" s="38">
        <v>43425</v>
      </c>
      <c r="C25" s="55">
        <v>1630</v>
      </c>
      <c r="D25" s="76" t="s">
        <v>44</v>
      </c>
      <c r="E25" s="40">
        <v>43425</v>
      </c>
      <c r="F25" s="57">
        <v>98222.94</v>
      </c>
      <c r="G25" s="49"/>
      <c r="H25" s="58">
        <v>43425</v>
      </c>
      <c r="I25" s="59">
        <v>0</v>
      </c>
      <c r="J25" s="71"/>
      <c r="K25" s="18"/>
      <c r="L25" s="13"/>
      <c r="M25" s="61">
        <v>95603</v>
      </c>
      <c r="N25" s="62">
        <v>939.88</v>
      </c>
      <c r="O25" s="151">
        <v>-50</v>
      </c>
      <c r="P25" s="49" t="s">
        <v>53</v>
      </c>
      <c r="Q25" s="49"/>
    </row>
    <row r="26" spans="1:20" ht="15.75" thickBot="1" x14ac:dyDescent="0.3">
      <c r="A26" s="25"/>
      <c r="B26" s="38">
        <v>43426</v>
      </c>
      <c r="C26" s="55">
        <v>0</v>
      </c>
      <c r="D26" s="28"/>
      <c r="E26" s="40">
        <v>43426</v>
      </c>
      <c r="F26" s="57">
        <v>103895.62</v>
      </c>
      <c r="G26" s="49"/>
      <c r="H26" s="58">
        <v>43426</v>
      </c>
      <c r="I26" s="59">
        <v>6642.4</v>
      </c>
      <c r="J26" s="71"/>
      <c r="K26" s="18"/>
      <c r="L26" s="13"/>
      <c r="M26" s="61">
        <v>97253</v>
      </c>
      <c r="N26" s="62">
        <v>0</v>
      </c>
      <c r="O26" s="120"/>
      <c r="P26" s="49"/>
      <c r="Q26" s="49"/>
    </row>
    <row r="27" spans="1:20" ht="15.75" thickBot="1" x14ac:dyDescent="0.3">
      <c r="A27" s="25"/>
      <c r="B27" s="38">
        <v>43427</v>
      </c>
      <c r="C27" s="55">
        <v>1387</v>
      </c>
      <c r="D27" s="28" t="s">
        <v>16</v>
      </c>
      <c r="E27" s="40">
        <v>43427</v>
      </c>
      <c r="F27" s="57">
        <v>108574.49</v>
      </c>
      <c r="G27" s="49"/>
      <c r="H27" s="58">
        <v>43427</v>
      </c>
      <c r="I27" s="59">
        <v>6520</v>
      </c>
      <c r="J27" s="138"/>
      <c r="K27" s="66"/>
      <c r="L27" s="13"/>
      <c r="M27" s="61">
        <f>73800+25954</f>
        <v>99754</v>
      </c>
      <c r="N27" s="62">
        <v>914.2</v>
      </c>
      <c r="O27" s="120">
        <v>0</v>
      </c>
      <c r="P27" s="49"/>
      <c r="Q27" s="49"/>
    </row>
    <row r="28" spans="1:20" ht="15.75" thickBot="1" x14ac:dyDescent="0.3">
      <c r="A28" s="25"/>
      <c r="B28" s="38">
        <v>43428</v>
      </c>
      <c r="C28" s="55">
        <v>0</v>
      </c>
      <c r="D28" s="28"/>
      <c r="E28" s="40">
        <v>43428</v>
      </c>
      <c r="F28" s="57">
        <v>102416.48</v>
      </c>
      <c r="G28" s="49"/>
      <c r="H28" s="58">
        <v>43428</v>
      </c>
      <c r="I28" s="59">
        <v>235</v>
      </c>
      <c r="J28" s="138"/>
      <c r="K28" s="66"/>
      <c r="L28" s="134"/>
      <c r="M28" s="61">
        <v>83394</v>
      </c>
      <c r="N28" s="62">
        <v>872.6</v>
      </c>
      <c r="O28" s="149">
        <v>-5</v>
      </c>
      <c r="P28" s="49" t="s">
        <v>53</v>
      </c>
      <c r="Q28" s="49"/>
    </row>
    <row r="29" spans="1:20" ht="15.75" thickBot="1" x14ac:dyDescent="0.3">
      <c r="A29" s="25"/>
      <c r="B29" s="38">
        <v>43429</v>
      </c>
      <c r="C29" s="55">
        <v>0</v>
      </c>
      <c r="D29" s="28"/>
      <c r="E29" s="40">
        <v>43429</v>
      </c>
      <c r="F29" s="57">
        <v>89781.17</v>
      </c>
      <c r="G29" s="49"/>
      <c r="H29" s="58">
        <v>43429</v>
      </c>
      <c r="I29" s="59">
        <v>45900</v>
      </c>
      <c r="J29" s="152" t="s">
        <v>19</v>
      </c>
      <c r="K29" s="81"/>
      <c r="L29" s="134"/>
      <c r="M29" s="61">
        <v>43881</v>
      </c>
      <c r="N29" s="62">
        <v>0</v>
      </c>
      <c r="O29" s="120"/>
      <c r="P29" s="49"/>
      <c r="Q29" s="49"/>
    </row>
    <row r="30" spans="1:20" ht="15.75" thickBot="1" x14ac:dyDescent="0.3">
      <c r="A30" s="25"/>
      <c r="B30" s="38">
        <v>43430</v>
      </c>
      <c r="C30" s="55">
        <v>18558</v>
      </c>
      <c r="D30" s="28" t="s">
        <v>48</v>
      </c>
      <c r="E30" s="40">
        <v>43430</v>
      </c>
      <c r="F30" s="57">
        <v>67069.89</v>
      </c>
      <c r="G30" s="49"/>
      <c r="H30" s="58">
        <v>43430</v>
      </c>
      <c r="I30" s="59">
        <v>0</v>
      </c>
      <c r="J30" s="138"/>
      <c r="K30" s="66"/>
      <c r="L30" s="134"/>
      <c r="M30" s="61">
        <v>48238</v>
      </c>
      <c r="N30" s="62">
        <v>273.88</v>
      </c>
      <c r="O30" s="120"/>
      <c r="P30" s="49"/>
      <c r="Q30" s="49"/>
    </row>
    <row r="31" spans="1:20" ht="15.75" thickBot="1" x14ac:dyDescent="0.3">
      <c r="A31" s="25" t="s">
        <v>9</v>
      </c>
      <c r="B31" s="38">
        <v>43431</v>
      </c>
      <c r="C31" s="55">
        <v>3031</v>
      </c>
      <c r="D31" s="28" t="s">
        <v>49</v>
      </c>
      <c r="E31" s="40">
        <v>43431</v>
      </c>
      <c r="F31" s="57">
        <v>63252.959999999999</v>
      </c>
      <c r="G31" s="49"/>
      <c r="H31" s="58">
        <v>43431</v>
      </c>
      <c r="I31" s="59">
        <v>982</v>
      </c>
      <c r="J31" s="138"/>
      <c r="K31" s="18"/>
      <c r="L31" s="134"/>
      <c r="M31" s="61">
        <v>57758</v>
      </c>
      <c r="N31" s="62">
        <v>1463.86</v>
      </c>
      <c r="O31" s="151">
        <v>-18</v>
      </c>
      <c r="P31" s="49" t="s">
        <v>53</v>
      </c>
      <c r="Q31" s="49"/>
    </row>
    <row r="32" spans="1:20" ht="15.75" thickBot="1" x14ac:dyDescent="0.3">
      <c r="A32" s="25"/>
      <c r="B32" s="38">
        <v>43432</v>
      </c>
      <c r="C32" s="55">
        <v>503</v>
      </c>
      <c r="D32" s="28" t="s">
        <v>40</v>
      </c>
      <c r="E32" s="40">
        <v>43432</v>
      </c>
      <c r="F32" s="57">
        <v>82969.75</v>
      </c>
      <c r="G32" s="49"/>
      <c r="H32" s="58">
        <v>43432</v>
      </c>
      <c r="I32" s="59">
        <v>5075</v>
      </c>
      <c r="J32" s="138"/>
      <c r="K32" s="66"/>
      <c r="L32" s="134"/>
      <c r="M32" s="61">
        <v>76890</v>
      </c>
      <c r="N32" s="62">
        <v>496.84</v>
      </c>
      <c r="O32" s="149">
        <v>-5</v>
      </c>
      <c r="P32" t="s">
        <v>53</v>
      </c>
    </row>
    <row r="33" spans="1:16" ht="15.75" thickBot="1" x14ac:dyDescent="0.3">
      <c r="A33" s="25"/>
      <c r="B33" s="38">
        <v>43433</v>
      </c>
      <c r="C33" s="55">
        <v>2022</v>
      </c>
      <c r="D33" s="68" t="s">
        <v>50</v>
      </c>
      <c r="E33" s="40">
        <v>43433</v>
      </c>
      <c r="F33" s="57">
        <v>100098</v>
      </c>
      <c r="G33" s="49"/>
      <c r="H33" s="58">
        <v>43433</v>
      </c>
      <c r="I33" s="59">
        <v>13360</v>
      </c>
      <c r="J33" s="138"/>
      <c r="K33" s="66"/>
      <c r="L33" s="134"/>
      <c r="M33" s="61">
        <v>47900</v>
      </c>
      <c r="N33" s="62">
        <v>4986.9399999999996</v>
      </c>
      <c r="O33" s="151">
        <v>-1</v>
      </c>
      <c r="P33" t="s">
        <v>53</v>
      </c>
    </row>
    <row r="34" spans="1:16" ht="15.75" thickBot="1" x14ac:dyDescent="0.3">
      <c r="A34" s="25"/>
      <c r="B34" s="38">
        <v>43434</v>
      </c>
      <c r="C34" s="55">
        <v>24232.5</v>
      </c>
      <c r="D34" s="28" t="s">
        <v>51</v>
      </c>
      <c r="E34" s="40">
        <v>43434</v>
      </c>
      <c r="F34" s="57">
        <v>126727.57</v>
      </c>
      <c r="G34" s="49"/>
      <c r="H34" s="58">
        <v>43434</v>
      </c>
      <c r="I34" s="59">
        <v>0</v>
      </c>
      <c r="J34" s="138"/>
      <c r="K34" s="81"/>
      <c r="L34" s="51"/>
      <c r="M34" s="61">
        <v>96300</v>
      </c>
      <c r="N34" s="62">
        <v>6204.52</v>
      </c>
      <c r="O34" s="142">
        <v>9.4499999999999993</v>
      </c>
      <c r="P34" s="77" t="s">
        <v>52</v>
      </c>
    </row>
    <row r="35" spans="1:16" ht="15.75" thickBot="1" x14ac:dyDescent="0.3">
      <c r="A35" s="25"/>
      <c r="B35" s="38"/>
      <c r="C35" s="82"/>
      <c r="D35" s="83"/>
      <c r="E35" s="40"/>
      <c r="F35" s="84"/>
      <c r="G35" s="49"/>
      <c r="H35" s="58"/>
      <c r="I35" s="59"/>
      <c r="J35" s="138"/>
      <c r="K35" s="81"/>
      <c r="L35" s="51"/>
      <c r="M35" s="61"/>
      <c r="N35" s="62"/>
    </row>
    <row r="36" spans="1:16" ht="16.5" thickBot="1" x14ac:dyDescent="0.3">
      <c r="A36" s="85"/>
      <c r="B36" s="86"/>
      <c r="C36" s="87">
        <v>0</v>
      </c>
      <c r="D36" s="22"/>
      <c r="E36" s="88"/>
      <c r="F36" s="89">
        <v>0</v>
      </c>
      <c r="H36" s="90"/>
      <c r="I36" s="91">
        <v>0</v>
      </c>
      <c r="J36" s="138"/>
      <c r="K36" s="144"/>
      <c r="L36" s="145"/>
      <c r="M36" s="93">
        <f>SUM(M5:M35)</f>
        <v>2029259.85</v>
      </c>
      <c r="N36" s="93">
        <f>SUM(N5:N35)</f>
        <v>26085.7</v>
      </c>
      <c r="O36" s="93">
        <f>SUM(O5:O35)</f>
        <v>19591.61</v>
      </c>
    </row>
    <row r="37" spans="1:16" x14ac:dyDescent="0.25">
      <c r="B37" s="94" t="s">
        <v>20</v>
      </c>
      <c r="C37" s="95">
        <f>SUM(C5:C36)</f>
        <v>124731.6</v>
      </c>
      <c r="E37" s="96" t="s">
        <v>20</v>
      </c>
      <c r="F37" s="97">
        <f>SUM(F5:F36)</f>
        <v>2474647.3999999994</v>
      </c>
      <c r="H37" s="7" t="s">
        <v>20</v>
      </c>
      <c r="I37" s="4">
        <f>SUM(I5:I36)</f>
        <v>226790.39999999999</v>
      </c>
      <c r="J37" s="8"/>
      <c r="K37" s="98" t="s">
        <v>20</v>
      </c>
      <c r="L37" s="99">
        <f>SUM(L5:L36)</f>
        <v>116119.79000000001</v>
      </c>
    </row>
    <row r="39" spans="1:16" ht="15.75" x14ac:dyDescent="0.25">
      <c r="A39" s="77"/>
      <c r="B39" s="100"/>
      <c r="C39" s="48"/>
      <c r="D39" s="70"/>
      <c r="E39" s="101"/>
      <c r="F39" s="92"/>
      <c r="H39" s="220" t="s">
        <v>21</v>
      </c>
      <c r="I39" s="221"/>
      <c r="J39" s="102"/>
      <c r="K39" s="222">
        <f>I37+L37</f>
        <v>342910.19</v>
      </c>
      <c r="L39" s="223"/>
    </row>
    <row r="40" spans="1:16" ht="15.75" x14ac:dyDescent="0.25">
      <c r="B40" s="103"/>
      <c r="C40" s="92"/>
      <c r="D40" s="201" t="s">
        <v>22</v>
      </c>
      <c r="E40" s="201"/>
      <c r="F40" s="104">
        <f>F37-K39</f>
        <v>2131737.2099999995</v>
      </c>
      <c r="I40" s="105"/>
      <c r="J40" s="105"/>
    </row>
    <row r="41" spans="1:16" ht="18.75" x14ac:dyDescent="0.3">
      <c r="D41" s="202" t="s">
        <v>23</v>
      </c>
      <c r="E41" s="202"/>
      <c r="F41" s="104">
        <v>0</v>
      </c>
      <c r="I41" s="203" t="s">
        <v>24</v>
      </c>
      <c r="J41" s="204"/>
      <c r="K41" s="205">
        <f>F46</f>
        <v>2131737.2099999995</v>
      </c>
      <c r="L41" s="206"/>
    </row>
    <row r="42" spans="1:16" ht="19.5" thickBot="1" x14ac:dyDescent="0.35">
      <c r="D42" s="106"/>
      <c r="E42" s="107" t="s">
        <v>25</v>
      </c>
      <c r="F42" s="108">
        <v>0</v>
      </c>
      <c r="I42" s="109"/>
      <c r="J42" s="109"/>
      <c r="K42" s="110"/>
      <c r="L42" s="110"/>
    </row>
    <row r="43" spans="1:16" ht="19.5" thickTop="1" x14ac:dyDescent="0.3">
      <c r="C43" s="3" t="s">
        <v>9</v>
      </c>
      <c r="E43" s="77" t="s">
        <v>26</v>
      </c>
      <c r="F43" s="4">
        <f>SUM(F40:F42)</f>
        <v>2131737.2099999995</v>
      </c>
      <c r="I43" s="111" t="s">
        <v>27</v>
      </c>
      <c r="J43" s="112"/>
      <c r="K43" s="207">
        <f>-C4</f>
        <v>0</v>
      </c>
      <c r="L43" s="206"/>
      <c r="M43" s="5" t="s">
        <v>28</v>
      </c>
    </row>
    <row r="44" spans="1:16" ht="15.75" thickBot="1" x14ac:dyDescent="0.3">
      <c r="D44" s="113" t="s">
        <v>29</v>
      </c>
      <c r="E44" s="77" t="s">
        <v>30</v>
      </c>
      <c r="F44" s="4">
        <v>0</v>
      </c>
    </row>
    <row r="45" spans="1:16" ht="20.25" thickTop="1" thickBot="1" x14ac:dyDescent="0.35">
      <c r="C45" s="97"/>
      <c r="D45" s="208" t="s">
        <v>31</v>
      </c>
      <c r="E45" s="208"/>
      <c r="F45" s="114">
        <v>0</v>
      </c>
      <c r="I45" s="209" t="s">
        <v>32</v>
      </c>
      <c r="J45" s="210"/>
      <c r="K45" s="211">
        <f>K41+K43</f>
        <v>2131737.2099999995</v>
      </c>
      <c r="L45" s="212"/>
    </row>
    <row r="46" spans="1:16" ht="18.75" x14ac:dyDescent="0.3">
      <c r="C46" s="97"/>
      <c r="D46" s="96"/>
      <c r="E46" s="115" t="s">
        <v>33</v>
      </c>
      <c r="F46" s="116">
        <f>F43+F44+F45</f>
        <v>2131737.2099999995</v>
      </c>
      <c r="H46" s="101"/>
      <c r="I46" s="92"/>
      <c r="J46" s="117"/>
      <c r="K46" s="101"/>
      <c r="L46" s="101"/>
      <c r="M46" s="118"/>
    </row>
    <row r="48" spans="1:16" x14ac:dyDescent="0.25">
      <c r="B48"/>
      <c r="C48"/>
      <c r="D48" s="200"/>
      <c r="E48" s="200"/>
      <c r="F48" s="92"/>
      <c r="M48" s="119"/>
      <c r="N48" s="77"/>
    </row>
    <row r="49" spans="2:14" x14ac:dyDescent="0.25">
      <c r="B49"/>
      <c r="C49"/>
      <c r="M49" s="119"/>
      <c r="N49" s="77"/>
    </row>
    <row r="50" spans="2:14" x14ac:dyDescent="0.25">
      <c r="B50"/>
      <c r="C50"/>
      <c r="N50" s="77"/>
    </row>
    <row r="51" spans="2:14" x14ac:dyDescent="0.25">
      <c r="B51"/>
      <c r="C51"/>
      <c r="F51"/>
      <c r="I51"/>
      <c r="J51"/>
      <c r="M51"/>
      <c r="N51" s="77"/>
    </row>
    <row r="52" spans="2:14" x14ac:dyDescent="0.25">
      <c r="B52"/>
      <c r="C52"/>
      <c r="N52" s="77"/>
    </row>
    <row r="53" spans="2:14" x14ac:dyDescent="0.25">
      <c r="M53" s="48"/>
      <c r="N53" s="77"/>
    </row>
    <row r="54" spans="2:14" x14ac:dyDescent="0.25">
      <c r="M54" s="120"/>
      <c r="N54" s="77"/>
    </row>
    <row r="55" spans="2:14" x14ac:dyDescent="0.25">
      <c r="M55" s="48"/>
      <c r="N55" s="77"/>
    </row>
    <row r="56" spans="2:14" x14ac:dyDescent="0.25">
      <c r="M56" s="48"/>
      <c r="N56" s="77"/>
    </row>
    <row r="57" spans="2:14" x14ac:dyDescent="0.25">
      <c r="M57" s="120"/>
    </row>
    <row r="58" spans="2:14" x14ac:dyDescent="0.25">
      <c r="M58" s="120"/>
    </row>
    <row r="59" spans="2:14" x14ac:dyDescent="0.25">
      <c r="M59" s="120"/>
    </row>
    <row r="60" spans="2:14" x14ac:dyDescent="0.25">
      <c r="M60" s="120"/>
    </row>
    <row r="61" spans="2:14" x14ac:dyDescent="0.25">
      <c r="M61" s="120"/>
    </row>
    <row r="62" spans="2:14" x14ac:dyDescent="0.25">
      <c r="M62" s="120"/>
    </row>
    <row r="63" spans="2:14" x14ac:dyDescent="0.25">
      <c r="M63" s="120"/>
    </row>
    <row r="64" spans="2:14" x14ac:dyDescent="0.25">
      <c r="M64" s="120"/>
    </row>
    <row r="65" spans="13:13" x14ac:dyDescent="0.25">
      <c r="M65" s="120"/>
    </row>
    <row r="66" spans="13:13" x14ac:dyDescent="0.25">
      <c r="M66" s="120"/>
    </row>
    <row r="67" spans="13:13" x14ac:dyDescent="0.25">
      <c r="M67" s="120"/>
    </row>
    <row r="68" spans="13:13" x14ac:dyDescent="0.25">
      <c r="M68" s="120"/>
    </row>
    <row r="69" spans="13:13" x14ac:dyDescent="0.25">
      <c r="M69" s="120"/>
    </row>
    <row r="70" spans="13:13" x14ac:dyDescent="0.25">
      <c r="M70" s="120"/>
    </row>
    <row r="71" spans="13:13" x14ac:dyDescent="0.25">
      <c r="M71" s="120"/>
    </row>
    <row r="72" spans="13:13" x14ac:dyDescent="0.25">
      <c r="M72" s="120"/>
    </row>
    <row r="73" spans="13:13" x14ac:dyDescent="0.25">
      <c r="M73" s="120"/>
    </row>
    <row r="74" spans="13:13" x14ac:dyDescent="0.25">
      <c r="M74" s="120"/>
    </row>
    <row r="75" spans="13:13" x14ac:dyDescent="0.25">
      <c r="M75" s="120"/>
    </row>
  </sheetData>
  <mergeCells count="15">
    <mergeCell ref="C1:K1"/>
    <mergeCell ref="S1:T1"/>
    <mergeCell ref="E4:F4"/>
    <mergeCell ref="I4:L4"/>
    <mergeCell ref="H39:I39"/>
    <mergeCell ref="K39:L39"/>
    <mergeCell ref="D48:E48"/>
    <mergeCell ref="D40:E40"/>
    <mergeCell ref="D41:E41"/>
    <mergeCell ref="I41:J41"/>
    <mergeCell ref="K41:L41"/>
    <mergeCell ref="K43:L43"/>
    <mergeCell ref="D45:E45"/>
    <mergeCell ref="I45:J45"/>
    <mergeCell ref="K45:L45"/>
  </mergeCells>
  <pageMargins left="0.7" right="0.7" top="0.75" bottom="0.75" header="0.3" footer="0.3"/>
  <pageSetup orientation="portrait" horizontalDpi="0" verticalDpi="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-0.249977111117893"/>
  </sheetPr>
  <dimension ref="A1:T75"/>
  <sheetViews>
    <sheetView tabSelected="1" topLeftCell="A19" workbookViewId="0">
      <selection activeCell="Q37" sqref="Q37"/>
    </sheetView>
  </sheetViews>
  <sheetFormatPr baseColWidth="10" defaultRowHeight="15" x14ac:dyDescent="0.25"/>
  <cols>
    <col min="1" max="1" width="2.5703125" customWidth="1"/>
    <col min="2" max="2" width="12.42578125" style="1" customWidth="1"/>
    <col min="3" max="3" width="16.42578125" style="3" customWidth="1"/>
    <col min="4" max="4" width="9" style="6" customWidth="1"/>
    <col min="6" max="6" width="17.85546875" style="3" customWidth="1"/>
    <col min="7" max="7" width="2.85546875" customWidth="1"/>
    <col min="9" max="9" width="14.42578125" style="3" customWidth="1"/>
    <col min="10" max="10" width="10.7109375" style="3" bestFit="1" customWidth="1"/>
    <col min="11" max="11" width="16" customWidth="1"/>
    <col min="12" max="12" width="11.28515625" customWidth="1"/>
    <col min="13" max="13" width="18.140625" style="3" customWidth="1"/>
    <col min="14" max="14" width="14.42578125" style="4" customWidth="1"/>
    <col min="15" max="15" width="13.85546875" style="4" bestFit="1" customWidth="1"/>
    <col min="16" max="16" width="16" bestFit="1" customWidth="1"/>
    <col min="17" max="17" width="15.85546875" bestFit="1" customWidth="1"/>
    <col min="19" max="19" width="15.7109375" bestFit="1" customWidth="1"/>
    <col min="20" max="20" width="17.42578125" bestFit="1" customWidth="1"/>
  </cols>
  <sheetData>
    <row r="1" spans="1:20" ht="24" thickBot="1" x14ac:dyDescent="0.4">
      <c r="C1" s="213" t="s">
        <v>55</v>
      </c>
      <c r="D1" s="213"/>
      <c r="E1" s="213"/>
      <c r="F1" s="213"/>
      <c r="G1" s="213"/>
      <c r="H1" s="213"/>
      <c r="I1" s="213"/>
      <c r="J1" s="213"/>
      <c r="K1" s="213"/>
      <c r="L1" s="2" t="s">
        <v>0</v>
      </c>
      <c r="S1" s="216" t="s">
        <v>56</v>
      </c>
      <c r="T1" s="217"/>
    </row>
    <row r="2" spans="1:20" ht="20.25" thickTop="1" thickBot="1" x14ac:dyDescent="0.35">
      <c r="C2" s="5" t="s">
        <v>2</v>
      </c>
      <c r="E2" s="7"/>
      <c r="F2" s="8"/>
      <c r="H2" s="9" t="s">
        <v>3</v>
      </c>
      <c r="I2" s="10"/>
      <c r="J2" s="10"/>
      <c r="K2" s="11"/>
      <c r="L2" s="11"/>
      <c r="M2" s="10"/>
      <c r="N2" s="12"/>
      <c r="R2" s="180">
        <v>43435</v>
      </c>
      <c r="S2" s="182" t="s">
        <v>45</v>
      </c>
      <c r="T2" s="171">
        <v>3000</v>
      </c>
    </row>
    <row r="3" spans="1:20" ht="16.5" thickBot="1" x14ac:dyDescent="0.3">
      <c r="C3" s="14" t="s">
        <v>4</v>
      </c>
      <c r="D3" s="15"/>
      <c r="I3" s="16" t="s">
        <v>5</v>
      </c>
      <c r="J3" s="10"/>
      <c r="K3" s="17" t="s">
        <v>6</v>
      </c>
      <c r="L3" s="17"/>
      <c r="R3" s="180">
        <v>43803</v>
      </c>
      <c r="S3" s="165" t="s">
        <v>45</v>
      </c>
      <c r="T3" s="164">
        <v>3010</v>
      </c>
    </row>
    <row r="4" spans="1:20" ht="20.25" thickTop="1" thickBot="1" x14ac:dyDescent="0.35">
      <c r="A4" s="19" t="s">
        <v>7</v>
      </c>
      <c r="B4" s="20"/>
      <c r="C4" s="21">
        <v>0</v>
      </c>
      <c r="D4" s="22"/>
      <c r="E4" s="216" t="s">
        <v>8</v>
      </c>
      <c r="F4" s="217"/>
      <c r="I4" s="218" t="s">
        <v>9</v>
      </c>
      <c r="J4" s="219"/>
      <c r="K4" s="219"/>
      <c r="L4" s="219"/>
      <c r="M4" s="23" t="s">
        <v>10</v>
      </c>
      <c r="N4" s="24" t="s">
        <v>11</v>
      </c>
      <c r="R4" s="180">
        <v>43439</v>
      </c>
      <c r="S4" s="163" t="s">
        <v>19</v>
      </c>
      <c r="T4" s="164">
        <v>3510</v>
      </c>
    </row>
    <row r="5" spans="1:20" ht="16.5" thickTop="1" thickBot="1" x14ac:dyDescent="0.3">
      <c r="A5" s="25"/>
      <c r="B5" s="26">
        <v>43435</v>
      </c>
      <c r="C5" s="55">
        <v>2472</v>
      </c>
      <c r="D5" s="28" t="s">
        <v>60</v>
      </c>
      <c r="E5" s="176">
        <v>43435</v>
      </c>
      <c r="F5" s="177">
        <v>120340.63</v>
      </c>
      <c r="G5" s="49"/>
      <c r="H5" s="58">
        <v>43435</v>
      </c>
      <c r="I5" s="178">
        <v>3000</v>
      </c>
      <c r="J5" s="33"/>
      <c r="K5" s="34"/>
      <c r="L5" s="35"/>
      <c r="M5" s="122">
        <v>93960</v>
      </c>
      <c r="N5" s="123">
        <v>1842.28</v>
      </c>
      <c r="O5" s="4">
        <v>417.65</v>
      </c>
      <c r="P5" s="36" t="s">
        <v>52</v>
      </c>
      <c r="Q5" s="37"/>
      <c r="R5" s="180">
        <v>43445</v>
      </c>
      <c r="S5" s="153" t="s">
        <v>19</v>
      </c>
      <c r="T5" s="164">
        <v>1510</v>
      </c>
    </row>
    <row r="6" spans="1:20" ht="15.75" thickBot="1" x14ac:dyDescent="0.3">
      <c r="A6" s="25"/>
      <c r="B6" s="38">
        <v>43436</v>
      </c>
      <c r="C6" s="55">
        <v>0</v>
      </c>
      <c r="D6" s="39"/>
      <c r="E6" s="40">
        <v>43436</v>
      </c>
      <c r="F6" s="57">
        <v>102926.73</v>
      </c>
      <c r="G6" s="179"/>
      <c r="H6" s="58">
        <v>43436</v>
      </c>
      <c r="I6" s="59">
        <v>0</v>
      </c>
      <c r="J6" s="138">
        <v>43439</v>
      </c>
      <c r="K6" s="44" t="s">
        <v>12</v>
      </c>
      <c r="L6" s="45">
        <v>549</v>
      </c>
      <c r="M6" s="61">
        <v>102581</v>
      </c>
      <c r="N6" s="62">
        <v>345.12</v>
      </c>
      <c r="O6" s="4">
        <v>0</v>
      </c>
      <c r="P6" s="46"/>
      <c r="Q6" s="37"/>
      <c r="R6" s="180">
        <v>43448</v>
      </c>
      <c r="S6" s="163" t="s">
        <v>19</v>
      </c>
      <c r="T6" s="164">
        <v>310</v>
      </c>
    </row>
    <row r="7" spans="1:20" ht="15.75" thickBot="1" x14ac:dyDescent="0.3">
      <c r="A7" s="25"/>
      <c r="B7" s="38">
        <v>43437</v>
      </c>
      <c r="C7" s="55">
        <v>78</v>
      </c>
      <c r="D7" s="28" t="s">
        <v>9</v>
      </c>
      <c r="E7" s="40">
        <v>43437</v>
      </c>
      <c r="F7" s="57">
        <v>88923.45</v>
      </c>
      <c r="G7" s="49"/>
      <c r="H7" s="58">
        <v>43437</v>
      </c>
      <c r="I7" s="59">
        <v>1668</v>
      </c>
      <c r="J7" s="138"/>
      <c r="K7" s="47" t="s">
        <v>13</v>
      </c>
      <c r="L7" s="45">
        <v>0</v>
      </c>
      <c r="M7" s="61">
        <v>80700</v>
      </c>
      <c r="N7" s="62">
        <v>6477.63</v>
      </c>
      <c r="O7" s="4">
        <v>0</v>
      </c>
      <c r="P7" s="46"/>
      <c r="Q7" s="37"/>
      <c r="R7" s="180">
        <v>43457</v>
      </c>
      <c r="S7" s="163" t="s">
        <v>45</v>
      </c>
      <c r="T7" s="199">
        <v>97508.77</v>
      </c>
    </row>
    <row r="8" spans="1:20" ht="15.75" thickBot="1" x14ac:dyDescent="0.3">
      <c r="A8" s="25"/>
      <c r="B8" s="38">
        <v>43438</v>
      </c>
      <c r="C8" s="55">
        <v>1569</v>
      </c>
      <c r="D8" s="28" t="s">
        <v>61</v>
      </c>
      <c r="E8" s="40">
        <v>43438</v>
      </c>
      <c r="F8" s="57">
        <v>76404.710000000006</v>
      </c>
      <c r="G8" s="49"/>
      <c r="H8" s="58">
        <v>43438</v>
      </c>
      <c r="I8" s="59">
        <v>3210</v>
      </c>
      <c r="J8" s="71">
        <v>43441</v>
      </c>
      <c r="K8" s="44" t="s">
        <v>14</v>
      </c>
      <c r="L8" s="45">
        <v>20000</v>
      </c>
      <c r="M8" s="61">
        <v>70900</v>
      </c>
      <c r="N8" s="62">
        <v>709.5</v>
      </c>
      <c r="O8" s="149">
        <v>-16</v>
      </c>
      <c r="P8" s="46" t="s">
        <v>53</v>
      </c>
      <c r="Q8" s="50"/>
      <c r="R8" s="180">
        <v>43458</v>
      </c>
      <c r="S8" s="163" t="s">
        <v>45</v>
      </c>
      <c r="T8" s="199">
        <v>277183.65000000002</v>
      </c>
    </row>
    <row r="9" spans="1:20" ht="15.75" thickBot="1" x14ac:dyDescent="0.3">
      <c r="A9" s="25"/>
      <c r="B9" s="38">
        <v>43439</v>
      </c>
      <c r="C9" s="55">
        <v>1390</v>
      </c>
      <c r="D9" s="28" t="s">
        <v>62</v>
      </c>
      <c r="E9" s="40">
        <v>43439</v>
      </c>
      <c r="F9" s="57">
        <v>121127.45</v>
      </c>
      <c r="G9" s="49"/>
      <c r="H9" s="58">
        <v>43439</v>
      </c>
      <c r="I9" s="59">
        <v>5618</v>
      </c>
      <c r="J9" s="71">
        <v>43435</v>
      </c>
      <c r="K9" s="44" t="s">
        <v>57</v>
      </c>
      <c r="L9" s="53">
        <v>19484</v>
      </c>
      <c r="M9" s="61">
        <v>107730</v>
      </c>
      <c r="N9" s="62">
        <v>5839.5</v>
      </c>
      <c r="O9" s="48"/>
      <c r="P9" s="36"/>
      <c r="Q9" s="50"/>
      <c r="R9" s="180">
        <v>43460</v>
      </c>
      <c r="S9" s="163" t="s">
        <v>19</v>
      </c>
      <c r="T9" s="166">
        <v>5000</v>
      </c>
    </row>
    <row r="10" spans="1:20" ht="15.75" thickBot="1" x14ac:dyDescent="0.3">
      <c r="A10" s="25"/>
      <c r="B10" s="38">
        <v>43440</v>
      </c>
      <c r="C10" s="55">
        <v>1444</v>
      </c>
      <c r="D10" s="39" t="s">
        <v>63</v>
      </c>
      <c r="E10" s="40">
        <v>43440</v>
      </c>
      <c r="F10" s="57">
        <v>92808.23</v>
      </c>
      <c r="G10" s="49"/>
      <c r="H10" s="58">
        <v>43440</v>
      </c>
      <c r="I10" s="59">
        <v>0</v>
      </c>
      <c r="J10" s="71">
        <v>43442</v>
      </c>
      <c r="K10" s="44" t="s">
        <v>58</v>
      </c>
      <c r="L10" s="53">
        <v>18135</v>
      </c>
      <c r="M10" s="61">
        <v>89779.5</v>
      </c>
      <c r="N10" s="62">
        <v>1584.3720000000001</v>
      </c>
      <c r="O10" s="48"/>
      <c r="P10" s="36"/>
      <c r="Q10" s="54"/>
      <c r="R10" s="180">
        <v>39811</v>
      </c>
      <c r="S10" s="165" t="s">
        <v>19</v>
      </c>
      <c r="T10" s="167">
        <v>4010</v>
      </c>
    </row>
    <row r="11" spans="1:20" ht="15.75" thickBot="1" x14ac:dyDescent="0.3">
      <c r="A11" s="25"/>
      <c r="B11" s="38">
        <v>43441</v>
      </c>
      <c r="C11" s="55">
        <v>8481.1</v>
      </c>
      <c r="D11" s="56" t="s">
        <v>64</v>
      </c>
      <c r="E11" s="40">
        <v>43441</v>
      </c>
      <c r="F11" s="57">
        <v>149467.79</v>
      </c>
      <c r="G11" s="49"/>
      <c r="H11" s="58">
        <v>43441</v>
      </c>
      <c r="I11" s="59">
        <v>64</v>
      </c>
      <c r="J11" s="71">
        <v>43449</v>
      </c>
      <c r="K11" s="44" t="s">
        <v>59</v>
      </c>
      <c r="L11" s="53">
        <v>14039</v>
      </c>
      <c r="M11" s="61">
        <v>114445</v>
      </c>
      <c r="N11" s="62">
        <v>6476.82</v>
      </c>
      <c r="O11" s="48"/>
      <c r="P11" s="46"/>
      <c r="Q11" s="54"/>
      <c r="S11" s="153"/>
      <c r="T11" s="172">
        <v>0</v>
      </c>
    </row>
    <row r="12" spans="1:20" ht="16.5" thickBot="1" x14ac:dyDescent="0.3">
      <c r="A12" s="25"/>
      <c r="B12" s="38">
        <v>43442</v>
      </c>
      <c r="C12" s="55">
        <v>0</v>
      </c>
      <c r="D12" s="28"/>
      <c r="E12" s="40">
        <v>43442</v>
      </c>
      <c r="F12" s="57">
        <v>171797.62</v>
      </c>
      <c r="G12" s="49"/>
      <c r="H12" s="58">
        <v>43442</v>
      </c>
      <c r="I12" s="59">
        <v>963.5</v>
      </c>
      <c r="J12" s="71">
        <v>43453</v>
      </c>
      <c r="K12" s="63" t="s">
        <v>69</v>
      </c>
      <c r="L12" s="53">
        <v>10781.27</v>
      </c>
      <c r="M12" s="61">
        <v>149804</v>
      </c>
      <c r="N12" s="62">
        <v>2889.09</v>
      </c>
      <c r="O12" s="147">
        <v>-6</v>
      </c>
      <c r="P12" s="64" t="s">
        <v>53</v>
      </c>
      <c r="Q12" s="65"/>
      <c r="S12" s="46"/>
      <c r="T12" s="173">
        <f>SUM(T2:T11)</f>
        <v>395042.42000000004</v>
      </c>
    </row>
    <row r="13" spans="1:20" ht="15.75" thickBot="1" x14ac:dyDescent="0.3">
      <c r="A13" s="25"/>
      <c r="B13" s="38">
        <v>43443</v>
      </c>
      <c r="C13" s="55">
        <v>1535</v>
      </c>
      <c r="D13" s="39" t="s">
        <v>16</v>
      </c>
      <c r="E13" s="40">
        <v>43443</v>
      </c>
      <c r="F13" s="57">
        <v>111326.57</v>
      </c>
      <c r="G13" s="49"/>
      <c r="H13" s="58">
        <v>43443</v>
      </c>
      <c r="I13" s="59">
        <v>0</v>
      </c>
      <c r="J13" s="52"/>
      <c r="K13" s="74" t="s">
        <v>72</v>
      </c>
      <c r="L13" s="53">
        <v>16783</v>
      </c>
      <c r="M13" s="61">
        <v>107224</v>
      </c>
      <c r="N13" s="62">
        <v>2486.6799999999998</v>
      </c>
      <c r="O13" s="147">
        <v>-81</v>
      </c>
      <c r="P13" s="48" t="s">
        <v>53</v>
      </c>
      <c r="Q13" s="124"/>
      <c r="S13" s="64"/>
      <c r="T13" s="65"/>
    </row>
    <row r="14" spans="1:20" ht="15.75" thickBot="1" x14ac:dyDescent="0.3">
      <c r="A14" s="25"/>
      <c r="B14" s="38">
        <v>43444</v>
      </c>
      <c r="C14" s="55">
        <v>1403</v>
      </c>
      <c r="D14" s="68" t="s">
        <v>16</v>
      </c>
      <c r="E14" s="40">
        <v>43444</v>
      </c>
      <c r="F14" s="57">
        <v>129805.66</v>
      </c>
      <c r="G14" s="49"/>
      <c r="H14" s="58">
        <v>43444</v>
      </c>
      <c r="I14" s="59">
        <v>0</v>
      </c>
      <c r="J14" s="60"/>
      <c r="K14" s="69" t="s">
        <v>77</v>
      </c>
      <c r="L14" s="53">
        <v>13733.97</v>
      </c>
      <c r="M14" s="61">
        <v>114168</v>
      </c>
      <c r="N14" s="62">
        <v>14232.9</v>
      </c>
      <c r="O14" s="183">
        <v>-1</v>
      </c>
      <c r="P14" s="36" t="s">
        <v>53</v>
      </c>
      <c r="Q14" s="125"/>
      <c r="S14" s="46"/>
      <c r="T14" s="65"/>
    </row>
    <row r="15" spans="1:20" ht="19.5" thickBot="1" x14ac:dyDescent="0.35">
      <c r="A15" s="25"/>
      <c r="B15" s="38">
        <v>43445</v>
      </c>
      <c r="C15" s="55">
        <v>8112.4</v>
      </c>
      <c r="D15" s="68" t="s">
        <v>65</v>
      </c>
      <c r="E15" s="40">
        <v>43445</v>
      </c>
      <c r="F15" s="57">
        <v>142868.71</v>
      </c>
      <c r="G15" s="49"/>
      <c r="H15" s="58">
        <v>43445</v>
      </c>
      <c r="I15" s="59">
        <v>1510</v>
      </c>
      <c r="J15" s="138"/>
      <c r="K15" s="72"/>
      <c r="L15" s="53">
        <v>0</v>
      </c>
      <c r="M15" s="61">
        <v>132807</v>
      </c>
      <c r="N15" s="62">
        <v>437.88</v>
      </c>
      <c r="O15" s="126"/>
      <c r="P15" s="73"/>
      <c r="Q15" s="127"/>
      <c r="S15" s="101"/>
      <c r="T15" s="162"/>
    </row>
    <row r="16" spans="1:20" ht="16.5" thickBot="1" x14ac:dyDescent="0.3">
      <c r="A16" s="25"/>
      <c r="B16" s="38">
        <v>43446</v>
      </c>
      <c r="C16" s="55">
        <v>2230</v>
      </c>
      <c r="D16" s="28" t="s">
        <v>60</v>
      </c>
      <c r="E16" s="40">
        <v>43446</v>
      </c>
      <c r="F16" s="57">
        <v>181429.29</v>
      </c>
      <c r="G16" s="49"/>
      <c r="H16" s="58">
        <v>43446</v>
      </c>
      <c r="I16" s="59">
        <v>3474.08</v>
      </c>
      <c r="J16" s="60"/>
      <c r="K16" s="36"/>
      <c r="L16" s="13">
        <v>0</v>
      </c>
      <c r="M16" s="61">
        <f>155194+20000</f>
        <v>175194</v>
      </c>
      <c r="N16" s="62">
        <v>530.62</v>
      </c>
      <c r="O16" s="120"/>
      <c r="P16" s="49"/>
      <c r="Q16" s="49"/>
      <c r="S16" s="224" t="s">
        <v>56</v>
      </c>
      <c r="T16" s="225"/>
    </row>
    <row r="17" spans="1:20" ht="16.5" thickBot="1" x14ac:dyDescent="0.3">
      <c r="A17" s="25"/>
      <c r="B17" s="38">
        <v>43447</v>
      </c>
      <c r="C17" s="55">
        <v>11816</v>
      </c>
      <c r="D17" s="28" t="s">
        <v>15</v>
      </c>
      <c r="E17" s="40">
        <v>43447</v>
      </c>
      <c r="F17" s="57">
        <v>139049.57999999999</v>
      </c>
      <c r="G17" s="49"/>
      <c r="H17" s="58">
        <v>43447</v>
      </c>
      <c r="I17" s="59">
        <v>372.5</v>
      </c>
      <c r="J17" s="71"/>
      <c r="K17" s="74"/>
      <c r="L17" s="53">
        <v>0</v>
      </c>
      <c r="M17" s="61">
        <v>123054</v>
      </c>
      <c r="N17" s="62">
        <v>3776.71</v>
      </c>
      <c r="O17" s="151">
        <v>-30</v>
      </c>
      <c r="P17" s="140" t="s">
        <v>53</v>
      </c>
      <c r="Q17" s="49"/>
      <c r="R17" s="155"/>
      <c r="S17" s="156"/>
      <c r="T17" s="157"/>
    </row>
    <row r="18" spans="1:20" ht="15.75" thickBot="1" x14ac:dyDescent="0.3">
      <c r="A18" s="25"/>
      <c r="B18" s="38">
        <v>43448</v>
      </c>
      <c r="C18" s="55">
        <v>13791.2</v>
      </c>
      <c r="D18" s="28" t="s">
        <v>64</v>
      </c>
      <c r="E18" s="40">
        <v>43448</v>
      </c>
      <c r="F18" s="57">
        <v>145810.09</v>
      </c>
      <c r="G18" s="49"/>
      <c r="H18" s="58">
        <v>43448</v>
      </c>
      <c r="I18" s="59">
        <v>310</v>
      </c>
      <c r="J18" s="71"/>
      <c r="K18" s="75"/>
      <c r="L18" s="53"/>
      <c r="M18" s="61">
        <f>107700+19731</f>
        <v>127431</v>
      </c>
      <c r="N18" s="62">
        <v>4277.1400000000003</v>
      </c>
      <c r="O18" s="120"/>
      <c r="P18" s="49"/>
      <c r="Q18" s="49"/>
      <c r="R18" s="158">
        <v>43439</v>
      </c>
      <c r="S18" s="153" t="s">
        <v>18</v>
      </c>
      <c r="T18" s="159">
        <v>2000</v>
      </c>
    </row>
    <row r="19" spans="1:20" ht="15.75" thickBot="1" x14ac:dyDescent="0.3">
      <c r="A19" s="25"/>
      <c r="B19" s="38">
        <v>43449</v>
      </c>
      <c r="C19" s="55">
        <v>1110</v>
      </c>
      <c r="D19" s="76" t="s">
        <v>66</v>
      </c>
      <c r="E19" s="40">
        <v>43449</v>
      </c>
      <c r="F19" s="57">
        <v>165153.73000000001</v>
      </c>
      <c r="G19" s="49"/>
      <c r="H19" s="58">
        <v>43449</v>
      </c>
      <c r="I19" s="59">
        <v>0</v>
      </c>
      <c r="J19" s="71"/>
      <c r="K19" s="74"/>
      <c r="L19" s="37"/>
      <c r="M19" s="61">
        <v>148217</v>
      </c>
      <c r="N19" s="62">
        <v>1868.65</v>
      </c>
      <c r="O19" s="120">
        <v>80.92</v>
      </c>
      <c r="P19" s="128" t="s">
        <v>52</v>
      </c>
      <c r="Q19" s="49"/>
      <c r="R19" s="161">
        <v>43446</v>
      </c>
      <c r="S19" s="153" t="s">
        <v>18</v>
      </c>
      <c r="T19" s="159">
        <v>2000</v>
      </c>
    </row>
    <row r="20" spans="1:20" ht="16.5" thickBot="1" x14ac:dyDescent="0.3">
      <c r="A20" s="25"/>
      <c r="B20" s="38">
        <v>43450</v>
      </c>
      <c r="C20" s="55">
        <v>0</v>
      </c>
      <c r="D20" s="39"/>
      <c r="E20" s="40">
        <v>43450</v>
      </c>
      <c r="F20" s="57">
        <v>84252.93</v>
      </c>
      <c r="G20" s="49"/>
      <c r="H20" s="58">
        <v>43450</v>
      </c>
      <c r="I20" s="59">
        <v>0</v>
      </c>
      <c r="J20" s="71"/>
      <c r="K20" s="121"/>
      <c r="L20" s="13"/>
      <c r="M20" s="61">
        <v>82310</v>
      </c>
      <c r="N20" s="62">
        <v>1942.38</v>
      </c>
      <c r="O20" s="120"/>
      <c r="P20" s="49"/>
      <c r="Q20" s="49"/>
      <c r="R20" s="161">
        <v>43453</v>
      </c>
      <c r="S20" s="153" t="s">
        <v>18</v>
      </c>
      <c r="T20" s="159">
        <v>2000</v>
      </c>
    </row>
    <row r="21" spans="1:20" ht="15.75" thickBot="1" x14ac:dyDescent="0.3">
      <c r="A21" s="25"/>
      <c r="B21" s="38">
        <v>43451</v>
      </c>
      <c r="C21" s="55">
        <v>2690</v>
      </c>
      <c r="D21" s="28" t="s">
        <v>67</v>
      </c>
      <c r="E21" s="40">
        <v>43451</v>
      </c>
      <c r="F21" s="57">
        <v>134046.24</v>
      </c>
      <c r="G21" s="49"/>
      <c r="H21" s="58">
        <v>43451</v>
      </c>
      <c r="I21" s="59">
        <v>230</v>
      </c>
      <c r="J21" s="71"/>
      <c r="K21" s="78"/>
      <c r="L21" s="13"/>
      <c r="M21" s="61">
        <v>129939</v>
      </c>
      <c r="N21" s="62">
        <v>1185.2</v>
      </c>
      <c r="O21" s="149">
        <v>-2</v>
      </c>
      <c r="P21" s="49" t="s">
        <v>28</v>
      </c>
      <c r="Q21" s="49"/>
      <c r="R21" s="154">
        <v>43462</v>
      </c>
      <c r="S21" s="153" t="s">
        <v>18</v>
      </c>
      <c r="T21" s="174">
        <v>2000</v>
      </c>
    </row>
    <row r="22" spans="1:20" ht="16.5" thickBot="1" x14ac:dyDescent="0.3">
      <c r="A22" s="25"/>
      <c r="B22" s="38">
        <v>43452</v>
      </c>
      <c r="C22" s="55">
        <v>338</v>
      </c>
      <c r="D22" s="28" t="s">
        <v>68</v>
      </c>
      <c r="E22" s="40">
        <v>43452</v>
      </c>
      <c r="F22" s="57">
        <v>124921.87</v>
      </c>
      <c r="G22" s="49"/>
      <c r="H22" s="58">
        <v>43452</v>
      </c>
      <c r="I22" s="59">
        <v>0</v>
      </c>
      <c r="J22" s="150"/>
      <c r="K22" s="79"/>
      <c r="L22" s="13"/>
      <c r="M22" s="61">
        <f>75800+13790+32215</f>
        <v>121805</v>
      </c>
      <c r="N22" s="62">
        <v>2777.33</v>
      </c>
      <c r="O22" s="120"/>
      <c r="P22" s="49"/>
      <c r="Q22" s="49"/>
      <c r="R22" s="101"/>
      <c r="S22" s="101"/>
      <c r="T22" s="175">
        <f>SUM(T18:T21)</f>
        <v>8000</v>
      </c>
    </row>
    <row r="23" spans="1:20" ht="16.5" thickBot="1" x14ac:dyDescent="0.3">
      <c r="A23" s="25"/>
      <c r="B23" s="38">
        <v>43453</v>
      </c>
      <c r="C23" s="55">
        <v>0</v>
      </c>
      <c r="D23" s="76"/>
      <c r="E23" s="40">
        <v>43453</v>
      </c>
      <c r="F23" s="57">
        <v>95372.49</v>
      </c>
      <c r="G23" s="49"/>
      <c r="H23" s="58">
        <v>43453</v>
      </c>
      <c r="I23" s="80">
        <v>2600</v>
      </c>
      <c r="J23" s="137"/>
      <c r="K23" s="18"/>
      <c r="L23" s="13"/>
      <c r="M23" s="61">
        <v>76900</v>
      </c>
      <c r="N23" s="62">
        <v>5079.6099999999997</v>
      </c>
      <c r="O23" s="151">
        <v>-11.61</v>
      </c>
      <c r="P23" s="129"/>
      <c r="Q23" s="49"/>
      <c r="R23" s="101"/>
      <c r="S23" s="101"/>
      <c r="T23" s="101"/>
    </row>
    <row r="24" spans="1:20" ht="15.75" thickBot="1" x14ac:dyDescent="0.3">
      <c r="A24" s="25"/>
      <c r="B24" s="38">
        <v>43454</v>
      </c>
      <c r="C24" s="55">
        <v>4797</v>
      </c>
      <c r="D24" s="28" t="s">
        <v>70</v>
      </c>
      <c r="E24" s="40">
        <v>43454</v>
      </c>
      <c r="F24" s="57">
        <v>105290.5</v>
      </c>
      <c r="G24" s="49"/>
      <c r="H24" s="58">
        <v>43454</v>
      </c>
      <c r="I24" s="59">
        <v>0</v>
      </c>
      <c r="J24" s="136"/>
      <c r="K24" s="18"/>
      <c r="L24" s="13"/>
      <c r="M24" s="61">
        <f>128900+8098</f>
        <v>136998</v>
      </c>
      <c r="N24" s="62">
        <v>3050.42</v>
      </c>
      <c r="O24" s="120"/>
      <c r="P24" s="49"/>
      <c r="Q24" s="49"/>
      <c r="R24" s="101"/>
      <c r="S24" s="101"/>
      <c r="T24" s="101"/>
    </row>
    <row r="25" spans="1:20" ht="15.75" thickBot="1" x14ac:dyDescent="0.3">
      <c r="A25" s="25"/>
      <c r="B25" s="38">
        <v>43455</v>
      </c>
      <c r="C25" s="55">
        <v>13208</v>
      </c>
      <c r="D25" s="76" t="s">
        <v>64</v>
      </c>
      <c r="E25" s="40">
        <v>43455</v>
      </c>
      <c r="F25" s="57">
        <v>174872.49</v>
      </c>
      <c r="G25" s="49"/>
      <c r="H25" s="58">
        <v>43455</v>
      </c>
      <c r="I25" s="59">
        <v>966</v>
      </c>
      <c r="J25" s="71"/>
      <c r="K25" s="18"/>
      <c r="L25" s="13"/>
      <c r="M25" s="61">
        <v>153658</v>
      </c>
      <c r="N25" s="62">
        <v>7040.24</v>
      </c>
      <c r="O25" s="120"/>
      <c r="P25" s="49"/>
      <c r="Q25" s="49"/>
    </row>
    <row r="26" spans="1:20" ht="15.75" thickBot="1" x14ac:dyDescent="0.3">
      <c r="A26" s="25"/>
      <c r="B26" s="38">
        <v>43456</v>
      </c>
      <c r="C26" s="55">
        <v>15514</v>
      </c>
      <c r="D26" s="28" t="s">
        <v>71</v>
      </c>
      <c r="E26" s="40">
        <v>43456</v>
      </c>
      <c r="F26" s="57">
        <v>194547.95</v>
      </c>
      <c r="G26" s="49"/>
      <c r="H26" s="58">
        <v>43456</v>
      </c>
      <c r="I26" s="59">
        <v>120</v>
      </c>
      <c r="J26" s="71"/>
      <c r="K26" s="18"/>
      <c r="L26" s="13"/>
      <c r="M26" s="61">
        <v>155710</v>
      </c>
      <c r="N26" s="62">
        <v>6420.04</v>
      </c>
      <c r="O26" s="120"/>
      <c r="P26" s="49"/>
      <c r="Q26" s="49"/>
    </row>
    <row r="27" spans="1:20" ht="15.75" thickBot="1" x14ac:dyDescent="0.3">
      <c r="A27" s="25"/>
      <c r="B27" s="38">
        <v>43457</v>
      </c>
      <c r="C27" s="55">
        <v>2140</v>
      </c>
      <c r="D27" s="28" t="s">
        <v>73</v>
      </c>
      <c r="E27" s="40">
        <v>43457</v>
      </c>
      <c r="F27" s="57">
        <v>258729.33</v>
      </c>
      <c r="G27" s="49"/>
      <c r="H27" s="58">
        <v>43457</v>
      </c>
      <c r="I27" s="59">
        <v>630</v>
      </c>
      <c r="J27" s="138"/>
      <c r="K27" s="66"/>
      <c r="L27" s="13"/>
      <c r="M27" s="61">
        <v>151400</v>
      </c>
      <c r="N27" s="185">
        <v>7050.56</v>
      </c>
      <c r="O27" s="186">
        <v>-97508.77</v>
      </c>
      <c r="P27" s="49" t="s">
        <v>45</v>
      </c>
      <c r="Q27" s="49"/>
    </row>
    <row r="28" spans="1:20" ht="15.75" thickBot="1" x14ac:dyDescent="0.3">
      <c r="A28" s="25"/>
      <c r="B28" s="38">
        <v>43458</v>
      </c>
      <c r="C28" s="55">
        <v>716</v>
      </c>
      <c r="D28" s="28" t="s">
        <v>16</v>
      </c>
      <c r="E28" s="40">
        <v>43458</v>
      </c>
      <c r="F28" s="57">
        <v>416385.31</v>
      </c>
      <c r="G28" s="49"/>
      <c r="H28" s="58">
        <v>43458</v>
      </c>
      <c r="I28" s="59">
        <v>385</v>
      </c>
      <c r="J28" s="138"/>
      <c r="K28" s="66"/>
      <c r="L28" s="134"/>
      <c r="M28" s="61">
        <f>112050+19682</f>
        <v>131732</v>
      </c>
      <c r="N28" s="62">
        <v>6368.66</v>
      </c>
      <c r="O28" s="186">
        <v>-277183.65000000002</v>
      </c>
      <c r="P28" s="49" t="s">
        <v>76</v>
      </c>
      <c r="Q28" s="49"/>
    </row>
    <row r="29" spans="1:20" ht="15.75" thickBot="1" x14ac:dyDescent="0.3">
      <c r="A29" s="25"/>
      <c r="B29" s="38">
        <v>43459</v>
      </c>
      <c r="C29" s="187">
        <v>0</v>
      </c>
      <c r="D29" s="188"/>
      <c r="E29" s="189">
        <v>43459</v>
      </c>
      <c r="F29" s="190">
        <v>0</v>
      </c>
      <c r="G29" s="191"/>
      <c r="H29" s="192">
        <v>43459</v>
      </c>
      <c r="I29" s="193">
        <v>0</v>
      </c>
      <c r="J29" s="152"/>
      <c r="K29" s="81"/>
      <c r="L29" s="134" t="s">
        <v>74</v>
      </c>
      <c r="M29" s="194">
        <v>0</v>
      </c>
      <c r="N29" s="184">
        <v>0</v>
      </c>
      <c r="O29" s="120"/>
      <c r="P29" s="49"/>
      <c r="Q29" s="49"/>
    </row>
    <row r="30" spans="1:20" ht="15.75" thickBot="1" x14ac:dyDescent="0.3">
      <c r="A30" s="25"/>
      <c r="B30" s="38">
        <v>43460</v>
      </c>
      <c r="C30" s="55">
        <v>636</v>
      </c>
      <c r="D30" s="28" t="s">
        <v>16</v>
      </c>
      <c r="E30" s="40">
        <v>43460</v>
      </c>
      <c r="F30" s="57">
        <v>76022</v>
      </c>
      <c r="G30" s="49"/>
      <c r="H30" s="58">
        <v>43460</v>
      </c>
      <c r="I30" s="59">
        <v>6221.5</v>
      </c>
      <c r="J30" s="138"/>
      <c r="K30" s="66"/>
      <c r="L30" s="134"/>
      <c r="M30" s="61">
        <v>53502</v>
      </c>
      <c r="N30" s="62">
        <v>988.34</v>
      </c>
      <c r="O30" s="120"/>
      <c r="P30" s="49"/>
      <c r="Q30" s="49"/>
    </row>
    <row r="31" spans="1:20" ht="15.75" thickBot="1" x14ac:dyDescent="0.3">
      <c r="A31" s="25" t="s">
        <v>9</v>
      </c>
      <c r="B31" s="38">
        <v>43461</v>
      </c>
      <c r="C31" s="55">
        <v>0</v>
      </c>
      <c r="D31" s="28"/>
      <c r="E31" s="40">
        <v>43461</v>
      </c>
      <c r="F31" s="57">
        <v>118289.06</v>
      </c>
      <c r="G31" s="49"/>
      <c r="H31" s="58">
        <v>43461</v>
      </c>
      <c r="I31" s="59">
        <v>382</v>
      </c>
      <c r="J31" s="138"/>
      <c r="K31" s="18"/>
      <c r="L31" s="134"/>
      <c r="M31" s="61">
        <f>105500+10904</f>
        <v>116404</v>
      </c>
      <c r="N31" s="62">
        <v>1503.24</v>
      </c>
      <c r="O31" s="120"/>
      <c r="P31" s="49"/>
      <c r="Q31" s="49"/>
    </row>
    <row r="32" spans="1:20" ht="15.75" thickBot="1" x14ac:dyDescent="0.3">
      <c r="A32" s="25"/>
      <c r="B32" s="38">
        <v>43462</v>
      </c>
      <c r="C32" s="55">
        <v>13064</v>
      </c>
      <c r="D32" s="28" t="s">
        <v>71</v>
      </c>
      <c r="E32" s="40">
        <v>43462</v>
      </c>
      <c r="F32" s="57">
        <v>116699.26</v>
      </c>
      <c r="G32" s="49"/>
      <c r="H32" s="58">
        <v>43462</v>
      </c>
      <c r="I32" s="59">
        <v>2000</v>
      </c>
      <c r="J32" s="138"/>
      <c r="K32" s="66"/>
      <c r="L32" s="134"/>
      <c r="M32" s="61">
        <v>96079</v>
      </c>
      <c r="N32" s="62">
        <v>5489.64</v>
      </c>
      <c r="O32" s="149">
        <v>-66.62</v>
      </c>
      <c r="P32" s="49" t="s">
        <v>75</v>
      </c>
    </row>
    <row r="33" spans="1:16" ht="15.75" thickBot="1" x14ac:dyDescent="0.3">
      <c r="A33" s="25"/>
      <c r="B33" s="38">
        <v>43463</v>
      </c>
      <c r="C33" s="55">
        <v>13014</v>
      </c>
      <c r="D33" s="68" t="s">
        <v>64</v>
      </c>
      <c r="E33" s="40">
        <v>43463</v>
      </c>
      <c r="F33" s="57">
        <v>172657.89</v>
      </c>
      <c r="G33" s="49"/>
      <c r="H33" s="58">
        <v>43463</v>
      </c>
      <c r="I33" s="59">
        <v>4207.5</v>
      </c>
      <c r="J33" s="138"/>
      <c r="K33" s="66"/>
      <c r="L33" s="134"/>
      <c r="M33" s="61">
        <v>138071</v>
      </c>
      <c r="N33" s="62">
        <v>3630.96</v>
      </c>
      <c r="O33" s="120"/>
      <c r="P33" s="49"/>
    </row>
    <row r="34" spans="1:16" ht="15.75" thickBot="1" x14ac:dyDescent="0.3">
      <c r="A34" s="25"/>
      <c r="B34" s="38">
        <v>43464</v>
      </c>
      <c r="C34" s="55">
        <v>333</v>
      </c>
      <c r="D34" s="28" t="s">
        <v>78</v>
      </c>
      <c r="E34" s="40">
        <v>43464</v>
      </c>
      <c r="F34" s="57">
        <v>231212.29</v>
      </c>
      <c r="G34" s="49"/>
      <c r="H34" s="58">
        <v>43464</v>
      </c>
      <c r="I34" s="59">
        <v>0</v>
      </c>
      <c r="J34" s="138"/>
      <c r="K34" s="81"/>
      <c r="L34" s="51"/>
      <c r="M34" s="61">
        <f>110250+112500+500+500</f>
        <v>223750</v>
      </c>
      <c r="N34" s="62">
        <v>7129.35</v>
      </c>
      <c r="O34" s="120"/>
      <c r="P34" s="128"/>
    </row>
    <row r="35" spans="1:16" ht="15.75" thickBot="1" x14ac:dyDescent="0.3">
      <c r="A35" s="25"/>
      <c r="B35" s="38">
        <v>43465</v>
      </c>
      <c r="C35" s="82"/>
      <c r="D35" s="83"/>
      <c r="E35" s="40">
        <v>43465</v>
      </c>
      <c r="F35" s="195"/>
      <c r="G35" s="196"/>
      <c r="H35" s="197">
        <v>43465</v>
      </c>
      <c r="I35" s="198"/>
      <c r="J35" s="138"/>
      <c r="K35" s="81"/>
      <c r="L35" s="51"/>
      <c r="M35" s="61"/>
      <c r="N35" s="62"/>
      <c r="O35" s="120"/>
      <c r="P35" s="49"/>
    </row>
    <row r="36" spans="1:16" ht="16.5" thickBot="1" x14ac:dyDescent="0.3">
      <c r="A36" s="85"/>
      <c r="B36" s="86"/>
      <c r="C36" s="87">
        <v>0</v>
      </c>
      <c r="D36" s="22"/>
      <c r="E36" s="88"/>
      <c r="F36" s="89">
        <v>0</v>
      </c>
      <c r="H36" s="90"/>
      <c r="I36" s="91">
        <v>0</v>
      </c>
      <c r="J36" s="138"/>
      <c r="K36" s="144"/>
      <c r="L36" s="145"/>
      <c r="M36" s="93">
        <f>SUM(M5:M35)</f>
        <v>3506252.5</v>
      </c>
      <c r="N36" s="93">
        <f>SUM(N5:N35)</f>
        <v>113430.86200000001</v>
      </c>
      <c r="O36" s="93">
        <f>SUM(O5:O35)</f>
        <v>-374408.08</v>
      </c>
    </row>
    <row r="37" spans="1:16" x14ac:dyDescent="0.25">
      <c r="B37" s="94" t="s">
        <v>20</v>
      </c>
      <c r="C37" s="95">
        <f>SUM(C5:C36)</f>
        <v>121881.7</v>
      </c>
      <c r="E37" s="96" t="s">
        <v>20</v>
      </c>
      <c r="F37" s="97">
        <f>SUM(F5:F36)</f>
        <v>4242539.8500000006</v>
      </c>
      <c r="H37" s="7" t="s">
        <v>20</v>
      </c>
      <c r="I37" s="4">
        <f>SUM(I5:I36)</f>
        <v>37932.080000000002</v>
      </c>
      <c r="J37" s="8"/>
      <c r="K37" s="98" t="s">
        <v>20</v>
      </c>
      <c r="L37" s="99">
        <f>SUM(L5:L36)</f>
        <v>113505.24</v>
      </c>
    </row>
    <row r="39" spans="1:16" ht="15.75" x14ac:dyDescent="0.25">
      <c r="A39" s="77"/>
      <c r="B39" s="100"/>
      <c r="C39" s="48"/>
      <c r="D39" s="70"/>
      <c r="E39" s="101"/>
      <c r="F39" s="92"/>
      <c r="H39" s="220" t="s">
        <v>21</v>
      </c>
      <c r="I39" s="221"/>
      <c r="J39" s="143"/>
      <c r="K39" s="222">
        <f>I37+L37</f>
        <v>151437.32</v>
      </c>
      <c r="L39" s="223"/>
    </row>
    <row r="40" spans="1:16" ht="15.75" x14ac:dyDescent="0.25">
      <c r="B40" s="103"/>
      <c r="C40" s="92"/>
      <c r="D40" s="201" t="s">
        <v>22</v>
      </c>
      <c r="E40" s="201"/>
      <c r="F40" s="104">
        <f>F37-K39</f>
        <v>4091102.5300000007</v>
      </c>
      <c r="I40" s="105"/>
      <c r="J40" s="105"/>
    </row>
    <row r="41" spans="1:16" ht="18.75" x14ac:dyDescent="0.3">
      <c r="D41" s="202" t="s">
        <v>23</v>
      </c>
      <c r="E41" s="202"/>
      <c r="F41" s="104">
        <v>0</v>
      </c>
      <c r="I41" s="203" t="s">
        <v>24</v>
      </c>
      <c r="J41" s="204"/>
      <c r="K41" s="205">
        <f>F46</f>
        <v>4091102.5300000007</v>
      </c>
      <c r="L41" s="206"/>
    </row>
    <row r="42" spans="1:16" ht="19.5" thickBot="1" x14ac:dyDescent="0.35">
      <c r="D42" s="106"/>
      <c r="E42" s="107" t="s">
        <v>25</v>
      </c>
      <c r="F42" s="108">
        <v>0</v>
      </c>
      <c r="I42" s="109"/>
      <c r="J42" s="109"/>
      <c r="K42" s="110"/>
      <c r="L42" s="110"/>
    </row>
    <row r="43" spans="1:16" ht="19.5" thickTop="1" x14ac:dyDescent="0.3">
      <c r="C43" s="3" t="s">
        <v>9</v>
      </c>
      <c r="E43" s="77" t="s">
        <v>26</v>
      </c>
      <c r="F43" s="4">
        <f>SUM(F40:F42)</f>
        <v>4091102.5300000007</v>
      </c>
      <c r="I43" s="111" t="s">
        <v>27</v>
      </c>
      <c r="J43" s="112"/>
      <c r="K43" s="207">
        <f>-C4</f>
        <v>0</v>
      </c>
      <c r="L43" s="206"/>
      <c r="M43" s="5" t="s">
        <v>28</v>
      </c>
    </row>
    <row r="44" spans="1:16" ht="15.75" thickBot="1" x14ac:dyDescent="0.3">
      <c r="D44" s="113" t="s">
        <v>29</v>
      </c>
      <c r="E44" s="77" t="s">
        <v>30</v>
      </c>
      <c r="F44" s="4">
        <v>0</v>
      </c>
    </row>
    <row r="45" spans="1:16" ht="20.25" thickTop="1" thickBot="1" x14ac:dyDescent="0.35">
      <c r="C45" s="97"/>
      <c r="D45" s="208" t="s">
        <v>31</v>
      </c>
      <c r="E45" s="208"/>
      <c r="F45" s="114">
        <v>0</v>
      </c>
      <c r="I45" s="209" t="s">
        <v>32</v>
      </c>
      <c r="J45" s="210"/>
      <c r="K45" s="211">
        <f>K41+K43</f>
        <v>4091102.5300000007</v>
      </c>
      <c r="L45" s="212"/>
    </row>
    <row r="46" spans="1:16" ht="18.75" x14ac:dyDescent="0.3">
      <c r="C46" s="97"/>
      <c r="D46" s="96"/>
      <c r="E46" s="115" t="s">
        <v>33</v>
      </c>
      <c r="F46" s="116">
        <f>F43+F44+F45</f>
        <v>4091102.5300000007</v>
      </c>
      <c r="H46" s="101"/>
      <c r="I46" s="92"/>
      <c r="J46" s="117"/>
      <c r="K46" s="101"/>
      <c r="L46" s="101"/>
      <c r="M46" s="118"/>
    </row>
    <row r="48" spans="1:16" x14ac:dyDescent="0.25">
      <c r="B48"/>
      <c r="C48"/>
      <c r="D48" s="200"/>
      <c r="E48" s="200"/>
      <c r="F48" s="92"/>
      <c r="M48" s="119"/>
      <c r="N48" s="77"/>
    </row>
    <row r="49" spans="2:14" x14ac:dyDescent="0.25">
      <c r="B49"/>
      <c r="C49"/>
      <c r="M49" s="119"/>
      <c r="N49" s="77"/>
    </row>
    <row r="50" spans="2:14" x14ac:dyDescent="0.25">
      <c r="B50"/>
      <c r="C50"/>
      <c r="N50" s="77"/>
    </row>
    <row r="51" spans="2:14" x14ac:dyDescent="0.25">
      <c r="B51"/>
      <c r="C51"/>
      <c r="F51"/>
      <c r="I51"/>
      <c r="J51"/>
      <c r="M51"/>
      <c r="N51" s="77"/>
    </row>
    <row r="52" spans="2:14" x14ac:dyDescent="0.25">
      <c r="B52"/>
      <c r="C52"/>
      <c r="N52" s="77"/>
    </row>
    <row r="53" spans="2:14" x14ac:dyDescent="0.25">
      <c r="M53" s="48"/>
      <c r="N53" s="77"/>
    </row>
    <row r="54" spans="2:14" x14ac:dyDescent="0.25">
      <c r="M54" s="120"/>
      <c r="N54" s="77"/>
    </row>
    <row r="55" spans="2:14" x14ac:dyDescent="0.25">
      <c r="M55" s="48"/>
      <c r="N55" s="77"/>
    </row>
    <row r="56" spans="2:14" x14ac:dyDescent="0.25">
      <c r="M56" s="48"/>
      <c r="N56" s="77"/>
    </row>
    <row r="57" spans="2:14" x14ac:dyDescent="0.25">
      <c r="M57" s="120"/>
    </row>
    <row r="58" spans="2:14" x14ac:dyDescent="0.25">
      <c r="M58" s="120"/>
    </row>
    <row r="59" spans="2:14" x14ac:dyDescent="0.25">
      <c r="M59" s="120"/>
    </row>
    <row r="60" spans="2:14" x14ac:dyDescent="0.25">
      <c r="M60" s="120"/>
    </row>
    <row r="61" spans="2:14" x14ac:dyDescent="0.25">
      <c r="M61" s="120"/>
    </row>
    <row r="62" spans="2:14" x14ac:dyDescent="0.25">
      <c r="M62" s="120"/>
    </row>
    <row r="63" spans="2:14" x14ac:dyDescent="0.25">
      <c r="M63" s="120"/>
    </row>
    <row r="64" spans="2:14" x14ac:dyDescent="0.25">
      <c r="M64" s="120"/>
    </row>
    <row r="65" spans="13:13" x14ac:dyDescent="0.25">
      <c r="M65" s="120"/>
    </row>
    <row r="66" spans="13:13" x14ac:dyDescent="0.25">
      <c r="M66" s="120"/>
    </row>
    <row r="67" spans="13:13" x14ac:dyDescent="0.25">
      <c r="M67" s="120"/>
    </row>
    <row r="68" spans="13:13" x14ac:dyDescent="0.25">
      <c r="M68" s="120"/>
    </row>
    <row r="69" spans="13:13" x14ac:dyDescent="0.25">
      <c r="M69" s="120"/>
    </row>
    <row r="70" spans="13:13" x14ac:dyDescent="0.25">
      <c r="M70" s="120"/>
    </row>
    <row r="71" spans="13:13" x14ac:dyDescent="0.25">
      <c r="M71" s="120"/>
    </row>
    <row r="72" spans="13:13" x14ac:dyDescent="0.25">
      <c r="M72" s="120"/>
    </row>
    <row r="73" spans="13:13" x14ac:dyDescent="0.25">
      <c r="M73" s="120"/>
    </row>
    <row r="74" spans="13:13" x14ac:dyDescent="0.25">
      <c r="M74" s="120"/>
    </row>
    <row r="75" spans="13:13" x14ac:dyDescent="0.25">
      <c r="M75" s="120"/>
    </row>
  </sheetData>
  <mergeCells count="16">
    <mergeCell ref="D48:E48"/>
    <mergeCell ref="S16:T16"/>
    <mergeCell ref="D40:E40"/>
    <mergeCell ref="D41:E41"/>
    <mergeCell ref="I41:J41"/>
    <mergeCell ref="K41:L41"/>
    <mergeCell ref="K43:L43"/>
    <mergeCell ref="D45:E45"/>
    <mergeCell ref="I45:J45"/>
    <mergeCell ref="K45:L45"/>
    <mergeCell ref="C1:K1"/>
    <mergeCell ref="S1:T1"/>
    <mergeCell ref="E4:F4"/>
    <mergeCell ref="I4:L4"/>
    <mergeCell ref="H39:I39"/>
    <mergeCell ref="K39:L39"/>
  </mergeCells>
  <pageMargins left="0.7" right="0.7" top="0.75" bottom="0.75" header="0.3" footer="0.3"/>
  <pageSetup orientation="portrait" horizontalDpi="0" verticalDpi="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NOVIEMBRE  2018   </vt:lpstr>
      <vt:lpstr>DICIEMBRE   2018   </vt:lpstr>
      <vt:lpstr>Hoja3</vt:lpstr>
      <vt:lpstr>Hoja4</vt:lpstr>
      <vt:lpstr>Hoja5</vt:lpstr>
      <vt:lpstr>Hoja6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Rouss</cp:lastModifiedBy>
  <dcterms:created xsi:type="dcterms:W3CDTF">2019-01-24T20:22:29Z</dcterms:created>
  <dcterms:modified xsi:type="dcterms:W3CDTF">2019-05-09T15:00:56Z</dcterms:modified>
</cp:coreProperties>
</file>