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01 DOCUEMENTOS\CENTRAL ARCHIVO  2 0 1 9\CENTRAL   # 01  ENERO 2019\"/>
    </mc:Choice>
  </mc:AlternateContent>
  <xr:revisionPtr revIDLastSave="0" documentId="13_ncr:1_{6158F3FA-6834-4BF7-B94B-4C6229418538}" xr6:coauthVersionLast="45" xr6:coauthVersionMax="45" xr10:uidLastSave="{00000000-0000-0000-0000-000000000000}"/>
  <bookViews>
    <workbookView xWindow="6270" yWindow="450" windowWidth="15900" windowHeight="11595" xr2:uid="{00000000-000D-0000-FFFF-FFFF00000000}"/>
  </bookViews>
  <sheets>
    <sheet name=" 4 CARNES   7 ENERO   2019    " sheetId="1" r:id="rId1"/>
    <sheet name="REMISIONES  7 ENERO 2019   " sheetId="2" r:id="rId2"/>
    <sheet name="Hoja3" sheetId="3" r:id="rId3"/>
    <sheet name="Hoja4" sheetId="4" r:id="rId4"/>
    <sheet name="D A N I E L A   " sheetId="5" r:id="rId5"/>
    <sheet name="Hoja6" sheetId="6" r:id="rId6"/>
    <sheet name="Hoja7" sheetId="7" r:id="rId7"/>
    <sheet name="Hoja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8" i="1" l="1"/>
  <c r="Q43" i="1"/>
  <c r="C62" i="2"/>
  <c r="E62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l="1"/>
  <c r="F60" i="2" s="1"/>
  <c r="F61" i="2" s="1"/>
  <c r="F62" i="2" s="1"/>
  <c r="M37" i="1"/>
  <c r="M35" i="1"/>
  <c r="AG38" i="1"/>
  <c r="AF35" i="1"/>
  <c r="K45" i="1" l="1"/>
  <c r="L39" i="1"/>
  <c r="F39" i="1"/>
  <c r="C39" i="1"/>
  <c r="F44" i="1" s="1"/>
  <c r="I21" i="1"/>
  <c r="M20" i="1"/>
  <c r="I14" i="1"/>
  <c r="M5" i="1"/>
  <c r="M38" i="1" s="1"/>
  <c r="I39" i="1" l="1"/>
  <c r="K41" i="1" s="1"/>
  <c r="C4" i="5"/>
  <c r="C6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42" i="1" l="1"/>
  <c r="F45" i="1" s="1"/>
  <c r="F48" i="1" s="1"/>
  <c r="K43" i="1" s="1"/>
  <c r="K47" i="1" s="1"/>
  <c r="AP16" i="1"/>
  <c r="AP30" i="1"/>
  <c r="AB21" i="1" l="1"/>
  <c r="AB14" i="1"/>
  <c r="AF20" i="1"/>
  <c r="AF5" i="1" l="1"/>
  <c r="AF38" i="1" s="1"/>
  <c r="AD45" i="1" l="1"/>
  <c r="AE39" i="1"/>
  <c r="AB39" i="1"/>
  <c r="Y39" i="1"/>
  <c r="V39" i="1"/>
  <c r="Y44" i="1" s="1"/>
  <c r="AD41" i="1" l="1"/>
  <c r="Y42" i="1" s="1"/>
  <c r="Y45" i="1" s="1"/>
  <c r="Y48" i="1" s="1"/>
  <c r="AD43" i="1" s="1"/>
  <c r="AD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N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FE60CAC6-4BD0-4A00-A9DB-3C54EEE0E2C4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81FFD567-B7BF-451C-B2F4-53B611BCA47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<sst xmlns="http://schemas.openxmlformats.org/spreadsheetml/2006/main" count="243" uniqueCount="129">
  <si>
    <t>Elaborado por Rosy Tellez</t>
  </si>
  <si>
    <t>}</t>
  </si>
  <si>
    <t>MORRALLA EN CAJA DE 11 SUR   2,800.00  +  $ 1,200.00 Total    $  4,000.00</t>
  </si>
  <si>
    <t>COMPRAS</t>
  </si>
  <si>
    <t>REPOSICION</t>
  </si>
  <si>
    <t>INVENTARIO INICIAL</t>
  </si>
  <si>
    <t xml:space="preserve">VENTAS  </t>
  </si>
  <si>
    <t xml:space="preserve"> </t>
  </si>
  <si>
    <t>BANCO</t>
  </si>
  <si>
    <t>TELEFONOS</t>
  </si>
  <si>
    <t xml:space="preserve">LUZ  </t>
  </si>
  <si>
    <t>RENTA</t>
  </si>
  <si>
    <t>VIGILANCIA</t>
  </si>
  <si>
    <t>TOTAL</t>
  </si>
  <si>
    <t>GRAN TOTAL GASTOS</t>
  </si>
  <si>
    <t>VENTAS NETAS</t>
  </si>
  <si>
    <t>PROVEEDOREES</t>
  </si>
  <si>
    <t>SUB TOTAL</t>
  </si>
  <si>
    <t xml:space="preserve">COMPRAS VARIAS </t>
  </si>
  <si>
    <t>Sub Total 1</t>
  </si>
  <si>
    <t>INVENTARIO  INICIAL</t>
  </si>
  <si>
    <t>.</t>
  </si>
  <si>
    <t>MAS</t>
  </si>
  <si>
    <t>CREDITOS</t>
  </si>
  <si>
    <t>INVENTARIO FINAL</t>
  </si>
  <si>
    <t xml:space="preserve">Sub Total 2 </t>
  </si>
  <si>
    <t xml:space="preserve">                  </t>
  </si>
  <si>
    <t>REMISIONES  ABASTO 4 CARNES       2 0 1 9</t>
  </si>
  <si>
    <r>
      <t xml:space="preserve">con fecha 07  </t>
    </r>
    <r>
      <rPr>
        <b/>
        <sz val="12"/>
        <color rgb="FF0000FF"/>
        <rFont val="Calibri"/>
        <family val="2"/>
        <scheme val="minor"/>
      </rPr>
      <t xml:space="preserve"> de  2019</t>
    </r>
  </si>
  <si>
    <t xml:space="preserve">BALANCE      ABASTO 4 CARNES      E N E R O   2 0 1 9 </t>
  </si>
  <si>
    <t>NOMINA 03</t>
  </si>
  <si>
    <t>NOMINA 04</t>
  </si>
  <si>
    <t>FINIQUITO Daniela</t>
  </si>
  <si>
    <t>Verificacion</t>
  </si>
  <si>
    <t>Nissan SM-39219</t>
  </si>
  <si>
    <t>Res/Pollo</t>
  </si>
  <si>
    <t>TARJETAS</t>
  </si>
  <si>
    <t>Pollo/-salsas</t>
  </si>
  <si>
    <t xml:space="preserve">Res   </t>
  </si>
  <si>
    <t>CONTADOR</t>
  </si>
  <si>
    <t>Finiquito Monica</t>
  </si>
  <si>
    <t>ELIAS</t>
  </si>
  <si>
    <t>NOMINA 02</t>
  </si>
  <si>
    <t>RES</t>
  </si>
  <si>
    <t xml:space="preserve">Choque Ismael </t>
  </si>
  <si>
    <t xml:space="preserve">POLLO  </t>
  </si>
  <si>
    <t>Remodelacion caja</t>
  </si>
  <si>
    <t>PEPE</t>
  </si>
  <si>
    <t>VERDURA</t>
  </si>
  <si>
    <t>POLLO</t>
  </si>
  <si>
    <t>x cobro nota anterior</t>
  </si>
  <si>
    <t>MAIZ</t>
  </si>
  <si>
    <t>Res/Pollo-V</t>
  </si>
  <si>
    <t>Res/pollo</t>
  </si>
  <si>
    <t>pollo/cond</t>
  </si>
  <si>
    <t>POLLO/MAIZ</t>
  </si>
  <si>
    <t>RETIROS DE 4 CARNES</t>
  </si>
  <si>
    <t>RES/POLLO</t>
  </si>
  <si>
    <t>NOMINA FAUSTO</t>
  </si>
  <si>
    <t>POLLO-/SALSAS</t>
  </si>
  <si>
    <t>Pollo/chorizo</t>
  </si>
  <si>
    <t>12961 G</t>
  </si>
  <si>
    <t>13061 G</t>
  </si>
  <si>
    <t>13194 G</t>
  </si>
  <si>
    <t>13252 G</t>
  </si>
  <si>
    <t>13312 G</t>
  </si>
  <si>
    <t>13387 G</t>
  </si>
  <si>
    <t>13401 G</t>
  </si>
  <si>
    <t>13464 G</t>
  </si>
  <si>
    <t>13471 G</t>
  </si>
  <si>
    <t>13914 G</t>
  </si>
  <si>
    <t>13676 G</t>
  </si>
  <si>
    <t>13677 G</t>
  </si>
  <si>
    <t>14123 G</t>
  </si>
  <si>
    <t>14248 G</t>
  </si>
  <si>
    <t>14397 G</t>
  </si>
  <si>
    <t>14492 G</t>
  </si>
  <si>
    <t>14516 G</t>
  </si>
  <si>
    <t>14655 G</t>
  </si>
  <si>
    <t>14674 G</t>
  </si>
  <si>
    <t>14686 G</t>
  </si>
  <si>
    <t>14879 G</t>
  </si>
  <si>
    <t>14983 G</t>
  </si>
  <si>
    <t>15020 G</t>
  </si>
  <si>
    <t>15195 G</t>
  </si>
  <si>
    <t>15143 G</t>
  </si>
  <si>
    <t>15354 G</t>
  </si>
  <si>
    <t>15597 G</t>
  </si>
  <si>
    <t>15598 G</t>
  </si>
  <si>
    <t>15625 G</t>
  </si>
  <si>
    <t>15660 G</t>
  </si>
  <si>
    <t>15839 G</t>
  </si>
  <si>
    <t>15894 G</t>
  </si>
  <si>
    <t>16023 G</t>
  </si>
  <si>
    <t>16189 G</t>
  </si>
  <si>
    <t>GANANCIA</t>
  </si>
  <si>
    <t>PAGOS</t>
  </si>
  <si>
    <t>FECHA</t>
  </si>
  <si>
    <t>#</t>
  </si>
  <si>
    <t>IMPORTE</t>
  </si>
  <si>
    <t>HERRERO</t>
  </si>
  <si>
    <t>RES/POLLO/MAIZ</t>
  </si>
  <si>
    <t>NOMINA 05</t>
  </si>
  <si>
    <t>Sobrante</t>
  </si>
  <si>
    <t>pollo</t>
  </si>
  <si>
    <t>aplica sobrante</t>
  </si>
  <si>
    <t>pollo/chorizo</t>
  </si>
  <si>
    <t>Daniela</t>
  </si>
  <si>
    <t xml:space="preserve">ABASTO 4 CARNES   DEUDA  </t>
  </si>
  <si>
    <t>DANIELA MOLINA AGUILAR</t>
  </si>
  <si>
    <t xml:space="preserve">P A G O S </t>
  </si>
  <si>
    <t>16420 G</t>
  </si>
  <si>
    <t>16421 G</t>
  </si>
  <si>
    <t>16580 G</t>
  </si>
  <si>
    <t>Fumi/Elias-Pepe</t>
  </si>
  <si>
    <t>16792 G</t>
  </si>
  <si>
    <t>16793 G</t>
  </si>
  <si>
    <t>16913 G</t>
  </si>
  <si>
    <t>16950 G</t>
  </si>
  <si>
    <t>17046 G</t>
  </si>
  <si>
    <t>17091 G</t>
  </si>
  <si>
    <t>17216 G</t>
  </si>
  <si>
    <t>17201 G</t>
  </si>
  <si>
    <t>17340 G</t>
  </si>
  <si>
    <t>17495 G</t>
  </si>
  <si>
    <t>17723 G</t>
  </si>
  <si>
    <r>
      <t xml:space="preserve">con fecha 07 Enero  </t>
    </r>
    <r>
      <rPr>
        <b/>
        <sz val="12"/>
        <color rgb="FF0000FF"/>
        <rFont val="Calibri"/>
        <family val="2"/>
        <scheme val="minor"/>
      </rPr>
      <t xml:space="preserve"> de  2019</t>
    </r>
  </si>
  <si>
    <t>SALDO</t>
  </si>
  <si>
    <t>MANUEL ATLATENCO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</si>
</sst>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C0A]dd\-mmm\-yy;@"/>
    <numFmt numFmtId="165" formatCode="&quot;$&quot;#,##0.00"/>
    <numFmt numFmtId="166" formatCode="[$$-80A]#,##0.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FF"/>
      <name val="Calibri Light"/>
      <family val="1"/>
      <scheme val="major"/>
    </font>
    <font>
      <b/>
      <sz val="11"/>
      <color indexed="8"/>
      <name val="Calibri"/>
      <family val="2"/>
    </font>
    <font>
      <b/>
      <sz val="11"/>
      <color rgb="FF0000FF"/>
      <name val="Calibri Light"/>
      <family val="1"/>
      <scheme val="maj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indexed="8"/>
      <name val="Calibri"/>
      <family val="2"/>
    </font>
    <font>
      <b/>
      <sz val="16"/>
      <color theme="5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530B"/>
        <bgColor indexed="64"/>
      </patternFill>
    </fill>
    <fill>
      <patternFill patternType="solid">
        <fgColor theme="7" tint="0.7999816888943144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8">
    <xf numFmtId="0" fontId="0" fillId="0" borderId="0" xfId="0"/>
    <xf numFmtId="164" fontId="0" fillId="0" borderId="0" xfId="0" applyNumberFormat="1" applyAlignment="1">
      <alignment horizontal="center"/>
    </xf>
    <xf numFmtId="0" fontId="4" fillId="2" borderId="0" xfId="0" applyFont="1" applyFill="1"/>
    <xf numFmtId="44" fontId="1" fillId="0" borderId="0" xfId="1" applyFont="1"/>
    <xf numFmtId="44" fontId="2" fillId="0" borderId="0" xfId="1" applyFont="1"/>
    <xf numFmtId="44" fontId="0" fillId="0" borderId="0" xfId="1" applyFont="1"/>
    <xf numFmtId="0" fontId="0" fillId="0" borderId="0" xfId="0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5" fillId="3" borderId="0" xfId="0" applyFont="1" applyFill="1"/>
    <xf numFmtId="44" fontId="1" fillId="3" borderId="0" xfId="1" applyFont="1" applyFill="1"/>
    <xf numFmtId="0" fontId="0" fillId="3" borderId="0" xfId="0" applyFill="1"/>
    <xf numFmtId="44" fontId="2" fillId="3" borderId="0" xfId="1" applyFont="1" applyFill="1"/>
    <xf numFmtId="44" fontId="7" fillId="0" borderId="4" xfId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44" fontId="8" fillId="3" borderId="0" xfId="1" applyFont="1" applyFill="1"/>
    <xf numFmtId="0" fontId="8" fillId="3" borderId="0" xfId="0" applyFont="1" applyFill="1"/>
    <xf numFmtId="0" fontId="10" fillId="0" borderId="1" xfId="0" applyFont="1" applyBorder="1"/>
    <xf numFmtId="164" fontId="11" fillId="0" borderId="5" xfId="0" applyNumberFormat="1" applyFont="1" applyBorder="1" applyAlignment="1">
      <alignment horizontal="center"/>
    </xf>
    <xf numFmtId="44" fontId="12" fillId="0" borderId="6" xfId="1" applyFont="1" applyBorder="1"/>
    <xf numFmtId="165" fontId="0" fillId="0" borderId="0" xfId="0" applyNumberFormat="1" applyFont="1"/>
    <xf numFmtId="44" fontId="8" fillId="4" borderId="0" xfId="1" applyFont="1" applyFill="1" applyAlignment="1">
      <alignment horizontal="center"/>
    </xf>
    <xf numFmtId="16" fontId="0" fillId="0" borderId="0" xfId="0" applyNumberFormat="1"/>
    <xf numFmtId="44" fontId="2" fillId="0" borderId="12" xfId="1" applyFont="1" applyFill="1" applyBorder="1"/>
    <xf numFmtId="165" fontId="14" fillId="0" borderId="0" xfId="0" applyNumberFormat="1" applyFont="1" applyFill="1"/>
    <xf numFmtId="0" fontId="0" fillId="0" borderId="0" xfId="0" applyFill="1"/>
    <xf numFmtId="15" fontId="2" fillId="0" borderId="13" xfId="0" applyNumberFormat="1" applyFont="1" applyFill="1" applyBorder="1"/>
    <xf numFmtId="0" fontId="2" fillId="0" borderId="0" xfId="0" applyFont="1" applyFill="1" applyBorder="1"/>
    <xf numFmtId="44" fontId="2" fillId="0" borderId="0" xfId="1" applyFont="1" applyFill="1" applyBorder="1" applyAlignment="1">
      <alignment horizontal="right"/>
    </xf>
    <xf numFmtId="164" fontId="2" fillId="0" borderId="14" xfId="0" applyNumberFormat="1" applyFont="1" applyFill="1" applyBorder="1" applyAlignment="1">
      <alignment horizontal="center"/>
    </xf>
    <xf numFmtId="165" fontId="15" fillId="0" borderId="0" xfId="0" applyNumberFormat="1" applyFont="1" applyFill="1"/>
    <xf numFmtId="15" fontId="2" fillId="0" borderId="15" xfId="0" applyNumberFormat="1" applyFont="1" applyFill="1" applyBorder="1"/>
    <xf numFmtId="44" fontId="2" fillId="0" borderId="17" xfId="1" applyFont="1" applyFill="1" applyBorder="1"/>
    <xf numFmtId="15" fontId="16" fillId="0" borderId="0" xfId="1" applyNumberFormat="1" applyFont="1" applyFill="1" applyBorder="1"/>
    <xf numFmtId="0" fontId="0" fillId="0" borderId="0" xfId="0" applyFill="1" applyBorder="1"/>
    <xf numFmtId="165" fontId="2" fillId="0" borderId="3" xfId="0" applyNumberFormat="1" applyFont="1" applyFill="1" applyBorder="1"/>
    <xf numFmtId="0" fontId="12" fillId="0" borderId="0" xfId="0" applyFont="1" applyFill="1" applyBorder="1"/>
    <xf numFmtId="16" fontId="2" fillId="0" borderId="0" xfId="1" applyNumberFormat="1" applyFont="1" applyFill="1" applyBorder="1"/>
    <xf numFmtId="0" fontId="2" fillId="6" borderId="0" xfId="0" applyFont="1" applyFill="1" applyBorder="1"/>
    <xf numFmtId="44" fontId="2" fillId="0" borderId="0" xfId="1" applyFont="1" applyFill="1" applyBorder="1"/>
    <xf numFmtId="44" fontId="2" fillId="0" borderId="0" xfId="1" applyFont="1" applyFill="1" applyBorder="1" applyAlignment="1"/>
    <xf numFmtId="44" fontId="17" fillId="0" borderId="0" xfId="1" applyFont="1" applyFill="1" applyBorder="1"/>
    <xf numFmtId="166" fontId="12" fillId="0" borderId="0" xfId="0" applyNumberFormat="1" applyFont="1" applyFill="1" applyBorder="1" applyAlignment="1"/>
    <xf numFmtId="165" fontId="12" fillId="0" borderId="0" xfId="0" applyNumberFormat="1" applyFont="1" applyFill="1"/>
    <xf numFmtId="0" fontId="2" fillId="0" borderId="0" xfId="0" applyFont="1" applyFill="1" applyBorder="1" applyAlignment="1">
      <alignment wrapText="1"/>
    </xf>
    <xf numFmtId="165" fontId="2" fillId="0" borderId="0" xfId="0" applyNumberFormat="1" applyFont="1" applyFill="1" applyBorder="1"/>
    <xf numFmtId="0" fontId="0" fillId="0" borderId="0" xfId="0" applyFont="1" applyBorder="1"/>
    <xf numFmtId="44" fontId="0" fillId="0" borderId="0" xfId="1" applyFont="1" applyBorder="1"/>
    <xf numFmtId="44" fontId="2" fillId="0" borderId="0" xfId="0" applyNumberFormat="1" applyFont="1" applyBorder="1"/>
    <xf numFmtId="16" fontId="2" fillId="0" borderId="0" xfId="1" applyNumberFormat="1" applyFont="1" applyFill="1" applyBorder="1" applyAlignment="1">
      <alignment horizontal="center"/>
    </xf>
    <xf numFmtId="44" fontId="2" fillId="0" borderId="0" xfId="1" applyFont="1" applyFill="1"/>
    <xf numFmtId="44" fontId="2" fillId="0" borderId="0" xfId="1" applyFont="1" applyFill="1" applyBorder="1" applyAlignment="1">
      <alignment horizontal="center"/>
    </xf>
    <xf numFmtId="165" fontId="6" fillId="0" borderId="0" xfId="0" applyNumberFormat="1" applyFont="1" applyFill="1"/>
    <xf numFmtId="44" fontId="0" fillId="0" borderId="0" xfId="1" applyFont="1" applyFill="1"/>
    <xf numFmtId="16" fontId="2" fillId="0" borderId="0" xfId="1" applyNumberFormat="1" applyFont="1" applyFill="1" applyBorder="1" applyAlignment="1">
      <alignment horizontal="right"/>
    </xf>
    <xf numFmtId="44" fontId="2" fillId="0" borderId="22" xfId="1" applyFont="1" applyFill="1" applyBorder="1"/>
    <xf numFmtId="16" fontId="2" fillId="0" borderId="1" xfId="0" applyNumberFormat="1" applyFont="1" applyFill="1" applyBorder="1" applyAlignment="1"/>
    <xf numFmtId="0" fontId="2" fillId="0" borderId="0" xfId="0" applyFont="1" applyFill="1"/>
    <xf numFmtId="44" fontId="2" fillId="0" borderId="23" xfId="1" applyFont="1" applyFill="1" applyBorder="1"/>
    <xf numFmtId="44" fontId="2" fillId="0" borderId="24" xfId="1" applyFont="1" applyFill="1" applyBorder="1"/>
    <xf numFmtId="0" fontId="18" fillId="0" borderId="0" xfId="0" applyFont="1"/>
    <xf numFmtId="164" fontId="19" fillId="0" borderId="20" xfId="0" applyNumberFormat="1" applyFont="1" applyBorder="1" applyAlignment="1">
      <alignment horizontal="center"/>
    </xf>
    <xf numFmtId="44" fontId="2" fillId="0" borderId="21" xfId="1" applyFont="1" applyBorder="1"/>
    <xf numFmtId="0" fontId="0" fillId="0" borderId="25" xfId="0" applyBorder="1"/>
    <xf numFmtId="44" fontId="1" fillId="0" borderId="26" xfId="1" applyFont="1" applyBorder="1"/>
    <xf numFmtId="44" fontId="1" fillId="0" borderId="0" xfId="1" applyFont="1" applyBorder="1"/>
    <xf numFmtId="0" fontId="2" fillId="0" borderId="27" xfId="0" applyFont="1" applyBorder="1"/>
    <xf numFmtId="165" fontId="2" fillId="0" borderId="28" xfId="0" applyNumberFormat="1" applyFont="1" applyBorder="1"/>
    <xf numFmtId="164" fontId="12" fillId="0" borderId="0" xfId="0" applyNumberFormat="1" applyFont="1" applyAlignment="1">
      <alignment horizontal="center"/>
    </xf>
    <xf numFmtId="44" fontId="12" fillId="0" borderId="0" xfId="1" applyFont="1"/>
    <xf numFmtId="0" fontId="19" fillId="0" borderId="0" xfId="0" applyFont="1" applyAlignment="1">
      <alignment horizontal="center"/>
    </xf>
    <xf numFmtId="44" fontId="19" fillId="0" borderId="0" xfId="1" applyFon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2" fillId="0" borderId="0" xfId="0" applyFont="1"/>
    <xf numFmtId="164" fontId="16" fillId="0" borderId="0" xfId="0" applyNumberFormat="1" applyFont="1" applyBorder="1" applyAlignment="1">
      <alignment horizontal="center"/>
    </xf>
    <xf numFmtId="0" fontId="0" fillId="0" borderId="0" xfId="0" applyBorder="1"/>
    <xf numFmtId="165" fontId="9" fillId="0" borderId="30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44" fontId="9" fillId="0" borderId="0" xfId="1" applyFont="1" applyAlignment="1">
      <alignment horizontal="center" vertical="center" wrapText="1"/>
    </xf>
    <xf numFmtId="0" fontId="20" fillId="0" borderId="28" xfId="0" applyFont="1" applyBorder="1"/>
    <xf numFmtId="0" fontId="21" fillId="0" borderId="28" xfId="0" applyFont="1" applyBorder="1" applyAlignment="1">
      <alignment horizontal="right"/>
    </xf>
    <xf numFmtId="44" fontId="2" fillId="0" borderId="28" xfId="1" applyFont="1" applyBorder="1"/>
    <xf numFmtId="0" fontId="8" fillId="0" borderId="0" xfId="0" applyFont="1" applyFill="1" applyBorder="1" applyAlignment="1">
      <alignment vertical="center"/>
    </xf>
    <xf numFmtId="165" fontId="13" fillId="0" borderId="0" xfId="0" applyNumberFormat="1" applyFont="1" applyFill="1" applyBorder="1" applyAlignment="1"/>
    <xf numFmtId="0" fontId="2" fillId="0" borderId="29" xfId="0" applyFont="1" applyBorder="1" applyAlignment="1">
      <alignment horizontal="left"/>
    </xf>
    <xf numFmtId="0" fontId="8" fillId="0" borderId="31" xfId="0" applyFont="1" applyFill="1" applyBorder="1" applyAlignment="1">
      <alignment vertical="center"/>
    </xf>
    <xf numFmtId="0" fontId="2" fillId="0" borderId="0" xfId="0" applyFont="1" applyAlignment="1">
      <alignment horizontal="right"/>
    </xf>
    <xf numFmtId="44" fontId="22" fillId="0" borderId="32" xfId="1" applyFont="1" applyBorder="1"/>
    <xf numFmtId="0" fontId="12" fillId="0" borderId="0" xfId="0" applyFont="1"/>
    <xf numFmtId="44" fontId="9" fillId="0" borderId="0" xfId="1" applyFont="1"/>
    <xf numFmtId="0" fontId="2" fillId="0" borderId="0" xfId="0" applyFont="1" applyBorder="1" applyAlignment="1">
      <alignment horizontal="center"/>
    </xf>
    <xf numFmtId="44" fontId="5" fillId="0" borderId="0" xfId="1" applyFont="1" applyBorder="1"/>
    <xf numFmtId="44" fontId="4" fillId="0" borderId="0" xfId="1" applyFont="1"/>
    <xf numFmtId="164" fontId="2" fillId="0" borderId="34" xfId="0" applyNumberFormat="1" applyFont="1" applyFill="1" applyBorder="1" applyAlignment="1">
      <alignment horizontal="center"/>
    </xf>
    <xf numFmtId="1" fontId="25" fillId="0" borderId="35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44" fontId="26" fillId="0" borderId="36" xfId="1" applyFont="1" applyFill="1" applyBorder="1"/>
    <xf numFmtId="164" fontId="2" fillId="0" borderId="35" xfId="0" applyNumberFormat="1" applyFont="1" applyFill="1" applyBorder="1" applyAlignment="1">
      <alignment horizontal="center"/>
    </xf>
    <xf numFmtId="1" fontId="27" fillId="0" borderId="35" xfId="0" applyNumberFormat="1" applyFont="1" applyFill="1" applyBorder="1" applyAlignment="1">
      <alignment horizontal="center"/>
    </xf>
    <xf numFmtId="164" fontId="16" fillId="0" borderId="0" xfId="0" applyNumberFormat="1" applyFont="1" applyFill="1" applyAlignment="1">
      <alignment horizontal="center"/>
    </xf>
    <xf numFmtId="164" fontId="28" fillId="0" borderId="35" xfId="0" applyNumberFormat="1" applyFont="1" applyFill="1" applyBorder="1" applyAlignment="1">
      <alignment horizontal="center"/>
    </xf>
    <xf numFmtId="164" fontId="28" fillId="0" borderId="37" xfId="0" applyNumberFormat="1" applyFont="1" applyFill="1" applyBorder="1" applyAlignment="1">
      <alignment horizontal="center"/>
    </xf>
    <xf numFmtId="1" fontId="27" fillId="0" borderId="37" xfId="0" applyNumberFormat="1" applyFont="1" applyFill="1" applyBorder="1" applyAlignment="1">
      <alignment horizontal="center"/>
    </xf>
    <xf numFmtId="164" fontId="28" fillId="0" borderId="38" xfId="0" applyNumberFormat="1" applyFont="1" applyFill="1" applyBorder="1" applyAlignment="1">
      <alignment horizontal="center"/>
    </xf>
    <xf numFmtId="1" fontId="29" fillId="0" borderId="38" xfId="0" applyNumberFormat="1" applyFont="1" applyFill="1" applyBorder="1" applyAlignment="1">
      <alignment horizontal="center"/>
    </xf>
    <xf numFmtId="44" fontId="2" fillId="0" borderId="28" xfId="1" applyFont="1" applyFill="1" applyBorder="1"/>
    <xf numFmtId="164" fontId="2" fillId="0" borderId="28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" fontId="0" fillId="0" borderId="0" xfId="0" applyNumberFormat="1" applyFill="1"/>
    <xf numFmtId="44" fontId="1" fillId="0" borderId="0" xfId="1" applyFont="1" applyFill="1"/>
    <xf numFmtId="44" fontId="5" fillId="0" borderId="0" xfId="1" applyFont="1" applyFill="1"/>
    <xf numFmtId="0" fontId="5" fillId="9" borderId="0" xfId="0" applyFont="1" applyFill="1"/>
    <xf numFmtId="44" fontId="1" fillId="9" borderId="0" xfId="1" applyFont="1" applyFill="1"/>
    <xf numFmtId="0" fontId="0" fillId="9" borderId="0" xfId="0" applyFill="1"/>
    <xf numFmtId="164" fontId="2" fillId="9" borderId="0" xfId="0" applyNumberFormat="1" applyFont="1" applyFill="1" applyBorder="1" applyAlignment="1">
      <alignment horizontal="center"/>
    </xf>
    <xf numFmtId="44" fontId="2" fillId="0" borderId="16" xfId="1" applyFont="1" applyFill="1" applyBorder="1"/>
    <xf numFmtId="165" fontId="6" fillId="0" borderId="0" xfId="0" applyNumberFormat="1" applyFont="1" applyFill="1" applyAlignment="1">
      <alignment horizontal="left"/>
    </xf>
    <xf numFmtId="44" fontId="2" fillId="5" borderId="11" xfId="1" applyFont="1" applyFill="1" applyBorder="1" applyAlignment="1">
      <alignment horizontal="center"/>
    </xf>
    <xf numFmtId="16" fontId="18" fillId="0" borderId="2" xfId="1" applyNumberFormat="1" applyFont="1" applyFill="1" applyBorder="1" applyAlignment="1"/>
    <xf numFmtId="16" fontId="12" fillId="0" borderId="0" xfId="1" applyNumberFormat="1" applyFont="1" applyFill="1" applyBorder="1"/>
    <xf numFmtId="44" fontId="30" fillId="10" borderId="0" xfId="1" applyFont="1" applyFill="1" applyBorder="1"/>
    <xf numFmtId="44" fontId="2" fillId="10" borderId="0" xfId="1" applyFont="1" applyFill="1" applyBorder="1"/>
    <xf numFmtId="44" fontId="31" fillId="0" borderId="0" xfId="1" applyFont="1" applyFill="1" applyBorder="1"/>
    <xf numFmtId="44" fontId="2" fillId="7" borderId="0" xfId="1" applyFont="1" applyFill="1"/>
    <xf numFmtId="0" fontId="31" fillId="0" borderId="0" xfId="0" applyFont="1"/>
    <xf numFmtId="0" fontId="2" fillId="0" borderId="35" xfId="0" applyFont="1" applyFill="1" applyBorder="1"/>
    <xf numFmtId="44" fontId="2" fillId="0" borderId="35" xfId="1" applyFont="1" applyFill="1" applyBorder="1" applyAlignment="1">
      <alignment horizontal="right"/>
    </xf>
    <xf numFmtId="44" fontId="2" fillId="0" borderId="35" xfId="1" applyFont="1" applyFill="1" applyBorder="1" applyAlignment="1"/>
    <xf numFmtId="165" fontId="2" fillId="0" borderId="35" xfId="0" applyNumberFormat="1" applyFont="1" applyFill="1" applyBorder="1"/>
    <xf numFmtId="16" fontId="16" fillId="0" borderId="0" xfId="1" applyNumberFormat="1" applyFont="1" applyFill="1" applyBorder="1" applyAlignment="1">
      <alignment horizontal="center"/>
    </xf>
    <xf numFmtId="16" fontId="2" fillId="0" borderId="2" xfId="1" applyNumberFormat="1" applyFont="1" applyFill="1" applyBorder="1" applyAlignment="1">
      <alignment horizontal="center"/>
    </xf>
    <xf numFmtId="44" fontId="0" fillId="11" borderId="0" xfId="1" applyFont="1" applyFill="1"/>
    <xf numFmtId="16" fontId="18" fillId="0" borderId="2" xfId="1" applyNumberFormat="1" applyFont="1" applyFill="1" applyBorder="1" applyAlignment="1">
      <alignment horizontal="left"/>
    </xf>
    <xf numFmtId="44" fontId="8" fillId="0" borderId="0" xfId="1" applyFont="1" applyBorder="1"/>
    <xf numFmtId="44" fontId="8" fillId="0" borderId="0" xfId="1" applyFont="1" applyFill="1" applyBorder="1" applyAlignment="1">
      <alignment horizontal="center"/>
    </xf>
    <xf numFmtId="44" fontId="8" fillId="0" borderId="32" xfId="1" applyFont="1" applyFill="1" applyBorder="1" applyAlignment="1">
      <alignment horizontal="center"/>
    </xf>
    <xf numFmtId="0" fontId="8" fillId="0" borderId="32" xfId="0" applyFont="1" applyFill="1" applyBorder="1" applyAlignment="1">
      <alignment horizontal="center"/>
    </xf>
    <xf numFmtId="44" fontId="2" fillId="0" borderId="35" xfId="1" applyFont="1" applyFill="1" applyBorder="1"/>
    <xf numFmtId="15" fontId="2" fillId="0" borderId="39" xfId="0" applyNumberFormat="1" applyFont="1" applyFill="1" applyBorder="1"/>
    <xf numFmtId="44" fontId="2" fillId="0" borderId="40" xfId="1" applyFont="1" applyFill="1" applyBorder="1"/>
    <xf numFmtId="0" fontId="19" fillId="0" borderId="35" xfId="0" applyFont="1" applyBorder="1" applyAlignment="1">
      <alignment horizontal="center"/>
    </xf>
    <xf numFmtId="44" fontId="1" fillId="0" borderId="35" xfId="1" applyFont="1" applyBorder="1"/>
    <xf numFmtId="44" fontId="8" fillId="8" borderId="21" xfId="1" applyFont="1" applyFill="1" applyBorder="1" applyAlignment="1">
      <alignment horizontal="center"/>
    </xf>
    <xf numFmtId="44" fontId="2" fillId="0" borderId="42" xfId="1" applyFont="1" applyFill="1" applyBorder="1"/>
    <xf numFmtId="44" fontId="2" fillId="0" borderId="43" xfId="1" applyFont="1" applyFill="1" applyBorder="1"/>
    <xf numFmtId="0" fontId="18" fillId="0" borderId="0" xfId="0" applyFont="1" applyFill="1" applyBorder="1" applyAlignment="1"/>
    <xf numFmtId="0" fontId="2" fillId="0" borderId="28" xfId="0" applyFont="1" applyFill="1" applyBorder="1"/>
    <xf numFmtId="44" fontId="2" fillId="0" borderId="28" xfId="1" applyFont="1" applyFill="1" applyBorder="1" applyAlignment="1">
      <alignment horizontal="right"/>
    </xf>
    <xf numFmtId="44" fontId="2" fillId="7" borderId="17" xfId="1" applyFont="1" applyFill="1" applyBorder="1"/>
    <xf numFmtId="166" fontId="2" fillId="0" borderId="28" xfId="0" applyNumberFormat="1" applyFont="1" applyFill="1" applyBorder="1" applyAlignment="1"/>
    <xf numFmtId="44" fontId="2" fillId="0" borderId="34" xfId="1" applyFont="1" applyFill="1" applyBorder="1" applyAlignment="1">
      <alignment horizontal="right"/>
    </xf>
    <xf numFmtId="0" fontId="18" fillId="0" borderId="35" xfId="0" applyFont="1" applyFill="1" applyBorder="1"/>
    <xf numFmtId="0" fontId="0" fillId="0" borderId="35" xfId="0" applyBorder="1"/>
    <xf numFmtId="44" fontId="0" fillId="0" borderId="35" xfId="1" applyFont="1" applyBorder="1"/>
    <xf numFmtId="44" fontId="0" fillId="0" borderId="37" xfId="1" applyFont="1" applyBorder="1"/>
    <xf numFmtId="0" fontId="5" fillId="0" borderId="0" xfId="0" applyFont="1" applyAlignment="1">
      <alignment horizontal="right"/>
    </xf>
    <xf numFmtId="44" fontId="5" fillId="0" borderId="11" xfId="0" applyNumberFormat="1" applyFont="1" applyBorder="1"/>
    <xf numFmtId="44" fontId="5" fillId="0" borderId="11" xfId="1" applyFont="1" applyFill="1" applyBorder="1" applyAlignment="1">
      <alignment horizontal="right"/>
    </xf>
    <xf numFmtId="44" fontId="8" fillId="0" borderId="0" xfId="1" applyFont="1" applyFill="1" applyBorder="1" applyAlignment="1">
      <alignment horizontal="right"/>
    </xf>
    <xf numFmtId="0" fontId="12" fillId="0" borderId="45" xfId="0" applyFont="1" applyFill="1" applyBorder="1"/>
    <xf numFmtId="44" fontId="2" fillId="0" borderId="46" xfId="1" applyFont="1" applyFill="1" applyBorder="1" applyAlignment="1">
      <alignment horizontal="right"/>
    </xf>
    <xf numFmtId="0" fontId="2" fillId="0" borderId="45" xfId="0" applyFont="1" applyFill="1" applyBorder="1"/>
    <xf numFmtId="44" fontId="2" fillId="0" borderId="46" xfId="1" applyFont="1" applyFill="1" applyBorder="1"/>
    <xf numFmtId="0" fontId="0" fillId="0" borderId="45" xfId="0" applyBorder="1"/>
    <xf numFmtId="44" fontId="8" fillId="0" borderId="46" xfId="0" applyNumberFormat="1" applyFont="1" applyBorder="1"/>
    <xf numFmtId="44" fontId="0" fillId="0" borderId="46" xfId="1" applyFont="1" applyBorder="1"/>
    <xf numFmtId="0" fontId="8" fillId="0" borderId="45" xfId="0" applyFont="1" applyFill="1" applyBorder="1" applyAlignment="1">
      <alignment horizontal="center"/>
    </xf>
    <xf numFmtId="44" fontId="8" fillId="0" borderId="47" xfId="1" applyFont="1" applyFill="1" applyBorder="1" applyAlignment="1">
      <alignment horizontal="center"/>
    </xf>
    <xf numFmtId="44" fontId="2" fillId="0" borderId="49" xfId="1" applyFont="1" applyFill="1" applyBorder="1" applyAlignment="1">
      <alignment horizontal="right"/>
    </xf>
    <xf numFmtId="16" fontId="12" fillId="0" borderId="0" xfId="0" applyNumberFormat="1" applyFont="1"/>
    <xf numFmtId="0" fontId="2" fillId="0" borderId="48" xfId="0" applyFont="1" applyFill="1" applyBorder="1"/>
    <xf numFmtId="44" fontId="2" fillId="0" borderId="50" xfId="1" applyFont="1" applyFill="1" applyBorder="1"/>
    <xf numFmtId="16" fontId="18" fillId="0" borderId="35" xfId="0" applyNumberFormat="1" applyFont="1" applyFill="1" applyBorder="1"/>
    <xf numFmtId="0" fontId="2" fillId="0" borderId="14" xfId="0" applyFont="1" applyFill="1" applyBorder="1"/>
    <xf numFmtId="16" fontId="2" fillId="0" borderId="14" xfId="0" applyNumberFormat="1" applyFont="1" applyFill="1" applyBorder="1"/>
    <xf numFmtId="16" fontId="2" fillId="0" borderId="14" xfId="0" applyNumberFormat="1" applyFont="1" applyFill="1" applyBorder="1" applyAlignment="1">
      <alignment horizontal="center"/>
    </xf>
    <xf numFmtId="16" fontId="8" fillId="3" borderId="14" xfId="0" applyNumberFormat="1" applyFont="1" applyFill="1" applyBorder="1"/>
    <xf numFmtId="44" fontId="2" fillId="3" borderId="46" xfId="1" applyFont="1" applyFill="1" applyBorder="1" applyAlignment="1">
      <alignment horizontal="right"/>
    </xf>
    <xf numFmtId="16" fontId="18" fillId="0" borderId="14" xfId="0" applyNumberFormat="1" applyFont="1" applyFill="1" applyBorder="1"/>
    <xf numFmtId="44" fontId="16" fillId="0" borderId="14" xfId="1" applyFont="1" applyFill="1" applyBorder="1" applyAlignment="1">
      <alignment horizontal="left"/>
    </xf>
    <xf numFmtId="0" fontId="6" fillId="0" borderId="14" xfId="0" applyFont="1" applyFill="1" applyBorder="1"/>
    <xf numFmtId="0" fontId="12" fillId="0" borderId="14" xfId="0" applyFont="1" applyFill="1" applyBorder="1"/>
    <xf numFmtId="0" fontId="2" fillId="0" borderId="14" xfId="0" applyFont="1" applyFill="1" applyBorder="1" applyAlignment="1">
      <alignment wrapText="1"/>
    </xf>
    <xf numFmtId="165" fontId="2" fillId="0" borderId="46" xfId="0" applyNumberFormat="1" applyFont="1" applyFill="1" applyBorder="1"/>
    <xf numFmtId="0" fontId="0" fillId="0" borderId="35" xfId="0" applyFill="1" applyBorder="1"/>
    <xf numFmtId="0" fontId="2" fillId="0" borderId="35" xfId="0" applyFont="1" applyFill="1" applyBorder="1" applyAlignment="1"/>
    <xf numFmtId="164" fontId="12" fillId="0" borderId="14" xfId="0" applyNumberFormat="1" applyFont="1" applyFill="1" applyBorder="1" applyAlignment="1">
      <alignment horizontal="center"/>
    </xf>
    <xf numFmtId="15" fontId="12" fillId="0" borderId="39" xfId="0" applyNumberFormat="1" applyFont="1" applyFill="1" applyBorder="1"/>
    <xf numFmtId="15" fontId="12" fillId="0" borderId="41" xfId="0" applyNumberFormat="1" applyFont="1" applyFill="1" applyBorder="1"/>
    <xf numFmtId="15" fontId="12" fillId="0" borderId="13" xfId="0" applyNumberFormat="1" applyFont="1" applyFill="1" applyBorder="1"/>
    <xf numFmtId="16" fontId="2" fillId="0" borderId="0" xfId="0" applyNumberFormat="1" applyFont="1" applyAlignment="1">
      <alignment horizontal="center"/>
    </xf>
    <xf numFmtId="0" fontId="2" fillId="0" borderId="45" xfId="0" applyFont="1" applyBorder="1"/>
    <xf numFmtId="16" fontId="12" fillId="0" borderId="0" xfId="1" applyNumberFormat="1" applyFont="1" applyFill="1" applyBorder="1" applyAlignment="1">
      <alignment horizontal="center"/>
    </xf>
    <xf numFmtId="44" fontId="12" fillId="0" borderId="50" xfId="1" applyFont="1" applyFill="1" applyBorder="1"/>
    <xf numFmtId="44" fontId="12" fillId="0" borderId="43" xfId="1" applyFont="1" applyFill="1" applyBorder="1"/>
    <xf numFmtId="44" fontId="30" fillId="0" borderId="0" xfId="1" applyFont="1"/>
    <xf numFmtId="165" fontId="9" fillId="0" borderId="30" xfId="0" applyNumberFormat="1" applyFont="1" applyBorder="1" applyAlignment="1">
      <alignment horizontal="center" vertical="center" wrapText="1"/>
    </xf>
    <xf numFmtId="15" fontId="8" fillId="0" borderId="0" xfId="0" applyNumberFormat="1" applyFont="1" applyAlignment="1">
      <alignment horizontal="center"/>
    </xf>
    <xf numFmtId="15" fontId="8" fillId="0" borderId="35" xfId="0" applyNumberFormat="1" applyFont="1" applyBorder="1" applyAlignment="1">
      <alignment horizontal="center"/>
    </xf>
    <xf numFmtId="44" fontId="2" fillId="11" borderId="35" xfId="1" applyFont="1" applyFill="1" applyBorder="1"/>
    <xf numFmtId="44" fontId="5" fillId="0" borderId="35" xfId="0" applyNumberFormat="1" applyFont="1" applyBorder="1"/>
    <xf numFmtId="15" fontId="8" fillId="0" borderId="34" xfId="0" applyNumberFormat="1" applyFont="1" applyBorder="1" applyAlignment="1">
      <alignment horizontal="center"/>
    </xf>
    <xf numFmtId="44" fontId="2" fillId="12" borderId="34" xfId="1" applyFont="1" applyFill="1" applyBorder="1"/>
    <xf numFmtId="0" fontId="2" fillId="12" borderId="52" xfId="0" applyFont="1" applyFill="1" applyBorder="1"/>
    <xf numFmtId="0" fontId="2" fillId="0" borderId="29" xfId="0" applyFont="1" applyFill="1" applyBorder="1"/>
    <xf numFmtId="0" fontId="0" fillId="0" borderId="29" xfId="0" applyBorder="1"/>
    <xf numFmtId="0" fontId="0" fillId="0" borderId="53" xfId="0" applyBorder="1"/>
    <xf numFmtId="44" fontId="13" fillId="0" borderId="54" xfId="1" applyFont="1" applyBorder="1"/>
    <xf numFmtId="16" fontId="2" fillId="0" borderId="45" xfId="0" applyNumberFormat="1" applyFont="1" applyBorder="1"/>
    <xf numFmtId="44" fontId="2" fillId="0" borderId="46" xfId="1" applyFont="1" applyBorder="1"/>
    <xf numFmtId="0" fontId="13" fillId="0" borderId="0" xfId="0" applyFont="1" applyAlignment="1">
      <alignment horizontal="center"/>
    </xf>
    <xf numFmtId="0" fontId="0" fillId="7" borderId="0" xfId="0" applyFill="1"/>
    <xf numFmtId="0" fontId="12" fillId="7" borderId="0" xfId="0" applyFont="1" applyFill="1" applyBorder="1"/>
    <xf numFmtId="0" fontId="2" fillId="7" borderId="0" xfId="0" applyFont="1" applyFill="1" applyBorder="1" applyAlignment="1">
      <alignment wrapText="1"/>
    </xf>
    <xf numFmtId="44" fontId="2" fillId="7" borderId="0" xfId="1" applyFont="1" applyFill="1" applyBorder="1"/>
    <xf numFmtId="0" fontId="0" fillId="7" borderId="0" xfId="0" applyFont="1" applyFill="1" applyBorder="1"/>
    <xf numFmtId="44" fontId="31" fillId="7" borderId="0" xfId="1" applyFont="1" applyFill="1" applyBorder="1"/>
    <xf numFmtId="0" fontId="2" fillId="7" borderId="0" xfId="0" applyFont="1" applyFill="1"/>
    <xf numFmtId="0" fontId="31" fillId="7" borderId="0" xfId="0" applyFont="1" applyFill="1"/>
    <xf numFmtId="0" fontId="5" fillId="0" borderId="0" xfId="0" applyFont="1" applyFill="1" applyBorder="1" applyAlignment="1">
      <alignment wrapText="1"/>
    </xf>
    <xf numFmtId="44" fontId="32" fillId="7" borderId="36" xfId="1" applyFont="1" applyFill="1" applyBorder="1"/>
    <xf numFmtId="15" fontId="2" fillId="7" borderId="13" xfId="0" applyNumberFormat="1" applyFont="1" applyFill="1" applyBorder="1"/>
    <xf numFmtId="15" fontId="2" fillId="7" borderId="39" xfId="0" applyNumberFormat="1" applyFont="1" applyFill="1" applyBorder="1"/>
    <xf numFmtId="15" fontId="2" fillId="7" borderId="41" xfId="0" applyNumberFormat="1" applyFont="1" applyFill="1" applyBorder="1"/>
    <xf numFmtId="44" fontId="2" fillId="7" borderId="50" xfId="1" applyFont="1" applyFill="1" applyBorder="1"/>
    <xf numFmtId="44" fontId="2" fillId="7" borderId="43" xfId="1" applyFont="1" applyFill="1" applyBorder="1"/>
    <xf numFmtId="44" fontId="2" fillId="0" borderId="49" xfId="1" applyFont="1" applyBorder="1"/>
    <xf numFmtId="0" fontId="0" fillId="0" borderId="55" xfId="0" applyBorder="1"/>
    <xf numFmtId="44" fontId="0" fillId="0" borderId="56" xfId="1" applyFont="1" applyBorder="1"/>
    <xf numFmtId="0" fontId="0" fillId="0" borderId="57" xfId="0" applyBorder="1"/>
    <xf numFmtId="44" fontId="5" fillId="0" borderId="58" xfId="1" applyFont="1" applyBorder="1" applyAlignment="1">
      <alignment horizontal="center"/>
    </xf>
    <xf numFmtId="0" fontId="3" fillId="0" borderId="0" xfId="0" applyFont="1" applyFill="1" applyAlignment="1"/>
    <xf numFmtId="0" fontId="8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165" fontId="9" fillId="0" borderId="29" xfId="0" applyNumberFormat="1" applyFont="1" applyBorder="1" applyAlignment="1">
      <alignment horizontal="center" vertical="center" wrapText="1"/>
    </xf>
    <xf numFmtId="165" fontId="9" fillId="0" borderId="30" xfId="0" applyNumberFormat="1" applyFont="1" applyBorder="1" applyAlignment="1">
      <alignment horizontal="center" vertical="center" wrapText="1"/>
    </xf>
    <xf numFmtId="165" fontId="9" fillId="0" borderId="30" xfId="0" applyNumberFormat="1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8" fillId="0" borderId="0" xfId="0" applyFont="1" applyAlignment="1">
      <alignment horizontal="center"/>
    </xf>
    <xf numFmtId="165" fontId="9" fillId="0" borderId="0" xfId="0" applyNumberFormat="1" applyFont="1" applyBorder="1" applyAlignment="1">
      <alignment horizontal="center" vertical="center" wrapText="1"/>
    </xf>
    <xf numFmtId="165" fontId="12" fillId="0" borderId="0" xfId="0" applyNumberFormat="1" applyFont="1" applyBorder="1" applyAlignment="1">
      <alignment horizontal="center" vertical="center" wrapText="1"/>
    </xf>
    <xf numFmtId="44" fontId="9" fillId="0" borderId="29" xfId="1" applyFont="1" applyBorder="1" applyAlignment="1">
      <alignment horizontal="center" vertical="center" wrapText="1"/>
    </xf>
    <xf numFmtId="44" fontId="9" fillId="0" borderId="30" xfId="1" applyFont="1" applyBorder="1" applyAlignment="1">
      <alignment horizontal="center" vertical="center" wrapText="1"/>
    </xf>
    <xf numFmtId="44" fontId="5" fillId="0" borderId="30" xfId="1" applyFont="1" applyBorder="1" applyAlignment="1">
      <alignment horizontal="center"/>
    </xf>
    <xf numFmtId="44" fontId="5" fillId="0" borderId="31" xfId="1" applyFont="1" applyBorder="1" applyAlignment="1">
      <alignment horizontal="center"/>
    </xf>
    <xf numFmtId="44" fontId="5" fillId="0" borderId="29" xfId="1" applyFont="1" applyBorder="1" applyAlignment="1">
      <alignment horizontal="center"/>
    </xf>
    <xf numFmtId="0" fontId="22" fillId="0" borderId="0" xfId="0" applyFont="1" applyAlignment="1">
      <alignment horizontal="center"/>
    </xf>
    <xf numFmtId="44" fontId="5" fillId="2" borderId="9" xfId="1" applyFont="1" applyFill="1" applyBorder="1" applyAlignment="1">
      <alignment horizontal="center"/>
    </xf>
    <xf numFmtId="44" fontId="5" fillId="2" borderId="10" xfId="1" applyFont="1" applyFill="1" applyBorder="1" applyAlignment="1">
      <alignment horizontal="center"/>
    </xf>
    <xf numFmtId="165" fontId="5" fillId="2" borderId="10" xfId="1" applyNumberFormat="1" applyFont="1" applyFill="1" applyBorder="1" applyAlignment="1">
      <alignment horizontal="center"/>
    </xf>
    <xf numFmtId="44" fontId="5" fillId="2" borderId="33" xfId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33" fillId="13" borderId="0" xfId="0" applyFont="1" applyFill="1" applyAlignment="1">
      <alignment horizontal="center" vertical="center"/>
    </xf>
    <xf numFmtId="0" fontId="33" fillId="13" borderId="32" xfId="0" applyFont="1" applyFill="1" applyBorder="1" applyAlignment="1">
      <alignment horizontal="center" vertical="center"/>
    </xf>
    <xf numFmtId="0" fontId="5" fillId="0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CC6600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57150</xdr:colOff>
      <xdr:row>39</xdr:row>
      <xdr:rowOff>19050</xdr:rowOff>
    </xdr:from>
    <xdr:to>
      <xdr:col>25</xdr:col>
      <xdr:colOff>295275</xdr:colOff>
      <xdr:row>39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05350" y="77247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40</xdr:row>
      <xdr:rowOff>200024</xdr:rowOff>
    </xdr:from>
    <xdr:to>
      <xdr:col>25</xdr:col>
      <xdr:colOff>285750</xdr:colOff>
      <xdr:row>41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0800000" flipV="1">
          <a:off x="4686300" y="80962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</xdr:colOff>
      <xdr:row>39</xdr:row>
      <xdr:rowOff>19050</xdr:rowOff>
    </xdr:from>
    <xdr:to>
      <xdr:col>25</xdr:col>
      <xdr:colOff>295275</xdr:colOff>
      <xdr:row>39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705350" y="77247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40</xdr:row>
      <xdr:rowOff>200024</xdr:rowOff>
    </xdr:from>
    <xdr:to>
      <xdr:col>25</xdr:col>
      <xdr:colOff>285750</xdr:colOff>
      <xdr:row>41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0800000" flipV="1">
          <a:off x="4686300" y="80962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45</xdr:row>
      <xdr:rowOff>47626</xdr:rowOff>
    </xdr:from>
    <xdr:to>
      <xdr:col>26</xdr:col>
      <xdr:colOff>628650</xdr:colOff>
      <xdr:row>47</xdr:row>
      <xdr:rowOff>85725</xdr:rowOff>
    </xdr:to>
    <xdr:cxnSp macro="">
      <xdr:nvCxnSpPr>
        <xdr:cNvPr id="6" name="3 Conector recto de flech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648200" y="9077326"/>
          <a:ext cx="819150" cy="495299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39</xdr:row>
      <xdr:rowOff>19050</xdr:rowOff>
    </xdr:from>
    <xdr:to>
      <xdr:col>6</xdr:col>
      <xdr:colOff>295275</xdr:colOff>
      <xdr:row>39</xdr:row>
      <xdr:rowOff>161925</xdr:rowOff>
    </xdr:to>
    <xdr:cxnSp macro="">
      <xdr:nvCxnSpPr>
        <xdr:cNvPr id="7" name="1 Conector recto de flecha">
          <a:extLst>
            <a:ext uri="{FF2B5EF4-FFF2-40B4-BE49-F238E27FC236}">
              <a16:creationId xmlns:a16="http://schemas.microsoft.com/office/drawing/2014/main" id="{E2B7EE01-FE3E-4075-A25C-14AD4B0A35BD}"/>
            </a:ext>
          </a:extLst>
        </xdr:cNvPr>
        <xdr:cNvCxnSpPr/>
      </xdr:nvCxnSpPr>
      <xdr:spPr>
        <a:xfrm>
          <a:off x="18322290" y="8637270"/>
          <a:ext cx="13906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40</xdr:row>
      <xdr:rowOff>200024</xdr:rowOff>
    </xdr:from>
    <xdr:to>
      <xdr:col>6</xdr:col>
      <xdr:colOff>285750</xdr:colOff>
      <xdr:row>41</xdr:row>
      <xdr:rowOff>85724</xdr:rowOff>
    </xdr:to>
    <xdr:cxnSp macro="">
      <xdr:nvCxnSpPr>
        <xdr:cNvPr id="8" name="2 Conector recto de flecha">
          <a:extLst>
            <a:ext uri="{FF2B5EF4-FFF2-40B4-BE49-F238E27FC236}">
              <a16:creationId xmlns:a16="http://schemas.microsoft.com/office/drawing/2014/main" id="{4FCF036E-E778-4346-B8BA-9539D02DE2D8}"/>
            </a:ext>
          </a:extLst>
        </xdr:cNvPr>
        <xdr:cNvCxnSpPr/>
      </xdr:nvCxnSpPr>
      <xdr:spPr>
        <a:xfrm rot="10800000" flipV="1">
          <a:off x="18303240" y="9001124"/>
          <a:ext cx="156210" cy="8382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39</xdr:row>
      <xdr:rowOff>19050</xdr:rowOff>
    </xdr:from>
    <xdr:to>
      <xdr:col>6</xdr:col>
      <xdr:colOff>295275</xdr:colOff>
      <xdr:row>39</xdr:row>
      <xdr:rowOff>161925</xdr:rowOff>
    </xdr:to>
    <xdr:cxnSp macro="">
      <xdr:nvCxnSpPr>
        <xdr:cNvPr id="9" name="1 Conector recto de flecha">
          <a:extLst>
            <a:ext uri="{FF2B5EF4-FFF2-40B4-BE49-F238E27FC236}">
              <a16:creationId xmlns:a16="http://schemas.microsoft.com/office/drawing/2014/main" id="{AAAEDF66-FF09-4802-A2CC-9A58EDE70F71}"/>
            </a:ext>
          </a:extLst>
        </xdr:cNvPr>
        <xdr:cNvCxnSpPr/>
      </xdr:nvCxnSpPr>
      <xdr:spPr>
        <a:xfrm>
          <a:off x="18322290" y="8637270"/>
          <a:ext cx="13906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40</xdr:row>
      <xdr:rowOff>200024</xdr:rowOff>
    </xdr:from>
    <xdr:to>
      <xdr:col>6</xdr:col>
      <xdr:colOff>285750</xdr:colOff>
      <xdr:row>41</xdr:row>
      <xdr:rowOff>85724</xdr:rowOff>
    </xdr:to>
    <xdr:cxnSp macro="">
      <xdr:nvCxnSpPr>
        <xdr:cNvPr id="10" name="2 Conector recto de flecha">
          <a:extLst>
            <a:ext uri="{FF2B5EF4-FFF2-40B4-BE49-F238E27FC236}">
              <a16:creationId xmlns:a16="http://schemas.microsoft.com/office/drawing/2014/main" id="{F3AA7551-1778-40A9-8A4E-01A189BD9101}"/>
            </a:ext>
          </a:extLst>
        </xdr:cNvPr>
        <xdr:cNvCxnSpPr/>
      </xdr:nvCxnSpPr>
      <xdr:spPr>
        <a:xfrm rot="10800000" flipV="1">
          <a:off x="18303240" y="9001124"/>
          <a:ext cx="156210" cy="8382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47626</xdr:rowOff>
    </xdr:from>
    <xdr:to>
      <xdr:col>7</xdr:col>
      <xdr:colOff>628650</xdr:colOff>
      <xdr:row>47</xdr:row>
      <xdr:rowOff>85725</xdr:rowOff>
    </xdr:to>
    <xdr:cxnSp macro="">
      <xdr:nvCxnSpPr>
        <xdr:cNvPr id="11" name="3 Conector recto de flecha">
          <a:extLst>
            <a:ext uri="{FF2B5EF4-FFF2-40B4-BE49-F238E27FC236}">
              <a16:creationId xmlns:a16="http://schemas.microsoft.com/office/drawing/2014/main" id="{D96D60F5-75A5-4704-B78F-C765D7623772}"/>
            </a:ext>
          </a:extLst>
        </xdr:cNvPr>
        <xdr:cNvCxnSpPr/>
      </xdr:nvCxnSpPr>
      <xdr:spPr>
        <a:xfrm flipV="1">
          <a:off x="18265140" y="9946006"/>
          <a:ext cx="826770" cy="472439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P77"/>
  <sheetViews>
    <sheetView tabSelected="1" topLeftCell="C1" workbookViewId="0">
      <selection activeCell="E2" sqref="E2:F3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3" customWidth="1"/>
    <col min="4" max="4" width="9" style="6" customWidth="1"/>
    <col min="6" max="6" width="17.85546875" style="3" customWidth="1"/>
    <col min="7" max="7" width="2.85546875" customWidth="1"/>
    <col min="9" max="9" width="12.140625" style="3" customWidth="1"/>
    <col min="10" max="10" width="7.140625" style="3" bestFit="1" customWidth="1"/>
    <col min="11" max="11" width="16" customWidth="1"/>
    <col min="12" max="12" width="11.28515625" customWidth="1"/>
    <col min="13" max="13" width="18.140625" style="3" customWidth="1"/>
    <col min="14" max="15" width="14.42578125" style="4" customWidth="1"/>
    <col min="17" max="17" width="16" bestFit="1" customWidth="1"/>
    <col min="18" max="18" width="5.7109375" customWidth="1"/>
    <col min="19" max="19" width="6.7109375" customWidth="1"/>
    <col min="20" max="20" width="2.5703125" customWidth="1"/>
    <col min="21" max="21" width="12.42578125" style="1" customWidth="1"/>
    <col min="22" max="22" width="16.42578125" style="3" hidden="1" customWidth="1"/>
    <col min="23" max="23" width="9" style="6" hidden="1" customWidth="1"/>
    <col min="24" max="24" width="0" hidden="1" customWidth="1"/>
    <col min="25" max="25" width="17.85546875" style="3" hidden="1" customWidth="1"/>
    <col min="26" max="26" width="2.85546875" hidden="1" customWidth="1"/>
    <col min="27" max="27" width="0" hidden="1" customWidth="1"/>
    <col min="28" max="28" width="12.140625" style="3" hidden="1" customWidth="1"/>
    <col min="29" max="29" width="7.140625" style="3" hidden="1" customWidth="1"/>
    <col min="30" max="30" width="16" hidden="1" customWidth="1"/>
    <col min="31" max="31" width="11.28515625" hidden="1" customWidth="1"/>
    <col min="32" max="32" width="18.140625" style="3" hidden="1" customWidth="1"/>
    <col min="33" max="34" width="14.42578125" style="4" hidden="1" customWidth="1"/>
    <col min="35" max="35" width="0" hidden="1" customWidth="1"/>
    <col min="36" max="36" width="16" hidden="1" customWidth="1"/>
    <col min="37" max="37" width="15.85546875" bestFit="1" customWidth="1"/>
    <col min="41" max="41" width="15.7109375" bestFit="1" customWidth="1"/>
    <col min="42" max="42" width="15.85546875" bestFit="1" customWidth="1"/>
  </cols>
  <sheetData>
    <row r="1" spans="1:42" ht="23.25" x14ac:dyDescent="0.35">
      <c r="C1" s="232" t="s">
        <v>29</v>
      </c>
      <c r="D1" s="232"/>
      <c r="E1" s="232"/>
      <c r="F1" s="232"/>
      <c r="G1" s="232"/>
      <c r="H1" s="232"/>
      <c r="I1" s="232"/>
      <c r="J1" s="232"/>
      <c r="K1" s="232"/>
      <c r="L1" s="2" t="s">
        <v>0</v>
      </c>
      <c r="S1" s="212"/>
      <c r="V1" s="232" t="s">
        <v>29</v>
      </c>
      <c r="W1" s="232"/>
      <c r="X1" s="232"/>
      <c r="Y1" s="232"/>
      <c r="Z1" s="232"/>
      <c r="AA1" s="232"/>
      <c r="AB1" s="232"/>
      <c r="AC1" s="232"/>
      <c r="AD1" s="232"/>
      <c r="AE1" s="2" t="s">
        <v>0</v>
      </c>
      <c r="AN1" s="76"/>
      <c r="AO1" s="233"/>
      <c r="AP1" s="233"/>
    </row>
    <row r="2" spans="1:42" ht="19.5" thickBot="1" x14ac:dyDescent="0.35">
      <c r="C2" s="5" t="s">
        <v>1</v>
      </c>
      <c r="E2" s="265" t="s">
        <v>128</v>
      </c>
      <c r="F2" s="265"/>
      <c r="H2" s="267" t="s">
        <v>2</v>
      </c>
      <c r="I2" s="110"/>
      <c r="J2" s="110"/>
      <c r="K2" s="25"/>
      <c r="L2" s="25"/>
      <c r="M2" s="110"/>
      <c r="N2" s="50"/>
      <c r="O2" s="50"/>
      <c r="S2" s="212"/>
      <c r="V2" s="5" t="s">
        <v>1</v>
      </c>
      <c r="X2" s="7"/>
      <c r="Y2" s="8"/>
      <c r="AA2" s="9" t="s">
        <v>2</v>
      </c>
      <c r="AB2" s="10"/>
      <c r="AC2" s="10"/>
      <c r="AD2" s="11"/>
      <c r="AE2" s="11"/>
      <c r="AF2" s="10"/>
      <c r="AG2" s="12"/>
      <c r="AH2" s="12"/>
      <c r="AN2" s="120"/>
      <c r="AO2" s="36"/>
      <c r="AP2" s="28"/>
    </row>
    <row r="3" spans="1:42" ht="16.5" thickBot="1" x14ac:dyDescent="0.3">
      <c r="C3" s="13" t="s">
        <v>3</v>
      </c>
      <c r="D3" s="14"/>
      <c r="E3" s="266"/>
      <c r="F3" s="266"/>
      <c r="I3" s="15" t="s">
        <v>4</v>
      </c>
      <c r="J3" s="10"/>
      <c r="K3" s="16" t="s">
        <v>126</v>
      </c>
      <c r="L3" s="16"/>
      <c r="S3" s="212"/>
      <c r="V3" s="13" t="s">
        <v>3</v>
      </c>
      <c r="W3" s="14"/>
      <c r="AB3" s="15" t="s">
        <v>4</v>
      </c>
      <c r="AC3" s="10"/>
      <c r="AD3" s="16" t="s">
        <v>28</v>
      </c>
      <c r="AE3" s="16"/>
      <c r="AN3" s="120"/>
      <c r="AO3" s="147"/>
      <c r="AP3" s="148"/>
    </row>
    <row r="4" spans="1:42" ht="20.25" thickTop="1" thickBot="1" x14ac:dyDescent="0.35">
      <c r="A4" s="17" t="s">
        <v>5</v>
      </c>
      <c r="B4" s="18"/>
      <c r="C4" s="19">
        <v>243097.17</v>
      </c>
      <c r="D4" s="20"/>
      <c r="E4" s="234" t="s">
        <v>6</v>
      </c>
      <c r="F4" s="235"/>
      <c r="I4" s="236" t="s">
        <v>7</v>
      </c>
      <c r="J4" s="237"/>
      <c r="K4" s="237"/>
      <c r="L4" s="237"/>
      <c r="M4" s="21" t="s">
        <v>8</v>
      </c>
      <c r="N4" s="118" t="s">
        <v>36</v>
      </c>
      <c r="O4" s="51"/>
      <c r="S4" s="212"/>
      <c r="T4" s="17" t="s">
        <v>5</v>
      </c>
      <c r="U4" s="18"/>
      <c r="V4" s="19">
        <v>243097.17</v>
      </c>
      <c r="W4" s="20"/>
      <c r="X4" s="234" t="s">
        <v>6</v>
      </c>
      <c r="Y4" s="235"/>
      <c r="AB4" s="236" t="s">
        <v>7</v>
      </c>
      <c r="AC4" s="237"/>
      <c r="AD4" s="237"/>
      <c r="AE4" s="237"/>
      <c r="AF4" s="21" t="s">
        <v>8</v>
      </c>
      <c r="AG4" s="118" t="s">
        <v>36</v>
      </c>
      <c r="AH4" s="51"/>
      <c r="AO4" s="242" t="s">
        <v>56</v>
      </c>
      <c r="AP4" s="243"/>
    </row>
    <row r="5" spans="1:42" ht="15.75" thickBot="1" x14ac:dyDescent="0.3">
      <c r="A5" s="22"/>
      <c r="B5" s="29">
        <v>43472</v>
      </c>
      <c r="C5" s="23">
        <v>11448</v>
      </c>
      <c r="D5" s="117" t="s">
        <v>35</v>
      </c>
      <c r="E5" s="31">
        <v>43472</v>
      </c>
      <c r="F5" s="116">
        <v>54483.68</v>
      </c>
      <c r="G5" s="25"/>
      <c r="H5" s="26">
        <v>43472</v>
      </c>
      <c r="I5" s="32">
        <v>233.8</v>
      </c>
      <c r="J5" s="130"/>
      <c r="K5" s="34"/>
      <c r="L5" s="39"/>
      <c r="M5" s="144">
        <f>41450+32</f>
        <v>41482</v>
      </c>
      <c r="N5" s="145">
        <v>401.64</v>
      </c>
      <c r="O5" s="39"/>
      <c r="P5" s="34"/>
      <c r="Q5" s="36"/>
      <c r="R5" s="36"/>
      <c r="S5" s="213"/>
      <c r="T5" s="22"/>
      <c r="U5" s="29">
        <v>43472</v>
      </c>
      <c r="V5" s="23">
        <v>11448</v>
      </c>
      <c r="W5" s="117" t="s">
        <v>35</v>
      </c>
      <c r="X5" s="31">
        <v>43472</v>
      </c>
      <c r="Y5" s="116">
        <v>54483.68</v>
      </c>
      <c r="Z5" s="25"/>
      <c r="AA5" s="26">
        <v>43472</v>
      </c>
      <c r="AB5" s="32">
        <v>233.8</v>
      </c>
      <c r="AC5" s="130"/>
      <c r="AD5" s="34"/>
      <c r="AE5" s="39"/>
      <c r="AF5" s="144">
        <f>41450+32</f>
        <v>41482</v>
      </c>
      <c r="AG5" s="145">
        <v>401.64</v>
      </c>
      <c r="AH5" s="39"/>
      <c r="AI5" s="34"/>
      <c r="AJ5" s="36"/>
      <c r="AK5" s="42"/>
      <c r="AN5" s="120">
        <v>43475</v>
      </c>
      <c r="AO5" s="171" t="s">
        <v>41</v>
      </c>
      <c r="AP5" s="169">
        <v>5000</v>
      </c>
    </row>
    <row r="6" spans="1:42" ht="15.75" thickBot="1" x14ac:dyDescent="0.3">
      <c r="A6" s="22"/>
      <c r="B6" s="29">
        <v>43473</v>
      </c>
      <c r="C6" s="23">
        <v>1735</v>
      </c>
      <c r="D6" s="24" t="s">
        <v>37</v>
      </c>
      <c r="E6" s="31">
        <v>43473</v>
      </c>
      <c r="F6" s="116">
        <v>66505.240000000005</v>
      </c>
      <c r="G6" s="25"/>
      <c r="H6" s="26">
        <v>43473</v>
      </c>
      <c r="I6" s="32">
        <v>15.5</v>
      </c>
      <c r="J6" s="130"/>
      <c r="K6" s="185"/>
      <c r="L6" s="138"/>
      <c r="M6" s="172">
        <v>64180</v>
      </c>
      <c r="N6" s="145">
        <v>574.05999999999995</v>
      </c>
      <c r="O6" s="39"/>
      <c r="P6" s="34"/>
      <c r="Q6" s="44"/>
      <c r="R6" s="44"/>
      <c r="S6" s="214"/>
      <c r="T6" s="22"/>
      <c r="U6" s="29">
        <v>43473</v>
      </c>
      <c r="V6" s="23">
        <v>1735</v>
      </c>
      <c r="W6" s="24" t="s">
        <v>37</v>
      </c>
      <c r="X6" s="31">
        <v>43473</v>
      </c>
      <c r="Y6" s="116">
        <v>66505.240000000005</v>
      </c>
      <c r="Z6" s="25"/>
      <c r="AA6" s="26">
        <v>43473</v>
      </c>
      <c r="AB6" s="32">
        <v>15.5</v>
      </c>
      <c r="AC6" s="130"/>
      <c r="AD6" s="185"/>
      <c r="AE6" s="138"/>
      <c r="AF6" s="172">
        <v>64180</v>
      </c>
      <c r="AG6" s="145">
        <v>574.05999999999995</v>
      </c>
      <c r="AH6" s="39"/>
      <c r="AI6" s="34"/>
      <c r="AJ6" s="44"/>
      <c r="AK6" s="45"/>
      <c r="AN6" s="120">
        <v>43479</v>
      </c>
      <c r="AO6" s="160" t="s">
        <v>47</v>
      </c>
      <c r="AP6" s="161">
        <v>5010</v>
      </c>
    </row>
    <row r="7" spans="1:42" ht="15.75" thickBot="1" x14ac:dyDescent="0.3">
      <c r="A7" s="22"/>
      <c r="B7" s="29">
        <v>43474</v>
      </c>
      <c r="C7" s="23">
        <v>8897.6</v>
      </c>
      <c r="D7" s="30" t="s">
        <v>38</v>
      </c>
      <c r="E7" s="31">
        <v>43474</v>
      </c>
      <c r="F7" s="116">
        <v>64139.22</v>
      </c>
      <c r="G7" s="25"/>
      <c r="H7" s="26">
        <v>43474</v>
      </c>
      <c r="I7" s="32">
        <v>2000</v>
      </c>
      <c r="J7" s="33"/>
      <c r="K7" s="185" t="s">
        <v>9</v>
      </c>
      <c r="L7" s="129">
        <v>0</v>
      </c>
      <c r="M7" s="172">
        <v>52480</v>
      </c>
      <c r="N7" s="145">
        <v>756.56</v>
      </c>
      <c r="O7" s="39"/>
      <c r="P7" s="39"/>
      <c r="Q7" s="39">
        <v>5</v>
      </c>
      <c r="R7" s="39"/>
      <c r="S7" s="215"/>
      <c r="T7" s="22"/>
      <c r="U7" s="29">
        <v>43474</v>
      </c>
      <c r="V7" s="23">
        <v>8897.6</v>
      </c>
      <c r="W7" s="30" t="s">
        <v>38</v>
      </c>
      <c r="X7" s="31">
        <v>43474</v>
      </c>
      <c r="Y7" s="116">
        <v>64139.22</v>
      </c>
      <c r="Z7" s="25"/>
      <c r="AA7" s="26">
        <v>43474</v>
      </c>
      <c r="AB7" s="149">
        <v>2000</v>
      </c>
      <c r="AC7" s="33"/>
      <c r="AD7" s="185" t="s">
        <v>9</v>
      </c>
      <c r="AE7" s="129">
        <v>0</v>
      </c>
      <c r="AF7" s="172">
        <v>52480</v>
      </c>
      <c r="AG7" s="145">
        <v>756.56</v>
      </c>
      <c r="AH7" s="39"/>
      <c r="AI7" s="39"/>
      <c r="AJ7" s="39">
        <v>5</v>
      </c>
      <c r="AK7" s="47"/>
      <c r="AN7" s="120">
        <v>43481</v>
      </c>
      <c r="AO7" s="162" t="s">
        <v>41</v>
      </c>
      <c r="AP7" s="161">
        <v>5010</v>
      </c>
    </row>
    <row r="8" spans="1:42" ht="15.75" thickBot="1" x14ac:dyDescent="0.3">
      <c r="A8" s="22"/>
      <c r="B8" s="29">
        <v>43475</v>
      </c>
      <c r="C8" s="23">
        <v>0</v>
      </c>
      <c r="D8" s="43"/>
      <c r="E8" s="31">
        <v>43475</v>
      </c>
      <c r="F8" s="116">
        <v>68475.78</v>
      </c>
      <c r="G8" s="25"/>
      <c r="H8" s="26">
        <v>43475</v>
      </c>
      <c r="I8" s="32">
        <v>5593.35</v>
      </c>
      <c r="J8" s="37">
        <v>43490</v>
      </c>
      <c r="K8" s="38" t="s">
        <v>10</v>
      </c>
      <c r="L8" s="35">
        <v>25511</v>
      </c>
      <c r="M8" s="144">
        <v>33511.5</v>
      </c>
      <c r="N8" s="145">
        <v>462</v>
      </c>
      <c r="O8" s="39"/>
      <c r="P8" s="122">
        <v>1750</v>
      </c>
      <c r="Q8" s="46"/>
      <c r="R8" s="46"/>
      <c r="S8" s="216"/>
      <c r="T8" s="22"/>
      <c r="U8" s="29">
        <v>43475</v>
      </c>
      <c r="V8" s="23">
        <v>0</v>
      </c>
      <c r="W8" s="43"/>
      <c r="X8" s="31">
        <v>43475</v>
      </c>
      <c r="Y8" s="116">
        <v>68475.78</v>
      </c>
      <c r="Z8" s="25"/>
      <c r="AA8" s="26">
        <v>43475</v>
      </c>
      <c r="AB8" s="149">
        <v>5593.35</v>
      </c>
      <c r="AC8" s="37">
        <v>43490</v>
      </c>
      <c r="AD8" s="38" t="s">
        <v>10</v>
      </c>
      <c r="AE8" s="35">
        <v>25511</v>
      </c>
      <c r="AF8" s="144">
        <v>33511.5</v>
      </c>
      <c r="AG8" s="145">
        <v>462</v>
      </c>
      <c r="AH8" s="39"/>
      <c r="AI8" s="122">
        <v>1750</v>
      </c>
      <c r="AJ8" s="46"/>
      <c r="AK8" s="48"/>
      <c r="AN8" s="120">
        <v>43488</v>
      </c>
      <c r="AO8" s="160" t="s">
        <v>47</v>
      </c>
      <c r="AP8" s="161">
        <v>5020</v>
      </c>
    </row>
    <row r="9" spans="1:42" ht="16.5" thickBot="1" x14ac:dyDescent="0.3">
      <c r="A9" s="22"/>
      <c r="B9" s="29">
        <v>43476</v>
      </c>
      <c r="C9" s="23">
        <v>15243</v>
      </c>
      <c r="D9" s="43" t="s">
        <v>35</v>
      </c>
      <c r="E9" s="31">
        <v>43476</v>
      </c>
      <c r="F9" s="116">
        <v>121409.14</v>
      </c>
      <c r="G9" s="25"/>
      <c r="H9" s="26">
        <v>43476</v>
      </c>
      <c r="I9" s="32">
        <v>189.9</v>
      </c>
      <c r="J9" s="37">
        <v>43496</v>
      </c>
      <c r="K9" s="126" t="s">
        <v>11</v>
      </c>
      <c r="L9" s="129">
        <v>20000</v>
      </c>
      <c r="M9" s="172">
        <v>102150</v>
      </c>
      <c r="N9" s="145">
        <v>2067.3000000000002</v>
      </c>
      <c r="O9" s="39"/>
      <c r="P9" s="121">
        <v>-1750</v>
      </c>
      <c r="Q9" s="123">
        <v>-10</v>
      </c>
      <c r="R9" s="123"/>
      <c r="S9" s="217"/>
      <c r="T9" s="22"/>
      <c r="U9" s="29">
        <v>43476</v>
      </c>
      <c r="V9" s="23">
        <v>15243</v>
      </c>
      <c r="W9" s="43" t="s">
        <v>35</v>
      </c>
      <c r="X9" s="31">
        <v>43476</v>
      </c>
      <c r="Y9" s="116">
        <v>121409.14</v>
      </c>
      <c r="Z9" s="25"/>
      <c r="AA9" s="26">
        <v>43476</v>
      </c>
      <c r="AB9" s="32">
        <v>189.9</v>
      </c>
      <c r="AC9" s="37">
        <v>43496</v>
      </c>
      <c r="AD9" s="185" t="s">
        <v>11</v>
      </c>
      <c r="AE9" s="129">
        <v>20000</v>
      </c>
      <c r="AF9" s="172">
        <v>102150</v>
      </c>
      <c r="AG9" s="145">
        <v>2067.3000000000002</v>
      </c>
      <c r="AH9" s="39"/>
      <c r="AI9" s="121">
        <v>-1750</v>
      </c>
      <c r="AJ9" s="123">
        <v>-10</v>
      </c>
      <c r="AK9" s="6"/>
      <c r="AN9" s="120">
        <v>43489</v>
      </c>
      <c r="AO9" s="162" t="s">
        <v>41</v>
      </c>
      <c r="AP9" s="161">
        <v>5010</v>
      </c>
    </row>
    <row r="10" spans="1:42" ht="15.75" thickBot="1" x14ac:dyDescent="0.3">
      <c r="A10" s="22"/>
      <c r="B10" s="29">
        <v>43477</v>
      </c>
      <c r="C10" s="23">
        <v>9201</v>
      </c>
      <c r="D10" s="24" t="s">
        <v>43</v>
      </c>
      <c r="E10" s="31">
        <v>43477</v>
      </c>
      <c r="F10" s="116">
        <v>135819.39000000001</v>
      </c>
      <c r="G10" s="25"/>
      <c r="H10" s="26">
        <v>43477</v>
      </c>
      <c r="I10" s="32">
        <v>0</v>
      </c>
      <c r="J10" s="130">
        <v>43472</v>
      </c>
      <c r="K10" s="152" t="s">
        <v>32</v>
      </c>
      <c r="L10" s="138">
        <v>469.37</v>
      </c>
      <c r="M10" s="172">
        <v>112250</v>
      </c>
      <c r="N10" s="145">
        <v>1714.72</v>
      </c>
      <c r="O10" s="39"/>
      <c r="S10" s="212"/>
      <c r="T10" s="22"/>
      <c r="U10" s="29">
        <v>43477</v>
      </c>
      <c r="V10" s="23">
        <v>9201</v>
      </c>
      <c r="W10" s="24" t="s">
        <v>43</v>
      </c>
      <c r="X10" s="31">
        <v>43477</v>
      </c>
      <c r="Y10" s="116">
        <v>135819.39000000001</v>
      </c>
      <c r="Z10" s="25"/>
      <c r="AA10" s="26">
        <v>43477</v>
      </c>
      <c r="AB10" s="32">
        <v>0</v>
      </c>
      <c r="AC10" s="130">
        <v>43472</v>
      </c>
      <c r="AD10" s="152" t="s">
        <v>32</v>
      </c>
      <c r="AE10" s="138">
        <v>469.37</v>
      </c>
      <c r="AF10" s="172">
        <v>112250</v>
      </c>
      <c r="AG10" s="145">
        <v>1714.72</v>
      </c>
      <c r="AH10" s="39"/>
      <c r="AN10" s="120">
        <v>43496</v>
      </c>
      <c r="AO10" s="162" t="s">
        <v>41</v>
      </c>
      <c r="AP10" s="161">
        <v>5000</v>
      </c>
    </row>
    <row r="11" spans="1:42" ht="15.75" thickBot="1" x14ac:dyDescent="0.3">
      <c r="A11" s="22"/>
      <c r="B11" s="29">
        <v>43478</v>
      </c>
      <c r="C11" s="23">
        <v>952</v>
      </c>
      <c r="D11" s="24" t="s">
        <v>45</v>
      </c>
      <c r="E11" s="31">
        <v>43478</v>
      </c>
      <c r="F11" s="116">
        <v>94942.89</v>
      </c>
      <c r="G11" s="25"/>
      <c r="H11" s="26">
        <v>43478</v>
      </c>
      <c r="I11" s="32">
        <v>0</v>
      </c>
      <c r="J11" s="130">
        <v>43475</v>
      </c>
      <c r="K11" s="173" t="s">
        <v>40</v>
      </c>
      <c r="L11" s="138">
        <v>30659</v>
      </c>
      <c r="M11" s="172">
        <v>62673.5</v>
      </c>
      <c r="N11" s="145">
        <v>1317.33</v>
      </c>
      <c r="O11" s="39"/>
      <c r="S11" s="212"/>
      <c r="T11" s="22"/>
      <c r="U11" s="29">
        <v>43478</v>
      </c>
      <c r="V11" s="23">
        <v>952</v>
      </c>
      <c r="W11" s="24" t="s">
        <v>45</v>
      </c>
      <c r="X11" s="31">
        <v>43478</v>
      </c>
      <c r="Y11" s="116">
        <v>94942.89</v>
      </c>
      <c r="Z11" s="25"/>
      <c r="AA11" s="26">
        <v>43478</v>
      </c>
      <c r="AB11" s="32">
        <v>0</v>
      </c>
      <c r="AC11" s="130">
        <v>43475</v>
      </c>
      <c r="AD11" s="173" t="s">
        <v>40</v>
      </c>
      <c r="AE11" s="138">
        <v>30659</v>
      </c>
      <c r="AF11" s="172">
        <v>62673.5</v>
      </c>
      <c r="AG11" s="145">
        <v>1317.33</v>
      </c>
      <c r="AH11" s="39"/>
      <c r="AN11" s="170">
        <v>43496</v>
      </c>
      <c r="AO11" s="160" t="s">
        <v>47</v>
      </c>
      <c r="AP11" s="163">
        <v>5000</v>
      </c>
    </row>
    <row r="12" spans="1:42" ht="16.5" thickBot="1" x14ac:dyDescent="0.3">
      <c r="A12" s="22"/>
      <c r="B12" s="29">
        <v>43479</v>
      </c>
      <c r="C12" s="23">
        <v>20</v>
      </c>
      <c r="D12" s="24" t="s">
        <v>48</v>
      </c>
      <c r="E12" s="31">
        <v>43479</v>
      </c>
      <c r="F12" s="116">
        <v>57745.61</v>
      </c>
      <c r="G12" s="25"/>
      <c r="H12" s="26">
        <v>43479</v>
      </c>
      <c r="I12" s="32">
        <v>5010</v>
      </c>
      <c r="J12" s="130">
        <v>43477</v>
      </c>
      <c r="K12" s="126" t="s">
        <v>42</v>
      </c>
      <c r="L12" s="138">
        <v>9657</v>
      </c>
      <c r="M12" s="172">
        <v>52514.5</v>
      </c>
      <c r="N12" s="145">
        <v>201.06</v>
      </c>
      <c r="O12" s="39"/>
      <c r="S12" s="212"/>
      <c r="T12" s="22"/>
      <c r="U12" s="29">
        <v>43479</v>
      </c>
      <c r="V12" s="23">
        <v>20</v>
      </c>
      <c r="W12" s="24" t="s">
        <v>48</v>
      </c>
      <c r="X12" s="31">
        <v>43479</v>
      </c>
      <c r="Y12" s="116">
        <v>57745.61</v>
      </c>
      <c r="Z12" s="25"/>
      <c r="AA12" s="26">
        <v>43479</v>
      </c>
      <c r="AB12" s="149">
        <v>5010</v>
      </c>
      <c r="AC12" s="130">
        <v>43477</v>
      </c>
      <c r="AD12" s="185" t="s">
        <v>42</v>
      </c>
      <c r="AE12" s="138">
        <v>9657</v>
      </c>
      <c r="AF12" s="172">
        <v>52514.5</v>
      </c>
      <c r="AG12" s="145">
        <v>201.06</v>
      </c>
      <c r="AH12" s="39"/>
      <c r="AN12" s="170">
        <v>43498</v>
      </c>
      <c r="AO12" s="192" t="s">
        <v>47</v>
      </c>
      <c r="AP12" s="165">
        <v>5010</v>
      </c>
    </row>
    <row r="13" spans="1:42" ht="15.75" thickBot="1" x14ac:dyDescent="0.3">
      <c r="A13" s="22"/>
      <c r="B13" s="29">
        <v>43480</v>
      </c>
      <c r="C13" s="23">
        <v>1378</v>
      </c>
      <c r="D13" s="52" t="s">
        <v>49</v>
      </c>
      <c r="E13" s="31">
        <v>43480</v>
      </c>
      <c r="F13" s="116">
        <v>63691.24</v>
      </c>
      <c r="G13" s="25"/>
      <c r="H13" s="26">
        <v>43480</v>
      </c>
      <c r="I13" s="32">
        <v>1202</v>
      </c>
      <c r="J13" s="130">
        <v>43484</v>
      </c>
      <c r="K13" s="126" t="s">
        <v>30</v>
      </c>
      <c r="L13" s="138">
        <v>6354</v>
      </c>
      <c r="M13" s="172">
        <v>62916</v>
      </c>
      <c r="N13" s="145">
        <v>25.5</v>
      </c>
      <c r="O13" s="39"/>
      <c r="P13" s="124">
        <v>1830.6</v>
      </c>
      <c r="Q13" s="74" t="s">
        <v>50</v>
      </c>
      <c r="R13" s="74"/>
      <c r="S13" s="218"/>
      <c r="T13" s="22"/>
      <c r="U13" s="29">
        <v>43480</v>
      </c>
      <c r="V13" s="23">
        <v>1378</v>
      </c>
      <c r="W13" s="52" t="s">
        <v>49</v>
      </c>
      <c r="X13" s="31">
        <v>43480</v>
      </c>
      <c r="Y13" s="116">
        <v>63691.24</v>
      </c>
      <c r="Z13" s="25"/>
      <c r="AA13" s="26">
        <v>43480</v>
      </c>
      <c r="AB13" s="32">
        <v>1202</v>
      </c>
      <c r="AC13" s="130">
        <v>43484</v>
      </c>
      <c r="AD13" s="185" t="s">
        <v>30</v>
      </c>
      <c r="AE13" s="138">
        <v>6354</v>
      </c>
      <c r="AF13" s="172">
        <v>62916</v>
      </c>
      <c r="AG13" s="145">
        <v>25.5</v>
      </c>
      <c r="AH13" s="39"/>
      <c r="AI13" s="124">
        <v>1830.6</v>
      </c>
      <c r="AJ13" s="74" t="s">
        <v>50</v>
      </c>
      <c r="AN13" s="170">
        <v>43502</v>
      </c>
      <c r="AO13" s="164" t="s">
        <v>41</v>
      </c>
      <c r="AP13" s="166">
        <v>5010</v>
      </c>
    </row>
    <row r="14" spans="1:42" ht="15.75" thickBot="1" x14ac:dyDescent="0.3">
      <c r="A14" s="22"/>
      <c r="B14" s="29">
        <v>43481</v>
      </c>
      <c r="C14" s="23">
        <v>560</v>
      </c>
      <c r="D14" s="30" t="s">
        <v>51</v>
      </c>
      <c r="E14" s="31">
        <v>43481</v>
      </c>
      <c r="F14" s="116">
        <v>74287.5</v>
      </c>
      <c r="G14" s="25"/>
      <c r="H14" s="26">
        <v>43481</v>
      </c>
      <c r="I14" s="32">
        <f>5010+2000</f>
        <v>7010</v>
      </c>
      <c r="J14" s="130">
        <v>43491</v>
      </c>
      <c r="K14" s="126" t="s">
        <v>31</v>
      </c>
      <c r="L14" s="138">
        <v>7758</v>
      </c>
      <c r="M14" s="172">
        <v>60500</v>
      </c>
      <c r="N14" s="145">
        <v>6217.53</v>
      </c>
      <c r="O14" s="39"/>
      <c r="S14" s="212"/>
      <c r="T14" s="22"/>
      <c r="U14" s="29">
        <v>43481</v>
      </c>
      <c r="V14" s="23">
        <v>560</v>
      </c>
      <c r="W14" s="30" t="s">
        <v>51</v>
      </c>
      <c r="X14" s="31">
        <v>43481</v>
      </c>
      <c r="Y14" s="116">
        <v>74287.5</v>
      </c>
      <c r="Z14" s="25"/>
      <c r="AA14" s="26">
        <v>43481</v>
      </c>
      <c r="AB14" s="149">
        <f>5010+2000</f>
        <v>7010</v>
      </c>
      <c r="AC14" s="130">
        <v>43491</v>
      </c>
      <c r="AD14" s="185" t="s">
        <v>31</v>
      </c>
      <c r="AE14" s="138">
        <v>7758</v>
      </c>
      <c r="AF14" s="172">
        <v>60500</v>
      </c>
      <c r="AG14" s="145">
        <v>6217.53</v>
      </c>
      <c r="AH14" s="39"/>
      <c r="AN14" s="170">
        <v>43502</v>
      </c>
      <c r="AO14" s="164" t="s">
        <v>47</v>
      </c>
      <c r="AP14" s="166">
        <v>5010</v>
      </c>
    </row>
    <row r="15" spans="1:42" ht="16.5" thickBot="1" x14ac:dyDescent="0.3">
      <c r="A15" s="22"/>
      <c r="B15" s="29">
        <v>43482</v>
      </c>
      <c r="C15" s="23">
        <v>0</v>
      </c>
      <c r="D15" s="24"/>
      <c r="E15" s="31">
        <v>43482</v>
      </c>
      <c r="F15" s="116">
        <v>79912.61</v>
      </c>
      <c r="G15" s="25"/>
      <c r="H15" s="26">
        <v>43482</v>
      </c>
      <c r="I15" s="32">
        <v>263</v>
      </c>
      <c r="J15" s="130">
        <v>43492</v>
      </c>
      <c r="K15" s="186" t="s">
        <v>58</v>
      </c>
      <c r="L15" s="138">
        <v>2083</v>
      </c>
      <c r="M15" s="172">
        <v>77003</v>
      </c>
      <c r="N15" s="145">
        <v>2646.03</v>
      </c>
      <c r="O15" s="39"/>
      <c r="S15" s="212"/>
      <c r="T15" s="22"/>
      <c r="U15" s="29">
        <v>43482</v>
      </c>
      <c r="V15" s="23">
        <v>0</v>
      </c>
      <c r="W15" s="24"/>
      <c r="X15" s="31">
        <v>43482</v>
      </c>
      <c r="Y15" s="116">
        <v>79912.61</v>
      </c>
      <c r="Z15" s="25"/>
      <c r="AA15" s="26">
        <v>43482</v>
      </c>
      <c r="AB15" s="32">
        <v>263</v>
      </c>
      <c r="AC15" s="130">
        <v>43492</v>
      </c>
      <c r="AD15" s="186" t="s">
        <v>58</v>
      </c>
      <c r="AE15" s="138">
        <v>2083</v>
      </c>
      <c r="AF15" s="172">
        <v>77003</v>
      </c>
      <c r="AG15" s="145">
        <v>2646.03</v>
      </c>
      <c r="AH15" s="39"/>
      <c r="AN15" s="36"/>
      <c r="AO15" s="167"/>
      <c r="AP15" s="168">
        <v>0</v>
      </c>
    </row>
    <row r="16" spans="1:42" ht="19.5" thickBot="1" x14ac:dyDescent="0.35">
      <c r="A16" s="22"/>
      <c r="B16" s="29">
        <v>43483</v>
      </c>
      <c r="C16" s="23">
        <v>12924.4</v>
      </c>
      <c r="D16" s="24" t="s">
        <v>52</v>
      </c>
      <c r="E16" s="31">
        <v>43483</v>
      </c>
      <c r="F16" s="116">
        <v>128021</v>
      </c>
      <c r="G16" s="25"/>
      <c r="H16" s="26">
        <v>43483</v>
      </c>
      <c r="I16" s="32">
        <v>33</v>
      </c>
      <c r="J16" s="193">
        <v>43498</v>
      </c>
      <c r="K16" s="146" t="s">
        <v>102</v>
      </c>
      <c r="L16" s="39">
        <v>12349.92</v>
      </c>
      <c r="M16" s="144">
        <v>108500</v>
      </c>
      <c r="N16" s="145">
        <v>6566.65</v>
      </c>
      <c r="O16" s="39"/>
      <c r="S16" s="212"/>
      <c r="T16" s="22"/>
      <c r="U16" s="29">
        <v>43483</v>
      </c>
      <c r="V16" s="23">
        <v>12924.4</v>
      </c>
      <c r="W16" s="24" t="s">
        <v>52</v>
      </c>
      <c r="X16" s="31">
        <v>43483</v>
      </c>
      <c r="Y16" s="116">
        <v>128021</v>
      </c>
      <c r="Z16" s="25"/>
      <c r="AA16" s="26">
        <v>43483</v>
      </c>
      <c r="AB16" s="32">
        <v>33</v>
      </c>
      <c r="AC16" s="193">
        <v>43498</v>
      </c>
      <c r="AD16" s="146" t="s">
        <v>102</v>
      </c>
      <c r="AE16" s="39">
        <v>12349.92</v>
      </c>
      <c r="AF16" s="144">
        <v>108500</v>
      </c>
      <c r="AG16" s="145">
        <v>6566.65</v>
      </c>
      <c r="AH16" s="39"/>
      <c r="AN16" s="49"/>
      <c r="AO16" s="159" t="s">
        <v>13</v>
      </c>
      <c r="AP16" s="158">
        <f>SUM(AP5:AP15)</f>
        <v>50080</v>
      </c>
    </row>
    <row r="17" spans="1:42" ht="16.5" thickBot="1" x14ac:dyDescent="0.3">
      <c r="A17" s="22"/>
      <c r="B17" s="29">
        <v>43484</v>
      </c>
      <c r="C17" s="23">
        <v>11228.6</v>
      </c>
      <c r="D17" s="52" t="s">
        <v>53</v>
      </c>
      <c r="E17" s="31">
        <v>43484</v>
      </c>
      <c r="F17" s="116">
        <v>116916.14</v>
      </c>
      <c r="G17" s="25"/>
      <c r="H17" s="26">
        <v>43484</v>
      </c>
      <c r="I17" s="55">
        <v>0</v>
      </c>
      <c r="J17" s="41"/>
      <c r="K17" s="174"/>
      <c r="L17" s="161">
        <v>0</v>
      </c>
      <c r="M17" s="172">
        <v>99239</v>
      </c>
      <c r="N17" s="145">
        <v>92.4</v>
      </c>
      <c r="O17" s="39"/>
      <c r="Q17" s="125"/>
      <c r="R17" s="125"/>
      <c r="S17" s="219"/>
      <c r="T17" s="22"/>
      <c r="U17" s="29">
        <v>43484</v>
      </c>
      <c r="V17" s="23">
        <v>11228.6</v>
      </c>
      <c r="W17" s="52" t="s">
        <v>53</v>
      </c>
      <c r="X17" s="31">
        <v>43484</v>
      </c>
      <c r="Y17" s="116">
        <v>116916.14</v>
      </c>
      <c r="Z17" s="25"/>
      <c r="AA17" s="26">
        <v>43484</v>
      </c>
      <c r="AB17" s="55">
        <v>0</v>
      </c>
      <c r="AC17" s="41"/>
      <c r="AD17" s="174"/>
      <c r="AE17" s="161">
        <v>0</v>
      </c>
      <c r="AF17" s="172">
        <v>99239</v>
      </c>
      <c r="AG17" s="145">
        <v>92.4</v>
      </c>
      <c r="AH17" s="39"/>
      <c r="AJ17" s="125"/>
      <c r="AN17" s="49"/>
      <c r="AO17" s="27"/>
      <c r="AP17" s="28"/>
    </row>
    <row r="18" spans="1:42" ht="15.75" thickBot="1" x14ac:dyDescent="0.3">
      <c r="A18" s="22"/>
      <c r="B18" s="29">
        <v>43485</v>
      </c>
      <c r="C18" s="23">
        <v>0</v>
      </c>
      <c r="D18" s="24"/>
      <c r="E18" s="31">
        <v>43485</v>
      </c>
      <c r="F18" s="116">
        <v>77243.350000000006</v>
      </c>
      <c r="G18" s="25"/>
      <c r="H18" s="26">
        <v>43485</v>
      </c>
      <c r="I18" s="32">
        <v>0</v>
      </c>
      <c r="J18" s="49"/>
      <c r="K18" s="175"/>
      <c r="L18" s="163">
        <v>0</v>
      </c>
      <c r="M18" s="172">
        <v>73542</v>
      </c>
      <c r="N18" s="145">
        <v>3701.46</v>
      </c>
      <c r="O18" s="39"/>
      <c r="S18" s="212"/>
      <c r="T18" s="22"/>
      <c r="U18" s="29">
        <v>43485</v>
      </c>
      <c r="V18" s="23">
        <v>0</v>
      </c>
      <c r="W18" s="24"/>
      <c r="X18" s="31">
        <v>43485</v>
      </c>
      <c r="Y18" s="116">
        <v>77243.350000000006</v>
      </c>
      <c r="Z18" s="25"/>
      <c r="AA18" s="26">
        <v>43485</v>
      </c>
      <c r="AB18" s="32">
        <v>0</v>
      </c>
      <c r="AC18" s="49"/>
      <c r="AD18" s="175"/>
      <c r="AE18" s="163">
        <v>0</v>
      </c>
      <c r="AF18" s="172">
        <v>73542</v>
      </c>
      <c r="AG18" s="145">
        <v>3701.46</v>
      </c>
      <c r="AH18" s="39"/>
      <c r="AN18" s="49"/>
      <c r="AO18" s="27"/>
      <c r="AP18" s="28"/>
    </row>
    <row r="19" spans="1:42" ht="15.75" thickBot="1" x14ac:dyDescent="0.3">
      <c r="A19" s="22"/>
      <c r="B19" s="29">
        <v>43486</v>
      </c>
      <c r="C19" s="23">
        <v>548</v>
      </c>
      <c r="D19" s="52" t="s">
        <v>54</v>
      </c>
      <c r="E19" s="31">
        <v>43486</v>
      </c>
      <c r="F19" s="116">
        <v>67045.05</v>
      </c>
      <c r="G19" s="25"/>
      <c r="H19" s="26">
        <v>43486</v>
      </c>
      <c r="I19" s="32">
        <v>0</v>
      </c>
      <c r="J19" s="51"/>
      <c r="K19" s="176" t="s">
        <v>33</v>
      </c>
      <c r="L19" s="163">
        <v>0</v>
      </c>
      <c r="M19" s="172">
        <v>63292.5</v>
      </c>
      <c r="N19" s="145">
        <v>571.20000000000005</v>
      </c>
      <c r="O19" s="39"/>
      <c r="P19" s="5" t="s">
        <v>7</v>
      </c>
      <c r="S19" s="212"/>
      <c r="T19" s="22"/>
      <c r="U19" s="29">
        <v>43486</v>
      </c>
      <c r="V19" s="23">
        <v>548</v>
      </c>
      <c r="W19" s="52" t="s">
        <v>54</v>
      </c>
      <c r="X19" s="31">
        <v>43486</v>
      </c>
      <c r="Y19" s="116">
        <v>67045.05</v>
      </c>
      <c r="Z19" s="25"/>
      <c r="AA19" s="26">
        <v>43486</v>
      </c>
      <c r="AB19" s="32">
        <v>0</v>
      </c>
      <c r="AC19" s="51"/>
      <c r="AD19" s="176" t="s">
        <v>33</v>
      </c>
      <c r="AE19" s="163">
        <v>0</v>
      </c>
      <c r="AF19" s="172">
        <v>63292.5</v>
      </c>
      <c r="AG19" s="145">
        <v>571.20000000000005</v>
      </c>
      <c r="AH19" s="39"/>
      <c r="AI19" s="5" t="s">
        <v>7</v>
      </c>
      <c r="AN19" s="34"/>
      <c r="AO19" s="27"/>
      <c r="AP19" s="40"/>
    </row>
    <row r="20" spans="1:42" ht="15.75" thickBot="1" x14ac:dyDescent="0.3">
      <c r="A20" s="22"/>
      <c r="B20" s="29">
        <v>43487</v>
      </c>
      <c r="C20" s="23">
        <v>0</v>
      </c>
      <c r="D20" s="24"/>
      <c r="E20" s="31">
        <v>43487</v>
      </c>
      <c r="F20" s="116">
        <v>74345.08</v>
      </c>
      <c r="G20" s="25"/>
      <c r="H20" s="26">
        <v>43487</v>
      </c>
      <c r="I20" s="32">
        <v>180</v>
      </c>
      <c r="J20" s="49">
        <v>43472</v>
      </c>
      <c r="K20" s="175" t="s">
        <v>34</v>
      </c>
      <c r="L20" s="161">
        <v>450</v>
      </c>
      <c r="M20" s="172">
        <f>58306+15000</f>
        <v>73306</v>
      </c>
      <c r="N20" s="145">
        <v>859.15</v>
      </c>
      <c r="O20" s="39"/>
      <c r="P20" s="5"/>
      <c r="S20" s="212"/>
      <c r="T20" s="22"/>
      <c r="U20" s="29">
        <v>43487</v>
      </c>
      <c r="V20" s="23">
        <v>0</v>
      </c>
      <c r="W20" s="24"/>
      <c r="X20" s="31">
        <v>43487</v>
      </c>
      <c r="Y20" s="116">
        <v>74345.08</v>
      </c>
      <c r="Z20" s="25"/>
      <c r="AA20" s="26">
        <v>43487</v>
      </c>
      <c r="AB20" s="32">
        <v>180</v>
      </c>
      <c r="AC20" s="49">
        <v>43472</v>
      </c>
      <c r="AD20" s="175" t="s">
        <v>34</v>
      </c>
      <c r="AE20" s="161">
        <v>450</v>
      </c>
      <c r="AF20" s="172">
        <f>58306+15000</f>
        <v>73306</v>
      </c>
      <c r="AG20" s="145">
        <v>859.15</v>
      </c>
      <c r="AH20" s="39"/>
      <c r="AI20" s="5"/>
      <c r="AN20" s="76"/>
      <c r="AO20" s="147"/>
      <c r="AP20" s="150"/>
    </row>
    <row r="21" spans="1:42" ht="20.25" thickTop="1" thickBot="1" x14ac:dyDescent="0.35">
      <c r="A21" s="22"/>
      <c r="B21" s="29">
        <v>43488</v>
      </c>
      <c r="C21" s="23">
        <v>2207</v>
      </c>
      <c r="D21" s="24" t="s">
        <v>55</v>
      </c>
      <c r="E21" s="31">
        <v>43488</v>
      </c>
      <c r="F21" s="116">
        <v>81642.62</v>
      </c>
      <c r="G21" s="25"/>
      <c r="H21" s="26">
        <v>43488</v>
      </c>
      <c r="I21" s="32">
        <f>2000+5020+300.19+103.5</f>
        <v>7423.69</v>
      </c>
      <c r="J21" s="54">
        <v>43477</v>
      </c>
      <c r="K21" s="177" t="s">
        <v>44</v>
      </c>
      <c r="L21" s="178">
        <v>3000</v>
      </c>
      <c r="M21" s="172">
        <v>56800</v>
      </c>
      <c r="N21" s="145">
        <v>217.26</v>
      </c>
      <c r="O21" s="39"/>
      <c r="P21" s="53">
        <v>5.33</v>
      </c>
      <c r="S21" s="212"/>
      <c r="T21" s="22"/>
      <c r="U21" s="29">
        <v>43488</v>
      </c>
      <c r="V21" s="23">
        <v>2207</v>
      </c>
      <c r="W21" s="24" t="s">
        <v>55</v>
      </c>
      <c r="X21" s="31">
        <v>43488</v>
      </c>
      <c r="Y21" s="116">
        <v>81642.62</v>
      </c>
      <c r="Z21" s="25"/>
      <c r="AA21" s="26">
        <v>43488</v>
      </c>
      <c r="AB21" s="149">
        <f>2000+5020+300.19+103.5</f>
        <v>7423.69</v>
      </c>
      <c r="AC21" s="54">
        <v>43477</v>
      </c>
      <c r="AD21" s="177" t="s">
        <v>44</v>
      </c>
      <c r="AE21" s="178">
        <v>3000</v>
      </c>
      <c r="AF21" s="172">
        <v>56800</v>
      </c>
      <c r="AG21" s="145">
        <v>217.26</v>
      </c>
      <c r="AH21" s="39"/>
      <c r="AI21" s="53">
        <v>5.33</v>
      </c>
      <c r="AO21" s="244" t="s">
        <v>56</v>
      </c>
      <c r="AP21" s="245"/>
    </row>
    <row r="22" spans="1:42" ht="15.75" thickBot="1" x14ac:dyDescent="0.3">
      <c r="A22" s="22"/>
      <c r="B22" s="29">
        <v>43489</v>
      </c>
      <c r="C22" s="23">
        <v>8766.52</v>
      </c>
      <c r="D22" s="24" t="s">
        <v>57</v>
      </c>
      <c r="E22" s="31">
        <v>43489</v>
      </c>
      <c r="F22" s="116">
        <v>63055.13</v>
      </c>
      <c r="G22" s="25"/>
      <c r="H22" s="26">
        <v>43489</v>
      </c>
      <c r="I22" s="32">
        <v>5154</v>
      </c>
      <c r="J22" s="37">
        <v>43478</v>
      </c>
      <c r="K22" s="179" t="s">
        <v>46</v>
      </c>
      <c r="L22" s="161">
        <v>30000</v>
      </c>
      <c r="M22" s="172">
        <v>48180</v>
      </c>
      <c r="N22" s="145">
        <v>950.64</v>
      </c>
      <c r="O22" s="39"/>
      <c r="P22" s="132">
        <v>-4</v>
      </c>
      <c r="S22" s="212"/>
      <c r="T22" s="22"/>
      <c r="U22" s="29">
        <v>43489</v>
      </c>
      <c r="V22" s="23">
        <v>8766.52</v>
      </c>
      <c r="W22" s="24" t="s">
        <v>57</v>
      </c>
      <c r="X22" s="31">
        <v>43489</v>
      </c>
      <c r="Y22" s="116">
        <v>63055.13</v>
      </c>
      <c r="Z22" s="25"/>
      <c r="AA22" s="26">
        <v>43489</v>
      </c>
      <c r="AB22" s="149">
        <v>5154</v>
      </c>
      <c r="AC22" s="37">
        <v>43478</v>
      </c>
      <c r="AD22" s="179" t="s">
        <v>46</v>
      </c>
      <c r="AE22" s="161">
        <v>30000</v>
      </c>
      <c r="AF22" s="172">
        <v>48180</v>
      </c>
      <c r="AG22" s="145">
        <v>950.64</v>
      </c>
      <c r="AH22" s="39"/>
      <c r="AI22" s="132">
        <v>-4</v>
      </c>
      <c r="AN22" s="131">
        <v>43474</v>
      </c>
      <c r="AO22" s="74" t="s">
        <v>39</v>
      </c>
      <c r="AP22" s="151">
        <v>2000</v>
      </c>
    </row>
    <row r="23" spans="1:42" ht="15.75" thickBot="1" x14ac:dyDescent="0.3">
      <c r="A23" s="22"/>
      <c r="B23" s="29">
        <v>43490</v>
      </c>
      <c r="C23" s="23">
        <v>19458</v>
      </c>
      <c r="D23" s="24" t="s">
        <v>57</v>
      </c>
      <c r="E23" s="31">
        <v>43490</v>
      </c>
      <c r="F23" s="116">
        <v>113630.19</v>
      </c>
      <c r="G23" s="25"/>
      <c r="H23" s="26">
        <v>43490</v>
      </c>
      <c r="I23" s="32">
        <v>186</v>
      </c>
      <c r="J23" s="119">
        <v>43486</v>
      </c>
      <c r="K23" s="180" t="s">
        <v>12</v>
      </c>
      <c r="L23" s="161">
        <v>2633.3</v>
      </c>
      <c r="M23" s="172">
        <v>65755</v>
      </c>
      <c r="N23" s="145">
        <v>2720.73</v>
      </c>
      <c r="O23" s="39"/>
      <c r="P23" s="5"/>
      <c r="S23" s="212"/>
      <c r="T23" s="22"/>
      <c r="U23" s="29">
        <v>43490</v>
      </c>
      <c r="V23" s="23">
        <v>19458</v>
      </c>
      <c r="W23" s="24" t="s">
        <v>57</v>
      </c>
      <c r="X23" s="31">
        <v>43490</v>
      </c>
      <c r="Y23" s="116">
        <v>113630.19</v>
      </c>
      <c r="Z23" s="25"/>
      <c r="AA23" s="26">
        <v>43490</v>
      </c>
      <c r="AB23" s="32">
        <v>186</v>
      </c>
      <c r="AC23" s="119">
        <v>43486</v>
      </c>
      <c r="AD23" s="180" t="s">
        <v>12</v>
      </c>
      <c r="AE23" s="161">
        <v>2633.3</v>
      </c>
      <c r="AF23" s="172">
        <v>65755</v>
      </c>
      <c r="AG23" s="145">
        <v>2720.73</v>
      </c>
      <c r="AH23" s="39"/>
      <c r="AI23" s="5"/>
      <c r="AN23" s="49">
        <v>43481</v>
      </c>
      <c r="AO23" s="126" t="s">
        <v>39</v>
      </c>
      <c r="AP23" s="127">
        <v>2000</v>
      </c>
    </row>
    <row r="24" spans="1:42" ht="15.75" thickBot="1" x14ac:dyDescent="0.3">
      <c r="A24" s="22"/>
      <c r="B24" s="29">
        <v>43491</v>
      </c>
      <c r="C24" s="23">
        <v>12648</v>
      </c>
      <c r="D24" s="24" t="s">
        <v>57</v>
      </c>
      <c r="E24" s="31">
        <v>43491</v>
      </c>
      <c r="F24" s="116">
        <v>105143.63</v>
      </c>
      <c r="G24" s="25"/>
      <c r="H24" s="26">
        <v>43491</v>
      </c>
      <c r="I24" s="32">
        <v>485.6</v>
      </c>
      <c r="J24" s="56">
        <v>43488</v>
      </c>
      <c r="K24" s="181" t="s">
        <v>46</v>
      </c>
      <c r="L24" s="161">
        <v>15000</v>
      </c>
      <c r="M24" s="172">
        <v>83380</v>
      </c>
      <c r="N24" s="145">
        <v>871.4</v>
      </c>
      <c r="O24" s="39"/>
      <c r="P24" s="5"/>
      <c r="S24" s="212"/>
      <c r="T24" s="22"/>
      <c r="U24" s="29">
        <v>43491</v>
      </c>
      <c r="V24" s="23">
        <v>12648</v>
      </c>
      <c r="W24" s="24" t="s">
        <v>57</v>
      </c>
      <c r="X24" s="31">
        <v>43491</v>
      </c>
      <c r="Y24" s="116">
        <v>105143.63</v>
      </c>
      <c r="Z24" s="25"/>
      <c r="AA24" s="26">
        <v>43491</v>
      </c>
      <c r="AB24" s="32">
        <v>485.6</v>
      </c>
      <c r="AC24" s="56">
        <v>43488</v>
      </c>
      <c r="AD24" s="181" t="s">
        <v>46</v>
      </c>
      <c r="AE24" s="161">
        <v>15000</v>
      </c>
      <c r="AF24" s="172">
        <v>83380</v>
      </c>
      <c r="AG24" s="145">
        <v>871.4</v>
      </c>
      <c r="AH24" s="39"/>
      <c r="AI24" s="5"/>
      <c r="AN24" s="49">
        <v>43488</v>
      </c>
      <c r="AO24" s="126" t="s">
        <v>39</v>
      </c>
      <c r="AP24" s="127">
        <v>2000</v>
      </c>
    </row>
    <row r="25" spans="1:42" ht="15.75" thickBot="1" x14ac:dyDescent="0.3">
      <c r="A25" s="22"/>
      <c r="B25" s="29">
        <v>43492</v>
      </c>
      <c r="C25" s="23">
        <v>1020</v>
      </c>
      <c r="D25" s="24" t="s">
        <v>49</v>
      </c>
      <c r="E25" s="31">
        <v>43492</v>
      </c>
      <c r="F25" s="116">
        <v>71271.72</v>
      </c>
      <c r="G25" s="25"/>
      <c r="H25" s="26">
        <v>43492</v>
      </c>
      <c r="I25" s="32">
        <v>250</v>
      </c>
      <c r="J25" s="133">
        <v>43495</v>
      </c>
      <c r="K25" s="181" t="s">
        <v>46</v>
      </c>
      <c r="L25" s="161">
        <v>11340</v>
      </c>
      <c r="M25" s="172">
        <v>64460</v>
      </c>
      <c r="N25" s="145">
        <v>3458.8</v>
      </c>
      <c r="O25" s="39"/>
      <c r="S25" s="212"/>
      <c r="T25" s="22"/>
      <c r="U25" s="29">
        <v>43492</v>
      </c>
      <c r="V25" s="23">
        <v>1020</v>
      </c>
      <c r="W25" s="24" t="s">
        <v>49</v>
      </c>
      <c r="X25" s="31">
        <v>43492</v>
      </c>
      <c r="Y25" s="116">
        <v>71271.72</v>
      </c>
      <c r="Z25" s="25"/>
      <c r="AA25" s="26">
        <v>43492</v>
      </c>
      <c r="AB25" s="32">
        <v>250</v>
      </c>
      <c r="AC25" s="133">
        <v>43495</v>
      </c>
      <c r="AD25" s="181" t="s">
        <v>46</v>
      </c>
      <c r="AE25" s="161">
        <v>11340</v>
      </c>
      <c r="AF25" s="172">
        <v>64460</v>
      </c>
      <c r="AG25" s="145">
        <v>3458.8</v>
      </c>
      <c r="AH25" s="39"/>
      <c r="AN25" s="191">
        <v>43497</v>
      </c>
      <c r="AO25" s="126" t="s">
        <v>39</v>
      </c>
      <c r="AP25" s="128">
        <v>2000</v>
      </c>
    </row>
    <row r="26" spans="1:42" ht="15.75" thickBot="1" x14ac:dyDescent="0.3">
      <c r="A26" s="22"/>
      <c r="B26" s="29">
        <v>43493</v>
      </c>
      <c r="C26" s="23">
        <v>0</v>
      </c>
      <c r="D26" s="24"/>
      <c r="E26" s="31">
        <v>43493</v>
      </c>
      <c r="F26" s="116">
        <v>68347.490000000005</v>
      </c>
      <c r="G26" s="25"/>
      <c r="H26" s="26">
        <v>43493</v>
      </c>
      <c r="I26" s="32">
        <v>216.5</v>
      </c>
      <c r="J26" s="39"/>
      <c r="K26" s="174" t="s">
        <v>100</v>
      </c>
      <c r="L26" s="161">
        <v>8000</v>
      </c>
      <c r="M26" s="172">
        <v>67728</v>
      </c>
      <c r="N26" s="145">
        <v>402.76</v>
      </c>
      <c r="O26" s="39"/>
      <c r="S26" s="212"/>
      <c r="T26" s="22"/>
      <c r="U26" s="29">
        <v>43493</v>
      </c>
      <c r="V26" s="23">
        <v>0</v>
      </c>
      <c r="W26" s="24"/>
      <c r="X26" s="31">
        <v>43493</v>
      </c>
      <c r="Y26" s="116">
        <v>68347.490000000005</v>
      </c>
      <c r="Z26" s="25"/>
      <c r="AA26" s="26">
        <v>43493</v>
      </c>
      <c r="AB26" s="32">
        <v>216.5</v>
      </c>
      <c r="AC26" s="39"/>
      <c r="AD26" s="174" t="s">
        <v>100</v>
      </c>
      <c r="AE26" s="161">
        <v>8000</v>
      </c>
      <c r="AF26" s="172">
        <v>67728</v>
      </c>
      <c r="AG26" s="145">
        <v>402.76</v>
      </c>
      <c r="AH26" s="39"/>
      <c r="AN26" s="191">
        <v>43504</v>
      </c>
      <c r="AO26" s="126" t="s">
        <v>39</v>
      </c>
      <c r="AP26" s="128">
        <v>2000</v>
      </c>
    </row>
    <row r="27" spans="1:42" ht="15.75" thickBot="1" x14ac:dyDescent="0.3">
      <c r="A27" s="22"/>
      <c r="B27" s="29">
        <v>43494</v>
      </c>
      <c r="C27" s="23">
        <v>3004</v>
      </c>
      <c r="D27" s="52" t="s">
        <v>59</v>
      </c>
      <c r="E27" s="31">
        <v>43494</v>
      </c>
      <c r="F27" s="116">
        <v>46964.480000000003</v>
      </c>
      <c r="G27" s="25"/>
      <c r="H27" s="26">
        <v>43494</v>
      </c>
      <c r="I27" s="32">
        <v>0</v>
      </c>
      <c r="J27" s="39"/>
      <c r="K27" s="174"/>
      <c r="L27" s="161">
        <v>0</v>
      </c>
      <c r="M27" s="172">
        <v>43511.5</v>
      </c>
      <c r="N27" s="145">
        <v>448.82</v>
      </c>
      <c r="O27" s="39"/>
      <c r="S27" s="212"/>
      <c r="T27" s="22"/>
      <c r="U27" s="29">
        <v>43494</v>
      </c>
      <c r="V27" s="23">
        <v>3004</v>
      </c>
      <c r="W27" s="52" t="s">
        <v>59</v>
      </c>
      <c r="X27" s="31">
        <v>43494</v>
      </c>
      <c r="Y27" s="116">
        <v>46964.480000000003</v>
      </c>
      <c r="Z27" s="25"/>
      <c r="AA27" s="26">
        <v>43494</v>
      </c>
      <c r="AB27" s="32">
        <v>0</v>
      </c>
      <c r="AC27" s="39"/>
      <c r="AD27" s="174"/>
      <c r="AE27" s="161">
        <v>0</v>
      </c>
      <c r="AF27" s="172">
        <v>43511.5</v>
      </c>
      <c r="AG27" s="145">
        <v>448.82</v>
      </c>
      <c r="AH27" s="39"/>
      <c r="AN27" s="7"/>
      <c r="AO27" s="153"/>
      <c r="AP27" s="154">
        <v>0</v>
      </c>
    </row>
    <row r="28" spans="1:42" ht="15.75" thickBot="1" x14ac:dyDescent="0.3">
      <c r="A28" s="22"/>
      <c r="B28" s="29">
        <v>43495</v>
      </c>
      <c r="C28" s="23">
        <v>9022</v>
      </c>
      <c r="D28" s="24" t="s">
        <v>43</v>
      </c>
      <c r="E28" s="31">
        <v>43495</v>
      </c>
      <c r="F28" s="116">
        <v>58320.56</v>
      </c>
      <c r="G28" s="25"/>
      <c r="H28" s="26">
        <v>43495</v>
      </c>
      <c r="I28" s="32">
        <v>430.5</v>
      </c>
      <c r="J28" s="39" t="s">
        <v>7</v>
      </c>
      <c r="K28" s="182"/>
      <c r="L28" s="161">
        <v>0</v>
      </c>
      <c r="M28" s="172">
        <v>36637.5</v>
      </c>
      <c r="N28" s="145">
        <v>890.62</v>
      </c>
      <c r="O28" s="39"/>
      <c r="S28" s="212"/>
      <c r="T28" s="22"/>
      <c r="U28" s="29">
        <v>43495</v>
      </c>
      <c r="V28" s="23">
        <v>9022</v>
      </c>
      <c r="W28" s="24" t="s">
        <v>43</v>
      </c>
      <c r="X28" s="31">
        <v>43495</v>
      </c>
      <c r="Y28" s="116">
        <v>58320.56</v>
      </c>
      <c r="Z28" s="25"/>
      <c r="AA28" s="26">
        <v>43495</v>
      </c>
      <c r="AB28" s="32">
        <v>430.5</v>
      </c>
      <c r="AC28" s="39" t="s">
        <v>7</v>
      </c>
      <c r="AD28" s="182"/>
      <c r="AE28" s="161">
        <v>0</v>
      </c>
      <c r="AF28" s="172">
        <v>36637.5</v>
      </c>
      <c r="AG28" s="145">
        <v>890.62</v>
      </c>
      <c r="AH28" s="39"/>
      <c r="AN28" s="7"/>
      <c r="AO28" s="153"/>
      <c r="AP28" s="154">
        <v>0</v>
      </c>
    </row>
    <row r="29" spans="1:42" ht="15.75" thickBot="1" x14ac:dyDescent="0.3">
      <c r="A29" s="22"/>
      <c r="B29" s="29">
        <v>43496</v>
      </c>
      <c r="C29" s="58">
        <v>1674</v>
      </c>
      <c r="D29" s="52" t="s">
        <v>60</v>
      </c>
      <c r="E29" s="139">
        <v>43496</v>
      </c>
      <c r="F29" s="59">
        <v>64446.65</v>
      </c>
      <c r="G29" s="25"/>
      <c r="H29" s="26">
        <v>43496</v>
      </c>
      <c r="I29" s="140">
        <v>10000</v>
      </c>
      <c r="J29" s="39"/>
      <c r="K29" s="183"/>
      <c r="L29" s="163">
        <v>0</v>
      </c>
      <c r="M29" s="172">
        <v>32370</v>
      </c>
      <c r="N29" s="145">
        <v>402.48</v>
      </c>
      <c r="O29" s="39"/>
      <c r="S29" s="212"/>
      <c r="T29" s="22"/>
      <c r="U29" s="29">
        <v>43496</v>
      </c>
      <c r="V29" s="58">
        <v>1674</v>
      </c>
      <c r="W29" s="52" t="s">
        <v>60</v>
      </c>
      <c r="X29" s="139">
        <v>43496</v>
      </c>
      <c r="Y29" s="59">
        <v>64446.65</v>
      </c>
      <c r="Z29" s="25"/>
      <c r="AA29" s="26">
        <v>43496</v>
      </c>
      <c r="AB29" s="140">
        <v>10000</v>
      </c>
      <c r="AC29" s="39"/>
      <c r="AD29" s="183"/>
      <c r="AE29" s="163">
        <v>0</v>
      </c>
      <c r="AF29" s="172">
        <v>32370</v>
      </c>
      <c r="AG29" s="145">
        <v>402.48</v>
      </c>
      <c r="AH29" s="39"/>
      <c r="AN29" s="7"/>
      <c r="AO29" s="153"/>
      <c r="AP29" s="155">
        <v>0</v>
      </c>
    </row>
    <row r="30" spans="1:42" ht="19.5" thickBot="1" x14ac:dyDescent="0.35">
      <c r="A30" s="22"/>
      <c r="B30" s="187">
        <v>43497</v>
      </c>
      <c r="C30" s="138">
        <v>14954.3</v>
      </c>
      <c r="D30" s="52" t="s">
        <v>101</v>
      </c>
      <c r="E30" s="223">
        <v>43497</v>
      </c>
      <c r="F30" s="138">
        <v>122733.14</v>
      </c>
      <c r="G30" s="25"/>
      <c r="H30" s="222">
        <v>43497</v>
      </c>
      <c r="I30" s="138">
        <v>2000</v>
      </c>
      <c r="J30" s="39"/>
      <c r="K30" s="183"/>
      <c r="L30" s="184"/>
      <c r="M30" s="225">
        <v>99186</v>
      </c>
      <c r="N30" s="226">
        <v>1212.1199999999999</v>
      </c>
      <c r="O30" s="39"/>
      <c r="P30" s="4">
        <v>2619</v>
      </c>
      <c r="Q30" s="74" t="s">
        <v>103</v>
      </c>
      <c r="R30" s="74"/>
      <c r="S30" s="218"/>
      <c r="T30" s="22"/>
      <c r="U30" s="187">
        <v>43497</v>
      </c>
      <c r="V30" s="138">
        <v>14954.3</v>
      </c>
      <c r="W30" s="52" t="s">
        <v>101</v>
      </c>
      <c r="X30" s="188">
        <v>43497</v>
      </c>
      <c r="Y30" s="138">
        <v>122733.14</v>
      </c>
      <c r="Z30" s="25"/>
      <c r="AA30" s="190">
        <v>43497</v>
      </c>
      <c r="AB30" s="138">
        <v>2000</v>
      </c>
      <c r="AC30" s="39"/>
      <c r="AD30" s="183"/>
      <c r="AE30" s="184"/>
      <c r="AF30" s="194">
        <v>99186</v>
      </c>
      <c r="AG30" s="195">
        <v>1212.1199999999999</v>
      </c>
      <c r="AH30" s="39"/>
      <c r="AI30" s="4">
        <v>2619</v>
      </c>
      <c r="AJ30" s="74" t="s">
        <v>103</v>
      </c>
      <c r="AO30" s="156" t="s">
        <v>13</v>
      </c>
      <c r="AP30" s="157">
        <f>SUM(AP22:AP29)</f>
        <v>10000</v>
      </c>
    </row>
    <row r="31" spans="1:42" ht="15.75" thickBot="1" x14ac:dyDescent="0.3">
      <c r="A31" s="22"/>
      <c r="B31" s="187">
        <v>43498</v>
      </c>
      <c r="C31" s="138">
        <v>17568.36</v>
      </c>
      <c r="D31" s="52" t="s">
        <v>43</v>
      </c>
      <c r="E31" s="223">
        <v>43498</v>
      </c>
      <c r="F31" s="138">
        <v>97671.14</v>
      </c>
      <c r="G31" s="25"/>
      <c r="H31" s="222">
        <v>43498</v>
      </c>
      <c r="I31" s="138">
        <v>5043</v>
      </c>
      <c r="J31" s="39"/>
      <c r="K31" s="183"/>
      <c r="L31" s="184"/>
      <c r="M31" s="225">
        <v>58404.5</v>
      </c>
      <c r="N31" s="226">
        <v>1686.21</v>
      </c>
      <c r="O31" s="39"/>
      <c r="P31" s="196">
        <v>-2619</v>
      </c>
      <c r="Q31" s="74" t="s">
        <v>105</v>
      </c>
      <c r="R31" s="74"/>
      <c r="S31" s="218"/>
      <c r="T31" s="22"/>
      <c r="U31" s="187">
        <v>43498</v>
      </c>
      <c r="V31" s="138">
        <v>17568.36</v>
      </c>
      <c r="W31" s="52" t="s">
        <v>43</v>
      </c>
      <c r="X31" s="188">
        <v>43498</v>
      </c>
      <c r="Y31" s="138">
        <v>97671.14</v>
      </c>
      <c r="Z31" s="25"/>
      <c r="AA31" s="190">
        <v>43498</v>
      </c>
      <c r="AB31" s="138">
        <v>5043</v>
      </c>
      <c r="AC31" s="39"/>
      <c r="AD31" s="183"/>
      <c r="AE31" s="184"/>
      <c r="AF31" s="194">
        <v>58404.5</v>
      </c>
      <c r="AG31" s="195">
        <v>1686.21</v>
      </c>
      <c r="AH31" s="39"/>
      <c r="AI31" s="196">
        <v>-2619</v>
      </c>
      <c r="AJ31" s="74" t="s">
        <v>105</v>
      </c>
    </row>
    <row r="32" spans="1:42" ht="15.75" thickBot="1" x14ac:dyDescent="0.3">
      <c r="A32" s="22"/>
      <c r="B32" s="187">
        <v>43499</v>
      </c>
      <c r="C32" s="138">
        <v>1446</v>
      </c>
      <c r="D32" s="52" t="s">
        <v>104</v>
      </c>
      <c r="E32" s="223">
        <v>43499</v>
      </c>
      <c r="F32" s="138">
        <v>100215.15</v>
      </c>
      <c r="G32" s="25"/>
      <c r="H32" s="222">
        <v>43499</v>
      </c>
      <c r="I32" s="138">
        <v>0</v>
      </c>
      <c r="J32" s="39"/>
      <c r="K32" s="183"/>
      <c r="L32" s="184"/>
      <c r="M32" s="225">
        <v>97852.5</v>
      </c>
      <c r="N32" s="226">
        <v>916.52</v>
      </c>
      <c r="O32" s="39"/>
      <c r="S32" s="212"/>
      <c r="T32" s="22"/>
      <c r="U32" s="187">
        <v>43499</v>
      </c>
      <c r="V32" s="138">
        <v>1446</v>
      </c>
      <c r="W32" s="52" t="s">
        <v>104</v>
      </c>
      <c r="X32" s="188">
        <v>43499</v>
      </c>
      <c r="Y32" s="138">
        <v>100215.15</v>
      </c>
      <c r="Z32" s="25"/>
      <c r="AA32" s="190">
        <v>43499</v>
      </c>
      <c r="AB32" s="138">
        <v>0</v>
      </c>
      <c r="AC32" s="39"/>
      <c r="AD32" s="183"/>
      <c r="AE32" s="184"/>
      <c r="AF32" s="194">
        <v>97852.5</v>
      </c>
      <c r="AG32" s="195">
        <v>916.52</v>
      </c>
      <c r="AH32" s="39"/>
    </row>
    <row r="33" spans="1:35" ht="15.75" thickBot="1" x14ac:dyDescent="0.3">
      <c r="A33" s="22"/>
      <c r="B33" s="187">
        <v>43500</v>
      </c>
      <c r="C33" s="138">
        <v>804</v>
      </c>
      <c r="D33" s="52" t="s">
        <v>104</v>
      </c>
      <c r="E33" s="223">
        <v>43500</v>
      </c>
      <c r="F33" s="138">
        <v>56483</v>
      </c>
      <c r="G33" s="25"/>
      <c r="H33" s="222">
        <v>43500</v>
      </c>
      <c r="I33" s="138">
        <v>0</v>
      </c>
      <c r="J33" s="39"/>
      <c r="K33" s="183"/>
      <c r="L33" s="184"/>
      <c r="M33" s="225">
        <v>54264</v>
      </c>
      <c r="N33" s="226">
        <v>1414.94</v>
      </c>
      <c r="O33" s="39"/>
      <c r="S33" s="212"/>
      <c r="T33" s="22"/>
      <c r="U33" s="187">
        <v>43500</v>
      </c>
      <c r="V33" s="138">
        <v>804</v>
      </c>
      <c r="W33" s="52" t="s">
        <v>104</v>
      </c>
      <c r="X33" s="188">
        <v>43500</v>
      </c>
      <c r="Y33" s="138">
        <v>56483</v>
      </c>
      <c r="Z33" s="25"/>
      <c r="AA33" s="190">
        <v>43500</v>
      </c>
      <c r="AB33" s="138">
        <v>0</v>
      </c>
      <c r="AC33" s="39"/>
      <c r="AD33" s="183"/>
      <c r="AE33" s="184"/>
      <c r="AF33" s="194">
        <v>54264</v>
      </c>
      <c r="AG33" s="195">
        <v>1414.94</v>
      </c>
      <c r="AH33" s="39"/>
    </row>
    <row r="34" spans="1:35" ht="15.75" thickBot="1" x14ac:dyDescent="0.3">
      <c r="A34" s="22"/>
      <c r="B34" s="187">
        <v>43501</v>
      </c>
      <c r="C34" s="138">
        <v>1520</v>
      </c>
      <c r="D34" s="52" t="s">
        <v>106</v>
      </c>
      <c r="E34" s="223">
        <v>43501</v>
      </c>
      <c r="F34" s="138">
        <v>37600.69</v>
      </c>
      <c r="G34" s="25"/>
      <c r="H34" s="222">
        <v>43501</v>
      </c>
      <c r="I34" s="138">
        <v>50</v>
      </c>
      <c r="J34" s="39"/>
      <c r="K34" s="183"/>
      <c r="L34" s="184"/>
      <c r="M34" s="225">
        <v>35965</v>
      </c>
      <c r="N34" s="226">
        <v>66.8</v>
      </c>
      <c r="O34" s="39"/>
      <c r="S34" s="212"/>
      <c r="T34" s="22"/>
      <c r="U34" s="187">
        <v>43501</v>
      </c>
      <c r="V34" s="138">
        <v>1520</v>
      </c>
      <c r="W34" s="52" t="s">
        <v>106</v>
      </c>
      <c r="X34" s="188">
        <v>43501</v>
      </c>
      <c r="Y34" s="138">
        <v>37600.69</v>
      </c>
      <c r="Z34" s="25"/>
      <c r="AA34" s="190">
        <v>43501</v>
      </c>
      <c r="AB34" s="138">
        <v>50</v>
      </c>
      <c r="AC34" s="39"/>
      <c r="AD34" s="183"/>
      <c r="AE34" s="184"/>
      <c r="AF34" s="194">
        <v>35965</v>
      </c>
      <c r="AG34" s="195">
        <v>66.8</v>
      </c>
      <c r="AH34" s="39"/>
    </row>
    <row r="35" spans="1:35" ht="15.75" thickBot="1" x14ac:dyDescent="0.3">
      <c r="A35" s="22"/>
      <c r="B35" s="187">
        <v>43502</v>
      </c>
      <c r="C35" s="138">
        <v>6218.88</v>
      </c>
      <c r="D35" s="52" t="s">
        <v>43</v>
      </c>
      <c r="E35" s="223">
        <v>43502</v>
      </c>
      <c r="F35" s="138">
        <v>54752.29</v>
      </c>
      <c r="G35" s="25"/>
      <c r="H35" s="222">
        <v>43502</v>
      </c>
      <c r="I35" s="138">
        <v>11021</v>
      </c>
      <c r="J35" s="39"/>
      <c r="K35" s="183"/>
      <c r="L35" s="184"/>
      <c r="M35" s="225">
        <f>34900+7</f>
        <v>34907</v>
      </c>
      <c r="N35" s="226">
        <v>2607.5500000000002</v>
      </c>
      <c r="O35" s="39"/>
      <c r="S35" s="212"/>
      <c r="T35" s="22"/>
      <c r="U35" s="187">
        <v>43502</v>
      </c>
      <c r="V35" s="138">
        <v>6215.88</v>
      </c>
      <c r="W35" s="52" t="s">
        <v>43</v>
      </c>
      <c r="X35" s="188">
        <v>43502</v>
      </c>
      <c r="Y35" s="138">
        <v>54752.29</v>
      </c>
      <c r="Z35" s="25"/>
      <c r="AA35" s="190">
        <v>43502</v>
      </c>
      <c r="AB35" s="138">
        <v>11021</v>
      </c>
      <c r="AC35" s="39" t="s">
        <v>114</v>
      </c>
      <c r="AD35" s="183"/>
      <c r="AE35" s="184"/>
      <c r="AF35" s="194">
        <f>34900+7</f>
        <v>34907</v>
      </c>
      <c r="AG35" s="195">
        <v>2607.5500000000002</v>
      </c>
      <c r="AH35" s="39"/>
      <c r="AI35" s="196"/>
    </row>
    <row r="36" spans="1:35" ht="15.75" thickBot="1" x14ac:dyDescent="0.3">
      <c r="A36" s="22"/>
      <c r="B36" s="187">
        <v>43503</v>
      </c>
      <c r="C36" s="138">
        <v>11457.4</v>
      </c>
      <c r="D36" s="52" t="s">
        <v>57</v>
      </c>
      <c r="E36" s="223">
        <v>43503</v>
      </c>
      <c r="F36" s="138">
        <v>68462.37</v>
      </c>
      <c r="G36" s="25"/>
      <c r="H36" s="222">
        <v>43503</v>
      </c>
      <c r="I36" s="138">
        <v>275.85000000000002</v>
      </c>
      <c r="J36" s="39"/>
      <c r="K36" s="183"/>
      <c r="L36" s="184"/>
      <c r="M36" s="225">
        <v>56554</v>
      </c>
      <c r="N36" s="226">
        <v>175.52</v>
      </c>
      <c r="O36" s="39"/>
      <c r="S36" s="212"/>
      <c r="T36" s="22"/>
      <c r="U36" s="187">
        <v>43503</v>
      </c>
      <c r="V36" s="138">
        <v>11457.4</v>
      </c>
      <c r="W36" s="52" t="s">
        <v>57</v>
      </c>
      <c r="X36" s="188">
        <v>43503</v>
      </c>
      <c r="Y36" s="138">
        <v>68462.37</v>
      </c>
      <c r="Z36" s="25"/>
      <c r="AA36" s="190">
        <v>43503</v>
      </c>
      <c r="AB36" s="138">
        <v>275.85000000000002</v>
      </c>
      <c r="AC36" s="39"/>
      <c r="AD36" s="183"/>
      <c r="AE36" s="184"/>
      <c r="AF36" s="194">
        <v>54554</v>
      </c>
      <c r="AG36" s="195">
        <v>175.52</v>
      </c>
      <c r="AH36" s="39"/>
    </row>
    <row r="37" spans="1:35" x14ac:dyDescent="0.25">
      <c r="A37" s="22"/>
      <c r="B37" s="187">
        <v>43504</v>
      </c>
      <c r="C37" s="138">
        <v>0</v>
      </c>
      <c r="D37" s="52"/>
      <c r="E37" s="224">
        <v>43504</v>
      </c>
      <c r="F37" s="138">
        <v>82089.399999999994</v>
      </c>
      <c r="G37" s="25"/>
      <c r="H37" s="222">
        <v>43504</v>
      </c>
      <c r="I37" s="138">
        <v>2033</v>
      </c>
      <c r="J37" s="39"/>
      <c r="K37" s="183"/>
      <c r="L37" s="184"/>
      <c r="M37" s="225">
        <f>74457.5+604</f>
        <v>75061.5</v>
      </c>
      <c r="N37" s="226">
        <v>4992.67</v>
      </c>
      <c r="O37" s="39"/>
      <c r="S37" s="212"/>
      <c r="T37" s="22"/>
      <c r="U37" s="187">
        <v>43504</v>
      </c>
      <c r="V37" s="138"/>
      <c r="W37" s="52"/>
      <c r="X37" s="189">
        <v>43504</v>
      </c>
      <c r="Y37" s="138"/>
      <c r="Z37" s="25"/>
      <c r="AA37" s="190">
        <v>43504</v>
      </c>
      <c r="AB37" s="138"/>
      <c r="AC37" s="39"/>
      <c r="AD37" s="183"/>
      <c r="AE37" s="184"/>
      <c r="AF37" s="194"/>
      <c r="AG37" s="195"/>
      <c r="AH37" s="39"/>
    </row>
    <row r="38" spans="1:35" ht="16.5" thickBot="1" x14ac:dyDescent="0.3">
      <c r="A38" s="60"/>
      <c r="B38" s="61"/>
      <c r="C38" s="62">
        <v>0</v>
      </c>
      <c r="D38" s="20"/>
      <c r="E38" s="63"/>
      <c r="F38" s="64">
        <v>0</v>
      </c>
      <c r="H38" s="141"/>
      <c r="I38" s="142">
        <v>0</v>
      </c>
      <c r="J38" s="65"/>
      <c r="K38" s="66"/>
      <c r="L38" s="67"/>
      <c r="M38" s="143">
        <f>SUM(M5:M37)</f>
        <v>2150556.5</v>
      </c>
      <c r="N38" s="143">
        <f>SUM(N5:N37)</f>
        <v>51610.430000000015</v>
      </c>
      <c r="O38" s="135"/>
      <c r="S38" s="212"/>
      <c r="T38" s="60"/>
      <c r="U38" s="61"/>
      <c r="V38" s="62">
        <v>0</v>
      </c>
      <c r="W38" s="20"/>
      <c r="X38" s="63"/>
      <c r="Y38" s="64">
        <v>0</v>
      </c>
      <c r="AA38" s="141"/>
      <c r="AB38" s="142">
        <v>0</v>
      </c>
      <c r="AC38" s="65"/>
      <c r="AD38" s="66"/>
      <c r="AE38" s="67"/>
      <c r="AF38" s="143">
        <f>SUM(AF5:AF36)</f>
        <v>2073495</v>
      </c>
      <c r="AG38" s="143">
        <f>SUM(AG5:AG36)</f>
        <v>46617.760000000017</v>
      </c>
      <c r="AH38" s="135"/>
    </row>
    <row r="39" spans="1:35" x14ac:dyDescent="0.25">
      <c r="B39" s="68" t="s">
        <v>13</v>
      </c>
      <c r="C39" s="69">
        <f>SUM(C5:C38)</f>
        <v>185904.05999999997</v>
      </c>
      <c r="E39" s="70" t="s">
        <v>13</v>
      </c>
      <c r="F39" s="71">
        <f>SUM(F5:F38)</f>
        <v>2637812.5699999998</v>
      </c>
      <c r="H39" s="7" t="s">
        <v>13</v>
      </c>
      <c r="I39" s="4">
        <f>SUM(I5:I38)</f>
        <v>66299.69</v>
      </c>
      <c r="J39" s="4"/>
      <c r="K39" s="72" t="s">
        <v>13</v>
      </c>
      <c r="L39" s="73">
        <f>SUM(L5:L38)</f>
        <v>185264.58999999997</v>
      </c>
      <c r="Q39" s="5">
        <v>2637812.5699999998</v>
      </c>
      <c r="S39" s="212"/>
      <c r="U39" s="68" t="s">
        <v>13</v>
      </c>
      <c r="V39" s="69">
        <f>SUM(V5:V38)</f>
        <v>185901.05999999997</v>
      </c>
      <c r="X39" s="70" t="s">
        <v>13</v>
      </c>
      <c r="Y39" s="71">
        <f>SUM(Y5:Y38)</f>
        <v>2555723.17</v>
      </c>
      <c r="AA39" s="7" t="s">
        <v>13</v>
      </c>
      <c r="AB39" s="4">
        <f>SUM(AB5:AB38)</f>
        <v>64266.689999999995</v>
      </c>
      <c r="AC39" s="4"/>
      <c r="AD39" s="72" t="s">
        <v>13</v>
      </c>
      <c r="AE39" s="73">
        <f>SUM(AE5:AE38)</f>
        <v>185264.58999999997</v>
      </c>
    </row>
    <row r="40" spans="1:35" x14ac:dyDescent="0.25">
      <c r="Q40" s="5">
        <v>-251564.28</v>
      </c>
      <c r="S40" s="212"/>
    </row>
    <row r="41" spans="1:35" ht="15.75" x14ac:dyDescent="0.25">
      <c r="A41" s="74"/>
      <c r="B41" s="75"/>
      <c r="C41" s="39"/>
      <c r="D41" s="46"/>
      <c r="E41" s="76"/>
      <c r="F41" s="65"/>
      <c r="H41" s="238" t="s">
        <v>14</v>
      </c>
      <c r="I41" s="239"/>
      <c r="J41" s="197"/>
      <c r="K41" s="240">
        <f>I39+L39</f>
        <v>251564.27999999997</v>
      </c>
      <c r="L41" s="241"/>
      <c r="Q41" s="5">
        <v>-185904.06</v>
      </c>
      <c r="S41" s="212"/>
      <c r="T41" s="74"/>
      <c r="U41" s="75"/>
      <c r="V41" s="39"/>
      <c r="W41" s="46"/>
      <c r="X41" s="76"/>
      <c r="Y41" s="65"/>
      <c r="AA41" s="238" t="s">
        <v>14</v>
      </c>
      <c r="AB41" s="239"/>
      <c r="AC41" s="77"/>
      <c r="AD41" s="240">
        <f>AB39+AE39</f>
        <v>249531.27999999997</v>
      </c>
      <c r="AE41" s="241"/>
    </row>
    <row r="42" spans="1:35" ht="15.75" x14ac:dyDescent="0.25">
      <c r="B42" s="78"/>
      <c r="C42" s="65"/>
      <c r="D42" s="247" t="s">
        <v>15</v>
      </c>
      <c r="E42" s="247"/>
      <c r="F42" s="134">
        <f>F39-K41</f>
        <v>2386248.29</v>
      </c>
      <c r="I42" s="79"/>
      <c r="J42" s="79"/>
      <c r="Q42" s="5">
        <v>0</v>
      </c>
      <c r="S42" s="212"/>
      <c r="U42" s="78"/>
      <c r="V42" s="65"/>
      <c r="W42" s="247" t="s">
        <v>15</v>
      </c>
      <c r="X42" s="247"/>
      <c r="Y42" s="134">
        <f>Y39-AD41</f>
        <v>2306191.89</v>
      </c>
      <c r="AB42" s="79"/>
      <c r="AC42" s="79"/>
    </row>
    <row r="43" spans="1:35" ht="18.75" x14ac:dyDescent="0.3">
      <c r="D43" s="248" t="s">
        <v>16</v>
      </c>
      <c r="E43" s="248"/>
      <c r="F43" s="134">
        <v>-2133806.67</v>
      </c>
      <c r="I43" s="249" t="s">
        <v>17</v>
      </c>
      <c r="J43" s="250"/>
      <c r="K43" s="251">
        <f>F48</f>
        <v>396595.14000000013</v>
      </c>
      <c r="L43" s="252"/>
      <c r="Q43" s="5">
        <f>SUM(Q39:Q42)</f>
        <v>2200344.23</v>
      </c>
      <c r="S43" s="212"/>
      <c r="W43" s="248" t="s">
        <v>16</v>
      </c>
      <c r="X43" s="248"/>
      <c r="Y43" s="134">
        <v>-1611430.46</v>
      </c>
      <c r="AB43" s="249" t="s">
        <v>17</v>
      </c>
      <c r="AC43" s="250"/>
      <c r="AD43" s="251">
        <f>Y48</f>
        <v>711930.66000000027</v>
      </c>
      <c r="AE43" s="252"/>
    </row>
    <row r="44" spans="1:35" ht="19.5" thickBot="1" x14ac:dyDescent="0.35">
      <c r="D44" s="80"/>
      <c r="E44" s="81" t="s">
        <v>18</v>
      </c>
      <c r="F44" s="82">
        <f>-C39</f>
        <v>-185904.05999999997</v>
      </c>
      <c r="I44" s="83"/>
      <c r="J44" s="83"/>
      <c r="K44" s="84"/>
      <c r="L44" s="84"/>
      <c r="Q44" s="5"/>
      <c r="S44" s="212"/>
      <c r="W44" s="80"/>
      <c r="X44" s="81" t="s">
        <v>18</v>
      </c>
      <c r="Y44" s="82">
        <f>-V39</f>
        <v>-185901.05999999997</v>
      </c>
      <c r="AB44" s="83"/>
      <c r="AC44" s="83"/>
      <c r="AD44" s="84"/>
      <c r="AE44" s="84"/>
    </row>
    <row r="45" spans="1:35" ht="19.5" thickTop="1" x14ac:dyDescent="0.3">
      <c r="C45" s="3" t="s">
        <v>7</v>
      </c>
      <c r="E45" s="74" t="s">
        <v>19</v>
      </c>
      <c r="F45" s="4">
        <f>SUM(F42:F44)</f>
        <v>66537.560000000143</v>
      </c>
      <c r="I45" s="85" t="s">
        <v>20</v>
      </c>
      <c r="J45" s="86"/>
      <c r="K45" s="253">
        <f>-C4</f>
        <v>-243097.17</v>
      </c>
      <c r="L45" s="252"/>
      <c r="M45" s="5" t="s">
        <v>21</v>
      </c>
      <c r="Q45" s="5"/>
      <c r="S45" s="212"/>
      <c r="V45" s="3" t="s">
        <v>7</v>
      </c>
      <c r="X45" s="74" t="s">
        <v>19</v>
      </c>
      <c r="Y45" s="4">
        <f>SUM(Y42:Y44)</f>
        <v>508860.37000000023</v>
      </c>
      <c r="AB45" s="85" t="s">
        <v>20</v>
      </c>
      <c r="AC45" s="86"/>
      <c r="AD45" s="253">
        <f>-V4</f>
        <v>-243097.17</v>
      </c>
      <c r="AE45" s="252"/>
      <c r="AF45" s="5" t="s">
        <v>21</v>
      </c>
    </row>
    <row r="46" spans="1:35" ht="15.75" thickBot="1" x14ac:dyDescent="0.3">
      <c r="D46" s="87" t="s">
        <v>22</v>
      </c>
      <c r="E46" s="74" t="s">
        <v>23</v>
      </c>
      <c r="F46" s="4">
        <v>12709.6</v>
      </c>
      <c r="Q46" s="5"/>
      <c r="S46" s="212"/>
      <c r="W46" s="87" t="s">
        <v>22</v>
      </c>
      <c r="X46" s="74" t="s">
        <v>23</v>
      </c>
      <c r="Y46" s="4">
        <v>33151.64</v>
      </c>
    </row>
    <row r="47" spans="1:35" ht="20.25" thickTop="1" thickBot="1" x14ac:dyDescent="0.35">
      <c r="C47" s="71"/>
      <c r="D47" s="254" t="s">
        <v>24</v>
      </c>
      <c r="E47" s="254"/>
      <c r="F47" s="88">
        <v>317347.98</v>
      </c>
      <c r="I47" s="255" t="s">
        <v>95</v>
      </c>
      <c r="J47" s="256"/>
      <c r="K47" s="257">
        <f>K43+K45</f>
        <v>153497.97000000012</v>
      </c>
      <c r="L47" s="258"/>
      <c r="S47" s="212"/>
      <c r="V47" s="71"/>
      <c r="W47" s="254" t="s">
        <v>24</v>
      </c>
      <c r="X47" s="254"/>
      <c r="Y47" s="88">
        <v>169918.65</v>
      </c>
      <c r="AB47" s="255" t="s">
        <v>95</v>
      </c>
      <c r="AC47" s="256"/>
      <c r="AD47" s="257">
        <f>AD43+AD45</f>
        <v>468833.49000000022</v>
      </c>
      <c r="AE47" s="258"/>
    </row>
    <row r="48" spans="1:35" ht="18.75" x14ac:dyDescent="0.3">
      <c r="C48" s="71"/>
      <c r="D48" s="70"/>
      <c r="E48" s="89" t="s">
        <v>25</v>
      </c>
      <c r="F48" s="90">
        <f>F45+F46+F47</f>
        <v>396595.14000000013</v>
      </c>
      <c r="H48" s="76"/>
      <c r="I48" s="65"/>
      <c r="J48" s="91"/>
      <c r="K48" s="76"/>
      <c r="L48" s="76"/>
      <c r="M48" s="92"/>
      <c r="S48" s="212"/>
      <c r="V48" s="71"/>
      <c r="W48" s="70"/>
      <c r="X48" s="89" t="s">
        <v>25</v>
      </c>
      <c r="Y48" s="90">
        <f>Y45+Y46+Y47</f>
        <v>711930.66000000027</v>
      </c>
      <c r="AA48" s="76"/>
      <c r="AB48" s="65"/>
      <c r="AC48" s="91"/>
      <c r="AD48" s="76"/>
      <c r="AE48" s="76"/>
      <c r="AF48" s="92"/>
    </row>
    <row r="50" spans="2:34" x14ac:dyDescent="0.25">
      <c r="B50"/>
      <c r="C50"/>
      <c r="D50" s="246"/>
      <c r="E50" s="246"/>
      <c r="F50" s="65"/>
      <c r="M50" s="93"/>
      <c r="N50" s="74"/>
      <c r="O50" s="74"/>
      <c r="U50"/>
      <c r="V50"/>
      <c r="W50" s="246"/>
      <c r="X50" s="246"/>
      <c r="Y50" s="65"/>
      <c r="AF50" s="93"/>
      <c r="AG50" s="74"/>
      <c r="AH50" s="74"/>
    </row>
    <row r="51" spans="2:34" x14ac:dyDescent="0.25">
      <c r="B51"/>
      <c r="C51"/>
      <c r="M51" s="93"/>
      <c r="N51" s="74"/>
      <c r="O51" s="74"/>
      <c r="U51"/>
      <c r="V51"/>
      <c r="AF51" s="93"/>
      <c r="AG51" s="74"/>
      <c r="AH51" s="74"/>
    </row>
    <row r="52" spans="2:34" x14ac:dyDescent="0.25">
      <c r="B52"/>
      <c r="C52"/>
      <c r="N52" s="74"/>
      <c r="O52" s="74"/>
      <c r="U52"/>
      <c r="V52"/>
      <c r="AG52" s="74"/>
      <c r="AH52" s="74"/>
    </row>
    <row r="53" spans="2:34" x14ac:dyDescent="0.25">
      <c r="B53"/>
      <c r="C53"/>
      <c r="F53"/>
      <c r="I53"/>
      <c r="J53"/>
      <c r="M53"/>
      <c r="N53" s="74"/>
      <c r="O53" s="74"/>
      <c r="U53"/>
      <c r="V53"/>
      <c r="Y53"/>
      <c r="AB53"/>
      <c r="AC53"/>
      <c r="AF53"/>
      <c r="AG53" s="74"/>
      <c r="AH53" s="74"/>
    </row>
    <row r="54" spans="2:34" x14ac:dyDescent="0.25">
      <c r="B54"/>
      <c r="C54"/>
      <c r="N54" s="74"/>
      <c r="O54" s="74"/>
      <c r="U54"/>
      <c r="V54"/>
      <c r="AG54" s="74"/>
      <c r="AH54" s="74"/>
    </row>
    <row r="55" spans="2:34" x14ac:dyDescent="0.25">
      <c r="M55" s="39"/>
      <c r="N55" s="74"/>
      <c r="O55" s="74"/>
      <c r="AF55" s="39"/>
      <c r="AG55" s="74"/>
      <c r="AH55" s="74"/>
    </row>
    <row r="56" spans="2:34" x14ac:dyDescent="0.25">
      <c r="M56" s="50"/>
      <c r="N56" s="74"/>
      <c r="O56" s="74"/>
      <c r="AF56" s="50"/>
      <c r="AG56" s="74"/>
      <c r="AH56" s="74"/>
    </row>
    <row r="57" spans="2:34" x14ac:dyDescent="0.25">
      <c r="M57" s="39"/>
      <c r="N57" s="74"/>
      <c r="O57" s="74"/>
      <c r="AF57" s="39"/>
      <c r="AG57" s="74"/>
      <c r="AH57" s="74"/>
    </row>
    <row r="58" spans="2:34" x14ac:dyDescent="0.25">
      <c r="M58" s="39"/>
      <c r="N58" s="74"/>
      <c r="O58" s="74"/>
      <c r="AF58" s="39"/>
      <c r="AG58" s="74"/>
      <c r="AH58" s="74"/>
    </row>
    <row r="59" spans="2:34" x14ac:dyDescent="0.25">
      <c r="M59" s="50"/>
      <c r="AF59" s="50"/>
    </row>
    <row r="60" spans="2:34" x14ac:dyDescent="0.25">
      <c r="M60" s="50"/>
      <c r="AF60" s="50"/>
    </row>
    <row r="61" spans="2:34" x14ac:dyDescent="0.25">
      <c r="M61" s="50"/>
      <c r="AF61" s="50"/>
    </row>
    <row r="62" spans="2:34" x14ac:dyDescent="0.25">
      <c r="M62" s="50"/>
      <c r="AF62" s="50"/>
    </row>
    <row r="63" spans="2:34" x14ac:dyDescent="0.25">
      <c r="M63" s="50"/>
      <c r="AF63" s="50"/>
    </row>
    <row r="64" spans="2:34" x14ac:dyDescent="0.25">
      <c r="M64" s="50"/>
      <c r="AF64" s="50"/>
    </row>
    <row r="65" spans="13:32" x14ac:dyDescent="0.25">
      <c r="M65" s="50"/>
      <c r="AF65" s="50"/>
    </row>
    <row r="66" spans="13:32" x14ac:dyDescent="0.25">
      <c r="M66" s="50"/>
      <c r="AF66" s="50"/>
    </row>
    <row r="67" spans="13:32" x14ac:dyDescent="0.25">
      <c r="M67" s="50"/>
      <c r="AF67" s="50"/>
    </row>
    <row r="68" spans="13:32" x14ac:dyDescent="0.25">
      <c r="M68" s="50"/>
      <c r="AF68" s="50"/>
    </row>
    <row r="69" spans="13:32" x14ac:dyDescent="0.25">
      <c r="M69" s="50"/>
      <c r="AF69" s="50"/>
    </row>
    <row r="70" spans="13:32" x14ac:dyDescent="0.25">
      <c r="M70" s="50"/>
      <c r="AF70" s="50"/>
    </row>
    <row r="71" spans="13:32" x14ac:dyDescent="0.25">
      <c r="M71" s="50"/>
      <c r="AF71" s="50"/>
    </row>
    <row r="72" spans="13:32" x14ac:dyDescent="0.25">
      <c r="M72" s="50"/>
      <c r="AF72" s="50"/>
    </row>
    <row r="73" spans="13:32" x14ac:dyDescent="0.25">
      <c r="M73" s="50"/>
      <c r="AF73" s="50"/>
    </row>
    <row r="74" spans="13:32" x14ac:dyDescent="0.25">
      <c r="M74" s="50"/>
      <c r="AF74" s="50"/>
    </row>
    <row r="75" spans="13:32" x14ac:dyDescent="0.25">
      <c r="M75" s="50"/>
      <c r="AF75" s="50"/>
    </row>
    <row r="76" spans="13:32" x14ac:dyDescent="0.25">
      <c r="M76" s="50"/>
      <c r="AF76" s="50"/>
    </row>
    <row r="77" spans="13:32" x14ac:dyDescent="0.25">
      <c r="M77" s="50"/>
      <c r="AF77" s="50"/>
    </row>
  </sheetData>
  <sortState xmlns:xlrd2="http://schemas.microsoft.com/office/spreadsheetml/2017/richdata2" ref="AC9:AE14">
    <sortCondition ref="AC9:AC14"/>
  </sortState>
  <mergeCells count="32">
    <mergeCell ref="D47:E47"/>
    <mergeCell ref="I47:J47"/>
    <mergeCell ref="K47:L47"/>
    <mergeCell ref="D50:E50"/>
    <mergeCell ref="D42:E42"/>
    <mergeCell ref="D43:E43"/>
    <mergeCell ref="I43:J43"/>
    <mergeCell ref="K43:L43"/>
    <mergeCell ref="K45:L45"/>
    <mergeCell ref="C1:K1"/>
    <mergeCell ref="E4:F4"/>
    <mergeCell ref="I4:L4"/>
    <mergeCell ref="H41:I41"/>
    <mergeCell ref="K41:L41"/>
    <mergeCell ref="E2:F3"/>
    <mergeCell ref="W50:X50"/>
    <mergeCell ref="W42:X42"/>
    <mergeCell ref="W43:X43"/>
    <mergeCell ref="AB43:AC43"/>
    <mergeCell ref="AD43:AE43"/>
    <mergeCell ref="AD45:AE45"/>
    <mergeCell ref="W47:X47"/>
    <mergeCell ref="AB47:AC47"/>
    <mergeCell ref="AD47:AE47"/>
    <mergeCell ref="V1:AD1"/>
    <mergeCell ref="AO1:AP1"/>
    <mergeCell ref="X4:Y4"/>
    <mergeCell ref="AB4:AE4"/>
    <mergeCell ref="AA41:AB41"/>
    <mergeCell ref="AD41:AE41"/>
    <mergeCell ref="AO4:AP4"/>
    <mergeCell ref="AO21:AP21"/>
  </mergeCells>
  <pageMargins left="0.31496062992125984" right="0.11811023622047245" top="0.35433070866141736" bottom="0.15748031496062992" header="0.31496062992125984" footer="0.31496062992125984"/>
  <pageSetup scale="7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98"/>
  <sheetViews>
    <sheetView topLeftCell="A37" workbookViewId="0">
      <selection activeCell="J52" sqref="J52"/>
    </sheetView>
  </sheetViews>
  <sheetFormatPr baseColWidth="10" defaultRowHeight="15" x14ac:dyDescent="0.25"/>
  <cols>
    <col min="1" max="1" width="13.42578125" style="57" bestFit="1" customWidth="1"/>
    <col min="2" max="2" width="12.85546875" style="25" bestFit="1" customWidth="1"/>
    <col min="3" max="3" width="15.85546875" style="110" bestFit="1" customWidth="1"/>
    <col min="4" max="4" width="12.42578125" style="25" bestFit="1" customWidth="1"/>
    <col min="5" max="5" width="15.140625" style="110" bestFit="1" customWidth="1"/>
    <col min="6" max="6" width="19.5703125" style="110" bestFit="1" customWidth="1"/>
    <col min="8" max="8" width="11.5703125" style="34"/>
  </cols>
  <sheetData>
    <row r="1" spans="1:8" ht="18.75" x14ac:dyDescent="0.3">
      <c r="B1" s="112" t="s">
        <v>27</v>
      </c>
      <c r="C1" s="113"/>
      <c r="D1" s="114"/>
      <c r="E1" s="113"/>
      <c r="F1" s="115"/>
    </row>
    <row r="2" spans="1:8" ht="16.5" thickBot="1" x14ac:dyDescent="0.3">
      <c r="A2" s="137" t="s">
        <v>97</v>
      </c>
      <c r="B2" s="137" t="s">
        <v>98</v>
      </c>
      <c r="C2" s="136" t="s">
        <v>99</v>
      </c>
      <c r="D2" s="137"/>
      <c r="E2" s="136" t="s">
        <v>96</v>
      </c>
      <c r="F2" s="136" t="s">
        <v>99</v>
      </c>
    </row>
    <row r="3" spans="1:8" ht="18.75" x14ac:dyDescent="0.3">
      <c r="A3" s="94">
        <v>43472</v>
      </c>
      <c r="B3" s="95" t="s">
        <v>61</v>
      </c>
      <c r="C3" s="39">
        <v>74880.070000000007</v>
      </c>
      <c r="D3" s="96">
        <v>43474</v>
      </c>
      <c r="E3" s="39">
        <v>41450</v>
      </c>
      <c r="F3" s="97">
        <f>C3-E3</f>
        <v>33430.070000000007</v>
      </c>
      <c r="H3" s="220"/>
    </row>
    <row r="4" spans="1:8" ht="18.75" x14ac:dyDescent="0.3">
      <c r="A4" s="98">
        <v>43473</v>
      </c>
      <c r="B4" s="99" t="s">
        <v>62</v>
      </c>
      <c r="C4" s="39">
        <v>76181.88</v>
      </c>
      <c r="D4" s="96"/>
      <c r="E4" s="39"/>
      <c r="F4" s="97">
        <f>F3+C4-E4</f>
        <v>109611.95000000001</v>
      </c>
      <c r="H4" s="220"/>
    </row>
    <row r="5" spans="1:8" ht="18.75" x14ac:dyDescent="0.3">
      <c r="A5" s="98">
        <v>43474</v>
      </c>
      <c r="B5" s="99" t="s">
        <v>63</v>
      </c>
      <c r="C5" s="50">
        <v>87736</v>
      </c>
      <c r="D5" s="96"/>
      <c r="E5" s="50"/>
      <c r="F5" s="97">
        <f t="shared" ref="F5:F61" si="0">F4+C5-E5</f>
        <v>197347.95</v>
      </c>
      <c r="H5" s="220"/>
    </row>
    <row r="6" spans="1:8" ht="18.75" x14ac:dyDescent="0.3">
      <c r="A6" s="98">
        <v>43474</v>
      </c>
      <c r="B6" s="99" t="s">
        <v>64</v>
      </c>
      <c r="C6" s="50">
        <v>8225</v>
      </c>
      <c r="D6" s="96"/>
      <c r="E6" s="39"/>
      <c r="F6" s="97">
        <f t="shared" si="0"/>
        <v>205572.95</v>
      </c>
      <c r="H6" s="220"/>
    </row>
    <row r="7" spans="1:8" x14ac:dyDescent="0.25">
      <c r="A7" s="98">
        <v>43475</v>
      </c>
      <c r="B7" s="99" t="s">
        <v>65</v>
      </c>
      <c r="C7" s="39">
        <v>4753.8</v>
      </c>
      <c r="D7" s="96"/>
      <c r="E7" s="50"/>
      <c r="F7" s="97">
        <f t="shared" si="0"/>
        <v>210326.75</v>
      </c>
    </row>
    <row r="8" spans="1:8" x14ac:dyDescent="0.25">
      <c r="A8" s="98">
        <v>43475</v>
      </c>
      <c r="B8" s="99" t="s">
        <v>66</v>
      </c>
      <c r="C8" s="50">
        <v>977.5</v>
      </c>
      <c r="D8" s="100"/>
      <c r="E8" s="50"/>
      <c r="F8" s="97">
        <f t="shared" si="0"/>
        <v>211304.25</v>
      </c>
    </row>
    <row r="9" spans="1:8" x14ac:dyDescent="0.25">
      <c r="A9" s="98">
        <v>43475</v>
      </c>
      <c r="B9" s="99" t="s">
        <v>67</v>
      </c>
      <c r="C9" s="50">
        <v>2211</v>
      </c>
      <c r="D9" s="96" t="s">
        <v>26</v>
      </c>
      <c r="E9" s="50"/>
      <c r="F9" s="97">
        <f t="shared" si="0"/>
        <v>213515.25</v>
      </c>
    </row>
    <row r="10" spans="1:8" x14ac:dyDescent="0.25">
      <c r="A10" s="98">
        <v>43476</v>
      </c>
      <c r="B10" s="99" t="s">
        <v>68</v>
      </c>
      <c r="C10" s="50">
        <v>121859.92</v>
      </c>
      <c r="D10" s="96"/>
      <c r="E10" s="50"/>
      <c r="F10" s="97">
        <f t="shared" si="0"/>
        <v>335375.17</v>
      </c>
    </row>
    <row r="11" spans="1:8" x14ac:dyDescent="0.25">
      <c r="A11" s="101">
        <v>43476</v>
      </c>
      <c r="B11" s="99" t="s">
        <v>69</v>
      </c>
      <c r="C11" s="50">
        <v>3515.78</v>
      </c>
      <c r="D11" s="96"/>
      <c r="E11" s="50"/>
      <c r="F11" s="97">
        <f t="shared" si="0"/>
        <v>338890.95</v>
      </c>
    </row>
    <row r="12" spans="1:8" x14ac:dyDescent="0.25">
      <c r="A12" s="98">
        <v>43477</v>
      </c>
      <c r="B12" s="99" t="s">
        <v>71</v>
      </c>
      <c r="C12" s="50">
        <v>122107.42</v>
      </c>
      <c r="D12" s="96"/>
      <c r="E12" s="50"/>
      <c r="F12" s="97">
        <f t="shared" si="0"/>
        <v>460998.37</v>
      </c>
    </row>
    <row r="13" spans="1:8" x14ac:dyDescent="0.25">
      <c r="A13" s="98">
        <v>43477</v>
      </c>
      <c r="B13" s="99" t="s">
        <v>72</v>
      </c>
      <c r="C13" s="50">
        <v>39712.800000000003</v>
      </c>
      <c r="D13" s="96"/>
      <c r="E13" s="50"/>
      <c r="F13" s="97">
        <f t="shared" si="0"/>
        <v>500711.17</v>
      </c>
    </row>
    <row r="14" spans="1:8" x14ac:dyDescent="0.25">
      <c r="A14" s="98">
        <v>43479</v>
      </c>
      <c r="B14" s="99" t="s">
        <v>70</v>
      </c>
      <c r="C14" s="50">
        <v>22201.08</v>
      </c>
      <c r="D14" s="96"/>
      <c r="E14" s="50"/>
      <c r="F14" s="97">
        <f t="shared" si="0"/>
        <v>522912.25</v>
      </c>
    </row>
    <row r="15" spans="1:8" x14ac:dyDescent="0.25">
      <c r="A15" s="98"/>
      <c r="B15" s="99"/>
      <c r="C15" s="50">
        <v>0</v>
      </c>
      <c r="D15" s="96">
        <v>43480</v>
      </c>
      <c r="E15" s="50">
        <v>400000</v>
      </c>
      <c r="F15" s="97">
        <f t="shared" si="0"/>
        <v>122912.25</v>
      </c>
    </row>
    <row r="16" spans="1:8" x14ac:dyDescent="0.25">
      <c r="A16" s="98">
        <v>43481</v>
      </c>
      <c r="B16" s="99" t="s">
        <v>73</v>
      </c>
      <c r="C16" s="50">
        <v>93505.96</v>
      </c>
      <c r="D16" s="96"/>
      <c r="E16" s="50"/>
      <c r="F16" s="97">
        <f t="shared" si="0"/>
        <v>216418.21000000002</v>
      </c>
    </row>
    <row r="17" spans="1:6" x14ac:dyDescent="0.25">
      <c r="A17" s="98">
        <v>43482</v>
      </c>
      <c r="B17" s="99" t="s">
        <v>74</v>
      </c>
      <c r="C17" s="50">
        <v>108430.77</v>
      </c>
      <c r="D17" s="96"/>
      <c r="E17" s="50"/>
      <c r="F17" s="97">
        <f t="shared" si="0"/>
        <v>324848.98000000004</v>
      </c>
    </row>
    <row r="18" spans="1:6" x14ac:dyDescent="0.25">
      <c r="A18" s="98">
        <v>43483</v>
      </c>
      <c r="B18" s="99" t="s">
        <v>75</v>
      </c>
      <c r="C18" s="50">
        <v>82636.800000000003</v>
      </c>
      <c r="D18" s="96"/>
      <c r="E18" s="50"/>
      <c r="F18" s="97">
        <f t="shared" si="0"/>
        <v>407485.78</v>
      </c>
    </row>
    <row r="19" spans="1:6" x14ac:dyDescent="0.25">
      <c r="A19" s="98">
        <v>43483</v>
      </c>
      <c r="B19" s="99" t="s">
        <v>76</v>
      </c>
      <c r="C19" s="50">
        <v>1041.5</v>
      </c>
      <c r="D19" s="96"/>
      <c r="E19" s="50"/>
      <c r="F19" s="97">
        <f t="shared" si="0"/>
        <v>408527.28</v>
      </c>
    </row>
    <row r="20" spans="1:6" x14ac:dyDescent="0.25">
      <c r="A20" s="98">
        <v>43483</v>
      </c>
      <c r="B20" s="99" t="s">
        <v>77</v>
      </c>
      <c r="C20" s="50">
        <v>36795.4</v>
      </c>
      <c r="D20" s="100"/>
      <c r="E20" s="50"/>
      <c r="F20" s="97">
        <f t="shared" si="0"/>
        <v>445322.68000000005</v>
      </c>
    </row>
    <row r="21" spans="1:6" x14ac:dyDescent="0.25">
      <c r="A21" s="98"/>
      <c r="B21" s="99"/>
      <c r="C21" s="50">
        <v>0</v>
      </c>
      <c r="D21" s="96">
        <v>43483</v>
      </c>
      <c r="E21" s="50">
        <v>180000</v>
      </c>
      <c r="F21" s="97">
        <f t="shared" si="0"/>
        <v>265322.68000000005</v>
      </c>
    </row>
    <row r="22" spans="1:6" x14ac:dyDescent="0.25">
      <c r="A22" s="98">
        <v>43484</v>
      </c>
      <c r="B22" s="99" t="s">
        <v>78</v>
      </c>
      <c r="C22" s="50">
        <v>105267.2</v>
      </c>
      <c r="D22" s="96"/>
      <c r="E22" s="50"/>
      <c r="F22" s="97">
        <f t="shared" si="0"/>
        <v>370589.88000000006</v>
      </c>
    </row>
    <row r="23" spans="1:6" x14ac:dyDescent="0.25">
      <c r="A23" s="98">
        <v>43484</v>
      </c>
      <c r="B23" s="99" t="s">
        <v>79</v>
      </c>
      <c r="C23" s="50">
        <v>3775.5</v>
      </c>
      <c r="D23" s="96"/>
      <c r="E23" s="50"/>
      <c r="F23" s="97">
        <f t="shared" si="0"/>
        <v>374365.38000000006</v>
      </c>
    </row>
    <row r="24" spans="1:6" x14ac:dyDescent="0.25">
      <c r="A24" s="98">
        <v>43485</v>
      </c>
      <c r="B24" s="99" t="s">
        <v>80</v>
      </c>
      <c r="C24" s="50">
        <v>1800</v>
      </c>
      <c r="D24" s="96"/>
      <c r="E24" s="50"/>
      <c r="F24" s="97">
        <f t="shared" si="0"/>
        <v>376165.38000000006</v>
      </c>
    </row>
    <row r="25" spans="1:6" x14ac:dyDescent="0.25">
      <c r="A25" s="98">
        <v>43486</v>
      </c>
      <c r="B25" s="99" t="s">
        <v>81</v>
      </c>
      <c r="C25" s="50">
        <v>61776.28</v>
      </c>
      <c r="D25" s="96"/>
      <c r="E25" s="50"/>
      <c r="F25" s="97">
        <f t="shared" si="0"/>
        <v>437941.66000000003</v>
      </c>
    </row>
    <row r="26" spans="1:6" x14ac:dyDescent="0.25">
      <c r="A26" s="101">
        <v>43487</v>
      </c>
      <c r="B26" s="99" t="s">
        <v>82</v>
      </c>
      <c r="C26" s="50">
        <v>9904.6</v>
      </c>
      <c r="D26" s="96"/>
      <c r="E26" s="50"/>
      <c r="F26" s="97">
        <f t="shared" si="0"/>
        <v>447846.26</v>
      </c>
    </row>
    <row r="27" spans="1:6" x14ac:dyDescent="0.25">
      <c r="A27" s="102">
        <v>43488</v>
      </c>
      <c r="B27" s="103" t="s">
        <v>83</v>
      </c>
      <c r="C27" s="50">
        <v>4640.4799999999996</v>
      </c>
      <c r="D27" s="96"/>
      <c r="E27" s="50"/>
      <c r="F27" s="97">
        <f t="shared" si="0"/>
        <v>452486.74</v>
      </c>
    </row>
    <row r="28" spans="1:6" x14ac:dyDescent="0.25">
      <c r="A28" s="102">
        <v>43488</v>
      </c>
      <c r="B28" s="103" t="s">
        <v>85</v>
      </c>
      <c r="C28" s="50">
        <v>91850.559999999998</v>
      </c>
      <c r="D28" s="96"/>
      <c r="E28" s="50"/>
      <c r="F28" s="97">
        <f t="shared" si="0"/>
        <v>544337.30000000005</v>
      </c>
    </row>
    <row r="29" spans="1:6" x14ac:dyDescent="0.25">
      <c r="A29" s="102">
        <v>43489</v>
      </c>
      <c r="B29" s="103" t="s">
        <v>84</v>
      </c>
      <c r="C29" s="50">
        <v>82432.240000000005</v>
      </c>
      <c r="D29" s="96"/>
      <c r="E29" s="50"/>
      <c r="F29" s="97">
        <f t="shared" si="0"/>
        <v>626769.54</v>
      </c>
    </row>
    <row r="30" spans="1:6" x14ac:dyDescent="0.25">
      <c r="A30" s="102"/>
      <c r="B30" s="103"/>
      <c r="C30" s="50">
        <v>0</v>
      </c>
      <c r="D30" s="96">
        <v>43489</v>
      </c>
      <c r="E30" s="50">
        <v>530000</v>
      </c>
      <c r="F30" s="97">
        <f t="shared" si="0"/>
        <v>96769.540000000037</v>
      </c>
    </row>
    <row r="31" spans="1:6" x14ac:dyDescent="0.25">
      <c r="A31" s="102">
        <v>43490</v>
      </c>
      <c r="B31" s="103" t="s">
        <v>86</v>
      </c>
      <c r="C31" s="50">
        <v>100346.74</v>
      </c>
      <c r="D31" s="96"/>
      <c r="E31" s="50"/>
      <c r="F31" s="97">
        <f t="shared" si="0"/>
        <v>197116.28000000003</v>
      </c>
    </row>
    <row r="32" spans="1:6" x14ac:dyDescent="0.25">
      <c r="A32" s="102">
        <v>43491</v>
      </c>
      <c r="B32" s="103" t="s">
        <v>87</v>
      </c>
      <c r="C32" s="50">
        <v>70497.06</v>
      </c>
      <c r="D32" s="96"/>
      <c r="E32" s="50"/>
      <c r="F32" s="97">
        <f t="shared" si="0"/>
        <v>267613.34000000003</v>
      </c>
    </row>
    <row r="33" spans="1:6" x14ac:dyDescent="0.25">
      <c r="A33" s="102">
        <v>43491</v>
      </c>
      <c r="B33" s="103" t="s">
        <v>88</v>
      </c>
      <c r="C33" s="50">
        <v>526.29999999999995</v>
      </c>
      <c r="D33" s="96"/>
      <c r="E33" s="50"/>
      <c r="F33" s="97">
        <f t="shared" si="0"/>
        <v>268139.64</v>
      </c>
    </row>
    <row r="34" spans="1:6" x14ac:dyDescent="0.25">
      <c r="A34" s="102">
        <v>43492</v>
      </c>
      <c r="B34" s="103" t="s">
        <v>89</v>
      </c>
      <c r="C34" s="50">
        <v>1346.4</v>
      </c>
      <c r="D34" s="96"/>
      <c r="E34" s="50"/>
      <c r="F34" s="97">
        <f t="shared" si="0"/>
        <v>269486.04000000004</v>
      </c>
    </row>
    <row r="35" spans="1:6" x14ac:dyDescent="0.25">
      <c r="A35" s="102">
        <v>43492</v>
      </c>
      <c r="B35" s="103" t="s">
        <v>90</v>
      </c>
      <c r="C35" s="50">
        <v>632.58000000000004</v>
      </c>
      <c r="D35" s="96"/>
      <c r="E35" s="50"/>
      <c r="F35" s="97">
        <f t="shared" si="0"/>
        <v>270118.62000000005</v>
      </c>
    </row>
    <row r="36" spans="1:6" x14ac:dyDescent="0.25">
      <c r="A36" s="102">
        <v>43493</v>
      </c>
      <c r="B36" s="103" t="s">
        <v>91</v>
      </c>
      <c r="C36" s="50">
        <v>71906.16</v>
      </c>
      <c r="D36" s="96"/>
      <c r="E36" s="50"/>
      <c r="F36" s="97">
        <f t="shared" si="0"/>
        <v>342024.78</v>
      </c>
    </row>
    <row r="37" spans="1:6" x14ac:dyDescent="0.25">
      <c r="A37" s="102">
        <v>43494</v>
      </c>
      <c r="B37" s="103" t="s">
        <v>92</v>
      </c>
      <c r="C37" s="50">
        <v>54696.6</v>
      </c>
      <c r="D37" s="96"/>
      <c r="E37" s="50"/>
      <c r="F37" s="97">
        <f t="shared" si="0"/>
        <v>396721.38</v>
      </c>
    </row>
    <row r="38" spans="1:6" x14ac:dyDescent="0.25">
      <c r="A38" s="102">
        <v>43495</v>
      </c>
      <c r="B38" s="103" t="s">
        <v>93</v>
      </c>
      <c r="C38" s="50">
        <v>22432.799999999999</v>
      </c>
      <c r="D38" s="96"/>
      <c r="E38" s="50"/>
      <c r="F38" s="97">
        <f t="shared" si="0"/>
        <v>419154.18</v>
      </c>
    </row>
    <row r="39" spans="1:6" x14ac:dyDescent="0.25">
      <c r="A39" s="102">
        <v>43496</v>
      </c>
      <c r="B39" s="103" t="s">
        <v>94</v>
      </c>
      <c r="C39" s="50">
        <v>40826.28</v>
      </c>
      <c r="D39" s="96"/>
      <c r="E39" s="50"/>
      <c r="F39" s="97">
        <f t="shared" si="0"/>
        <v>459980.45999999996</v>
      </c>
    </row>
    <row r="40" spans="1:6" x14ac:dyDescent="0.25">
      <c r="A40" s="102"/>
      <c r="B40" s="103"/>
      <c r="C40" s="50"/>
      <c r="D40" s="96">
        <v>43496</v>
      </c>
      <c r="E40" s="50">
        <v>400000</v>
      </c>
      <c r="F40" s="97">
        <f t="shared" si="0"/>
        <v>59980.459999999963</v>
      </c>
    </row>
    <row r="41" spans="1:6" x14ac:dyDescent="0.25">
      <c r="A41" s="102"/>
      <c r="B41" s="103"/>
      <c r="C41" s="50"/>
      <c r="D41" s="96"/>
      <c r="E41" s="50"/>
      <c r="F41" s="97">
        <f t="shared" si="0"/>
        <v>59980.459999999963</v>
      </c>
    </row>
    <row r="42" spans="1:6" x14ac:dyDescent="0.25">
      <c r="A42" s="102">
        <v>43497</v>
      </c>
      <c r="B42" s="103" t="s">
        <v>111</v>
      </c>
      <c r="C42" s="50">
        <v>36004.239999999998</v>
      </c>
      <c r="D42" s="96"/>
      <c r="E42" s="50"/>
      <c r="F42" s="97">
        <f t="shared" si="0"/>
        <v>95984.699999999953</v>
      </c>
    </row>
    <row r="43" spans="1:6" x14ac:dyDescent="0.25">
      <c r="A43" s="102">
        <v>43497</v>
      </c>
      <c r="B43" s="103" t="s">
        <v>112</v>
      </c>
      <c r="C43" s="50">
        <v>32281.599999999999</v>
      </c>
      <c r="D43" s="96"/>
      <c r="E43" s="50"/>
      <c r="F43" s="97">
        <f t="shared" si="0"/>
        <v>128266.29999999996</v>
      </c>
    </row>
    <row r="44" spans="1:6" x14ac:dyDescent="0.25">
      <c r="A44" s="102">
        <v>43498</v>
      </c>
      <c r="B44" s="103" t="s">
        <v>113</v>
      </c>
      <c r="C44" s="50">
        <v>148450.07999999999</v>
      </c>
      <c r="D44" s="96"/>
      <c r="E44" s="50"/>
      <c r="F44" s="97">
        <f t="shared" si="0"/>
        <v>276716.37999999995</v>
      </c>
    </row>
    <row r="45" spans="1:6" x14ac:dyDescent="0.25">
      <c r="A45" s="102">
        <v>43500</v>
      </c>
      <c r="B45" s="103" t="s">
        <v>115</v>
      </c>
      <c r="C45" s="50">
        <v>58691.16</v>
      </c>
      <c r="D45" s="96"/>
      <c r="E45" s="50"/>
      <c r="F45" s="97">
        <f t="shared" si="0"/>
        <v>335407.53999999992</v>
      </c>
    </row>
    <row r="46" spans="1:6" x14ac:dyDescent="0.25">
      <c r="A46" s="102">
        <v>43500</v>
      </c>
      <c r="B46" s="103" t="s">
        <v>116</v>
      </c>
      <c r="C46" s="50">
        <v>5799.5</v>
      </c>
      <c r="D46" s="96"/>
      <c r="E46" s="50"/>
      <c r="F46" s="97">
        <f t="shared" si="0"/>
        <v>341207.03999999992</v>
      </c>
    </row>
    <row r="47" spans="1:6" x14ac:dyDescent="0.25">
      <c r="A47" s="102">
        <v>43501</v>
      </c>
      <c r="B47" s="103" t="s">
        <v>117</v>
      </c>
      <c r="C47" s="50">
        <v>77513.8</v>
      </c>
      <c r="D47" s="96"/>
      <c r="E47" s="50"/>
      <c r="F47" s="97">
        <f t="shared" si="0"/>
        <v>418720.83999999991</v>
      </c>
    </row>
    <row r="48" spans="1:6" x14ac:dyDescent="0.25">
      <c r="A48" s="102"/>
      <c r="B48" s="103"/>
      <c r="C48" s="50"/>
      <c r="D48" s="96">
        <v>43501</v>
      </c>
      <c r="E48" s="50">
        <v>153000</v>
      </c>
      <c r="F48" s="97">
        <f t="shared" si="0"/>
        <v>265720.83999999991</v>
      </c>
    </row>
    <row r="49" spans="1:6" x14ac:dyDescent="0.25">
      <c r="A49" s="102"/>
      <c r="B49" s="103"/>
      <c r="C49" s="50"/>
      <c r="D49" s="96">
        <v>43501</v>
      </c>
      <c r="E49" s="50">
        <v>123716.38</v>
      </c>
      <c r="F49" s="97">
        <f t="shared" si="0"/>
        <v>142004.4599999999</v>
      </c>
    </row>
    <row r="50" spans="1:6" x14ac:dyDescent="0.25">
      <c r="A50" s="102">
        <v>43502</v>
      </c>
      <c r="B50" s="103" t="s">
        <v>118</v>
      </c>
      <c r="C50" s="50">
        <v>5175</v>
      </c>
      <c r="D50" s="96"/>
      <c r="E50" s="50"/>
      <c r="F50" s="97">
        <f t="shared" si="0"/>
        <v>147179.4599999999</v>
      </c>
    </row>
    <row r="51" spans="1:6" x14ac:dyDescent="0.25">
      <c r="A51" s="102"/>
      <c r="B51" s="103"/>
      <c r="C51" s="50"/>
      <c r="D51" s="96">
        <v>43503</v>
      </c>
      <c r="E51" s="50">
        <v>147179.46</v>
      </c>
      <c r="F51" s="97">
        <f t="shared" si="0"/>
        <v>0</v>
      </c>
    </row>
    <row r="52" spans="1:6" x14ac:dyDescent="0.25">
      <c r="A52" s="102">
        <v>43502</v>
      </c>
      <c r="B52" s="103" t="s">
        <v>119</v>
      </c>
      <c r="C52" s="50">
        <v>39879.550000000003</v>
      </c>
      <c r="D52" s="96"/>
      <c r="E52" s="50"/>
      <c r="F52" s="97">
        <f t="shared" si="0"/>
        <v>39879.550000000003</v>
      </c>
    </row>
    <row r="53" spans="1:6" x14ac:dyDescent="0.25">
      <c r="A53" s="102">
        <v>43472</v>
      </c>
      <c r="B53" s="103" t="s">
        <v>120</v>
      </c>
      <c r="C53" s="50">
        <v>1293</v>
      </c>
      <c r="D53" s="96"/>
      <c r="E53" s="50"/>
      <c r="F53" s="97">
        <f t="shared" si="0"/>
        <v>41172.550000000003</v>
      </c>
    </row>
    <row r="54" spans="1:6" x14ac:dyDescent="0.25">
      <c r="A54" s="102">
        <v>43504</v>
      </c>
      <c r="B54" s="103" t="s">
        <v>121</v>
      </c>
      <c r="C54" s="50">
        <v>2620</v>
      </c>
      <c r="D54" s="96"/>
      <c r="E54" s="50"/>
      <c r="F54" s="97">
        <f t="shared" si="0"/>
        <v>43792.55</v>
      </c>
    </row>
    <row r="55" spans="1:6" x14ac:dyDescent="0.25">
      <c r="A55" s="102">
        <v>43504</v>
      </c>
      <c r="B55" s="103" t="s">
        <v>122</v>
      </c>
      <c r="C55" s="50">
        <v>91630.48</v>
      </c>
      <c r="D55" s="96"/>
      <c r="E55" s="50"/>
      <c r="F55" s="97">
        <f t="shared" si="0"/>
        <v>135423.03</v>
      </c>
    </row>
    <row r="56" spans="1:6" x14ac:dyDescent="0.25">
      <c r="A56" s="102">
        <v>43504</v>
      </c>
      <c r="B56" s="103" t="s">
        <v>123</v>
      </c>
      <c r="C56" s="50">
        <v>23037.8</v>
      </c>
      <c r="D56" s="96"/>
      <c r="E56" s="50"/>
      <c r="F56" s="97">
        <f t="shared" si="0"/>
        <v>158460.82999999999</v>
      </c>
    </row>
    <row r="57" spans="1:6" x14ac:dyDescent="0.25">
      <c r="A57" s="102">
        <v>43505</v>
      </c>
      <c r="B57" s="103" t="s">
        <v>124</v>
      </c>
      <c r="C57" s="50">
        <v>62641.48</v>
      </c>
      <c r="D57" s="96"/>
      <c r="E57" s="50"/>
      <c r="F57" s="97">
        <f t="shared" si="0"/>
        <v>221102.31</v>
      </c>
    </row>
    <row r="58" spans="1:6" x14ac:dyDescent="0.25">
      <c r="A58" s="102">
        <v>43507</v>
      </c>
      <c r="B58" s="103" t="s">
        <v>125</v>
      </c>
      <c r="C58" s="50">
        <v>82752.759999999995</v>
      </c>
      <c r="D58" s="96"/>
      <c r="E58" s="50"/>
      <c r="F58" s="97">
        <f t="shared" si="0"/>
        <v>303855.07</v>
      </c>
    </row>
    <row r="59" spans="1:6" x14ac:dyDescent="0.25">
      <c r="A59" s="102"/>
      <c r="B59" s="103"/>
      <c r="C59" s="50"/>
      <c r="D59" s="96">
        <v>43509</v>
      </c>
      <c r="E59" s="50">
        <v>303855.07</v>
      </c>
      <c r="F59" s="97">
        <f t="shared" si="0"/>
        <v>0</v>
      </c>
    </row>
    <row r="60" spans="1:6" x14ac:dyDescent="0.25">
      <c r="A60" s="102"/>
      <c r="B60" s="103"/>
      <c r="C60" s="50"/>
      <c r="D60" s="96"/>
      <c r="E60" s="50"/>
      <c r="F60" s="97">
        <f t="shared" si="0"/>
        <v>0</v>
      </c>
    </row>
    <row r="61" spans="1:6" ht="15.75" thickBot="1" x14ac:dyDescent="0.3">
      <c r="A61" s="104"/>
      <c r="B61" s="105"/>
      <c r="C61" s="106"/>
      <c r="D61" s="107"/>
      <c r="E61" s="106"/>
      <c r="F61" s="97">
        <f t="shared" si="0"/>
        <v>0</v>
      </c>
    </row>
    <row r="62" spans="1:6" ht="19.5" thickTop="1" x14ac:dyDescent="0.3">
      <c r="B62" s="57"/>
      <c r="C62" s="50">
        <f>SUM(C3:C61)</f>
        <v>2279200.91</v>
      </c>
      <c r="D62" s="108"/>
      <c r="E62" s="53">
        <f>SUM(E3:E61)</f>
        <v>2279200.9099999997</v>
      </c>
      <c r="F62" s="221">
        <f>F61</f>
        <v>0</v>
      </c>
    </row>
    <row r="63" spans="1:6" x14ac:dyDescent="0.25">
      <c r="B63" s="57"/>
      <c r="C63" s="50"/>
      <c r="D63" s="108"/>
      <c r="E63" s="53"/>
      <c r="F63" s="50"/>
    </row>
    <row r="64" spans="1:6" x14ac:dyDescent="0.25">
      <c r="B64" s="57"/>
      <c r="C64" s="50"/>
      <c r="D64" s="108"/>
      <c r="E64" s="53"/>
      <c r="F64" s="50"/>
    </row>
    <row r="65" spans="1:6" x14ac:dyDescent="0.25">
      <c r="A65"/>
      <c r="B65" s="109"/>
      <c r="D65" s="109"/>
    </row>
    <row r="66" spans="1:6" x14ac:dyDescent="0.25">
      <c r="A66"/>
      <c r="B66" s="109"/>
      <c r="D66" s="109"/>
    </row>
    <row r="67" spans="1:6" x14ac:dyDescent="0.25">
      <c r="A67"/>
      <c r="B67" s="109"/>
      <c r="D67" s="109"/>
    </row>
    <row r="68" spans="1:6" x14ac:dyDescent="0.25">
      <c r="A68"/>
      <c r="B68" s="109"/>
      <c r="D68" s="109"/>
      <c r="F68" s="25"/>
    </row>
    <row r="69" spans="1:6" x14ac:dyDescent="0.25">
      <c r="A69"/>
      <c r="B69" s="109"/>
      <c r="D69" s="109"/>
      <c r="F69" s="25"/>
    </row>
    <row r="70" spans="1:6" x14ac:dyDescent="0.25">
      <c r="A70"/>
      <c r="B70" s="109"/>
      <c r="D70" s="109"/>
      <c r="F70" s="25"/>
    </row>
    <row r="71" spans="1:6" x14ac:dyDescent="0.25">
      <c r="A71"/>
      <c r="B71" s="109"/>
      <c r="D71" s="109"/>
      <c r="F71" s="25"/>
    </row>
    <row r="72" spans="1:6" x14ac:dyDescent="0.25">
      <c r="A72"/>
      <c r="B72" s="109"/>
      <c r="D72" s="109"/>
      <c r="F72" s="25"/>
    </row>
    <row r="73" spans="1:6" x14ac:dyDescent="0.25">
      <c r="A73"/>
      <c r="B73" s="109"/>
      <c r="D73" s="109"/>
      <c r="F73" s="25"/>
    </row>
    <row r="74" spans="1:6" x14ac:dyDescent="0.25">
      <c r="A74"/>
      <c r="B74" s="109"/>
      <c r="D74" s="109"/>
      <c r="F74" s="25"/>
    </row>
    <row r="75" spans="1:6" x14ac:dyDescent="0.25">
      <c r="A75"/>
      <c r="B75" s="109"/>
      <c r="D75" s="109"/>
      <c r="F75" s="25"/>
    </row>
    <row r="76" spans="1:6" x14ac:dyDescent="0.25">
      <c r="A76"/>
      <c r="B76" s="109"/>
      <c r="D76" s="109"/>
      <c r="F76" s="25"/>
    </row>
    <row r="77" spans="1:6" x14ac:dyDescent="0.25">
      <c r="A77"/>
      <c r="B77" s="109"/>
      <c r="D77" s="109"/>
      <c r="E77"/>
      <c r="F77" s="25"/>
    </row>
    <row r="78" spans="1:6" x14ac:dyDescent="0.25">
      <c r="A78"/>
      <c r="B78" s="109"/>
      <c r="D78" s="109"/>
      <c r="E78"/>
      <c r="F78" s="25"/>
    </row>
    <row r="79" spans="1:6" x14ac:dyDescent="0.25">
      <c r="A79"/>
      <c r="B79" s="109"/>
      <c r="D79" s="109"/>
      <c r="E79"/>
      <c r="F79" s="25"/>
    </row>
    <row r="80" spans="1:6" x14ac:dyDescent="0.25">
      <c r="A80"/>
      <c r="B80" s="109"/>
      <c r="D80" s="109"/>
      <c r="E80"/>
      <c r="F80" s="25"/>
    </row>
    <row r="81" spans="1:6" x14ac:dyDescent="0.25">
      <c r="A81"/>
      <c r="B81" s="109"/>
      <c r="D81" s="109"/>
      <c r="E81"/>
      <c r="F81" s="25"/>
    </row>
    <row r="82" spans="1:6" x14ac:dyDescent="0.25">
      <c r="A82"/>
      <c r="B82" s="109"/>
      <c r="D82" s="109"/>
      <c r="E82"/>
      <c r="F82" s="25"/>
    </row>
    <row r="83" spans="1:6" x14ac:dyDescent="0.25">
      <c r="B83" s="109"/>
      <c r="D83" s="109"/>
      <c r="E83"/>
    </row>
    <row r="84" spans="1:6" x14ac:dyDescent="0.25">
      <c r="B84" s="109"/>
      <c r="D84" s="109"/>
      <c r="E84"/>
    </row>
    <row r="85" spans="1:6" x14ac:dyDescent="0.25">
      <c r="B85" s="109"/>
      <c r="D85" s="109"/>
      <c r="E85"/>
    </row>
    <row r="86" spans="1:6" x14ac:dyDescent="0.25">
      <c r="B86" s="109"/>
      <c r="D86" s="109"/>
      <c r="E86"/>
    </row>
    <row r="87" spans="1:6" x14ac:dyDescent="0.25">
      <c r="B87" s="109"/>
      <c r="D87" s="109"/>
      <c r="E87"/>
    </row>
    <row r="88" spans="1:6" x14ac:dyDescent="0.25">
      <c r="B88" s="109"/>
      <c r="D88" s="109"/>
      <c r="E88"/>
    </row>
    <row r="89" spans="1:6" x14ac:dyDescent="0.25">
      <c r="B89" s="109"/>
      <c r="D89" s="109"/>
      <c r="E89"/>
    </row>
    <row r="90" spans="1:6" x14ac:dyDescent="0.25">
      <c r="B90" s="109"/>
      <c r="D90" s="109"/>
      <c r="E90"/>
    </row>
    <row r="91" spans="1:6" x14ac:dyDescent="0.25">
      <c r="B91" s="109"/>
      <c r="D91" s="109"/>
      <c r="E91"/>
    </row>
    <row r="92" spans="1:6" x14ac:dyDescent="0.25">
      <c r="B92" s="109"/>
    </row>
    <row r="93" spans="1:6" x14ac:dyDescent="0.25">
      <c r="B93" s="109"/>
    </row>
    <row r="94" spans="1:6" x14ac:dyDescent="0.25">
      <c r="B94" s="109"/>
      <c r="D94" s="109"/>
    </row>
    <row r="95" spans="1:6" x14ac:dyDescent="0.25">
      <c r="B95" s="109"/>
    </row>
    <row r="96" spans="1:6" x14ac:dyDescent="0.25">
      <c r="B96" s="109"/>
    </row>
    <row r="97" spans="2:3" x14ac:dyDescent="0.25">
      <c r="B97" s="109"/>
    </row>
    <row r="98" spans="2:3" ht="18.75" x14ac:dyDescent="0.3">
      <c r="C98" s="11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22" sqref="G22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B2:G25"/>
  <sheetViews>
    <sheetView topLeftCell="A4" workbookViewId="0">
      <selection activeCell="F25" sqref="F25"/>
    </sheetView>
  </sheetViews>
  <sheetFormatPr baseColWidth="10" defaultRowHeight="15.75" x14ac:dyDescent="0.25"/>
  <cols>
    <col min="2" max="2" width="11.42578125" style="198"/>
    <col min="3" max="3" width="14.42578125" bestFit="1" customWidth="1"/>
    <col min="6" max="6" width="14.42578125" style="5" bestFit="1" customWidth="1"/>
  </cols>
  <sheetData>
    <row r="2" spans="2:7" ht="19.5" thickBot="1" x14ac:dyDescent="0.35">
      <c r="C2" s="259" t="s">
        <v>108</v>
      </c>
      <c r="D2" s="259"/>
      <c r="E2" s="259"/>
    </row>
    <row r="3" spans="2:7" ht="38.25" customHeight="1" thickBot="1" x14ac:dyDescent="0.35">
      <c r="B3" s="260" t="s">
        <v>109</v>
      </c>
      <c r="C3" s="261"/>
      <c r="D3" s="262"/>
      <c r="E3" s="263" t="s">
        <v>110</v>
      </c>
      <c r="F3" s="264"/>
    </row>
    <row r="4" spans="2:7" ht="17.25" thickTop="1" thickBot="1" x14ac:dyDescent="0.3">
      <c r="B4" s="202">
        <v>43414</v>
      </c>
      <c r="C4" s="203">
        <f>-8853</f>
        <v>-8853</v>
      </c>
      <c r="D4" s="204" t="s">
        <v>49</v>
      </c>
      <c r="E4" s="228"/>
      <c r="F4" s="229"/>
    </row>
    <row r="5" spans="2:7" ht="19.5" thickBot="1" x14ac:dyDescent="0.35">
      <c r="B5" s="199">
        <v>43464</v>
      </c>
      <c r="C5" s="200">
        <v>-1000</v>
      </c>
      <c r="D5" s="205" t="s">
        <v>107</v>
      </c>
      <c r="E5" s="230"/>
      <c r="F5" s="231" t="s">
        <v>127</v>
      </c>
    </row>
    <row r="6" spans="2:7" ht="18.75" x14ac:dyDescent="0.3">
      <c r="B6" s="199" t="s">
        <v>13</v>
      </c>
      <c r="C6" s="201">
        <f>SUM(C4:C5)</f>
        <v>-9853</v>
      </c>
      <c r="D6" s="206"/>
      <c r="E6" s="76"/>
      <c r="F6" s="134">
        <f>C6</f>
        <v>-9853</v>
      </c>
    </row>
    <row r="7" spans="2:7" ht="18.75" x14ac:dyDescent="0.3">
      <c r="B7" s="199"/>
      <c r="C7" s="153"/>
      <c r="D7" s="209">
        <v>43501</v>
      </c>
      <c r="E7" s="227">
        <v>500</v>
      </c>
      <c r="F7" s="227">
        <f>F6+E7</f>
        <v>-9353</v>
      </c>
      <c r="G7" s="211">
        <v>1</v>
      </c>
    </row>
    <row r="8" spans="2:7" ht="18.75" x14ac:dyDescent="0.3">
      <c r="B8" s="199"/>
      <c r="C8" s="153"/>
      <c r="D8" s="209">
        <v>43507</v>
      </c>
      <c r="E8" s="210">
        <v>500</v>
      </c>
      <c r="F8" s="227">
        <f>F7+E8</f>
        <v>-8853</v>
      </c>
      <c r="G8" s="211">
        <v>2</v>
      </c>
    </row>
    <row r="9" spans="2:7" ht="18.75" x14ac:dyDescent="0.3">
      <c r="B9" s="199"/>
      <c r="C9" s="153"/>
      <c r="D9" s="206"/>
      <c r="E9" s="192"/>
      <c r="F9" s="227">
        <f t="shared" ref="F9:F23" si="0">F8+E9</f>
        <v>-8853</v>
      </c>
      <c r="G9" s="211">
        <v>3</v>
      </c>
    </row>
    <row r="10" spans="2:7" ht="18.75" x14ac:dyDescent="0.3">
      <c r="B10" s="199"/>
      <c r="C10" s="153"/>
      <c r="D10" s="206"/>
      <c r="E10" s="192"/>
      <c r="F10" s="227">
        <f t="shared" si="0"/>
        <v>-8853</v>
      </c>
      <c r="G10" s="211">
        <v>4</v>
      </c>
    </row>
    <row r="11" spans="2:7" ht="18.75" x14ac:dyDescent="0.3">
      <c r="B11" s="199"/>
      <c r="C11" s="153"/>
      <c r="D11" s="206"/>
      <c r="E11" s="192"/>
      <c r="F11" s="227">
        <f t="shared" si="0"/>
        <v>-8853</v>
      </c>
      <c r="G11" s="211">
        <v>5</v>
      </c>
    </row>
    <row r="12" spans="2:7" ht="18.75" x14ac:dyDescent="0.3">
      <c r="B12" s="199"/>
      <c r="C12" s="153"/>
      <c r="D12" s="206"/>
      <c r="E12" s="192"/>
      <c r="F12" s="227">
        <f t="shared" si="0"/>
        <v>-8853</v>
      </c>
      <c r="G12" s="211">
        <v>6</v>
      </c>
    </row>
    <row r="13" spans="2:7" ht="18.75" x14ac:dyDescent="0.3">
      <c r="B13" s="199"/>
      <c r="C13" s="153"/>
      <c r="D13" s="206"/>
      <c r="E13" s="192"/>
      <c r="F13" s="227">
        <f t="shared" si="0"/>
        <v>-8853</v>
      </c>
      <c r="G13" s="211">
        <v>7</v>
      </c>
    </row>
    <row r="14" spans="2:7" ht="18.75" x14ac:dyDescent="0.3">
      <c r="B14" s="199"/>
      <c r="C14" s="153"/>
      <c r="D14" s="206"/>
      <c r="E14" s="192"/>
      <c r="F14" s="227">
        <f t="shared" si="0"/>
        <v>-8853</v>
      </c>
      <c r="G14" s="211">
        <v>8</v>
      </c>
    </row>
    <row r="15" spans="2:7" ht="18.75" x14ac:dyDescent="0.3">
      <c r="B15" s="199"/>
      <c r="C15" s="153"/>
      <c r="D15" s="206"/>
      <c r="E15" s="192"/>
      <c r="F15" s="227">
        <f t="shared" si="0"/>
        <v>-8853</v>
      </c>
      <c r="G15" s="211">
        <v>9</v>
      </c>
    </row>
    <row r="16" spans="2:7" ht="18.75" x14ac:dyDescent="0.3">
      <c r="B16" s="199"/>
      <c r="C16" s="153"/>
      <c r="D16" s="206"/>
      <c r="E16" s="192"/>
      <c r="F16" s="227">
        <f t="shared" si="0"/>
        <v>-8853</v>
      </c>
      <c r="G16" s="211">
        <v>10</v>
      </c>
    </row>
    <row r="17" spans="2:7" ht="18.75" x14ac:dyDescent="0.3">
      <c r="B17" s="199"/>
      <c r="C17" s="153"/>
      <c r="D17" s="206"/>
      <c r="E17" s="192"/>
      <c r="F17" s="227">
        <f t="shared" si="0"/>
        <v>-8853</v>
      </c>
      <c r="G17" s="211">
        <v>11</v>
      </c>
    </row>
    <row r="18" spans="2:7" ht="18.75" x14ac:dyDescent="0.3">
      <c r="B18" s="199"/>
      <c r="C18" s="153"/>
      <c r="D18" s="206"/>
      <c r="E18" s="192"/>
      <c r="F18" s="227">
        <f t="shared" si="0"/>
        <v>-8853</v>
      </c>
      <c r="G18" s="211">
        <v>12</v>
      </c>
    </row>
    <row r="19" spans="2:7" ht="18.75" x14ac:dyDescent="0.3">
      <c r="B19" s="199"/>
      <c r="C19" s="153"/>
      <c r="D19" s="206"/>
      <c r="E19" s="192"/>
      <c r="F19" s="227">
        <f t="shared" si="0"/>
        <v>-8853</v>
      </c>
      <c r="G19" s="211">
        <v>13</v>
      </c>
    </row>
    <row r="20" spans="2:7" ht="18.75" x14ac:dyDescent="0.3">
      <c r="B20" s="199"/>
      <c r="C20" s="153"/>
      <c r="D20" s="206"/>
      <c r="E20" s="192"/>
      <c r="F20" s="227">
        <f t="shared" si="0"/>
        <v>-8853</v>
      </c>
      <c r="G20" s="211">
        <v>14</v>
      </c>
    </row>
    <row r="21" spans="2:7" ht="18.75" x14ac:dyDescent="0.3">
      <c r="B21" s="199"/>
      <c r="C21" s="153"/>
      <c r="D21" s="206"/>
      <c r="E21" s="192"/>
      <c r="F21" s="227">
        <f t="shared" si="0"/>
        <v>-8853</v>
      </c>
      <c r="G21" s="211">
        <v>15</v>
      </c>
    </row>
    <row r="22" spans="2:7" x14ac:dyDescent="0.25">
      <c r="B22" s="199"/>
      <c r="C22" s="153"/>
      <c r="D22" s="206"/>
      <c r="E22" s="192"/>
      <c r="F22" s="227">
        <f t="shared" si="0"/>
        <v>-8853</v>
      </c>
    </row>
    <row r="23" spans="2:7" x14ac:dyDescent="0.25">
      <c r="B23" s="199"/>
      <c r="C23" s="153"/>
      <c r="D23" s="206"/>
      <c r="E23" s="192"/>
      <c r="F23" s="227">
        <f t="shared" si="0"/>
        <v>-8853</v>
      </c>
    </row>
    <row r="24" spans="2:7" ht="19.5" thickBot="1" x14ac:dyDescent="0.35">
      <c r="E24" s="207"/>
      <c r="F24" s="208">
        <f>F23</f>
        <v>-8853</v>
      </c>
    </row>
    <row r="25" spans="2:7" ht="16.5" thickTop="1" x14ac:dyDescent="0.25"/>
  </sheetData>
  <mergeCells count="3">
    <mergeCell ref="C2:E2"/>
    <mergeCell ref="B3:D3"/>
    <mergeCell ref="E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 4 CARNES   7 ENERO   2019    </vt:lpstr>
      <vt:lpstr>REMISIONES  7 ENERO 2019   </vt:lpstr>
      <vt:lpstr>Hoja3</vt:lpstr>
      <vt:lpstr>Hoja4</vt:lpstr>
      <vt:lpstr>D A N I E L A   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2019-02-18T17:28:12Z</cp:lastPrinted>
  <dcterms:created xsi:type="dcterms:W3CDTF">2019-01-22T15:35:16Z</dcterms:created>
  <dcterms:modified xsi:type="dcterms:W3CDTF">2020-03-10T19:09:27Z</dcterms:modified>
</cp:coreProperties>
</file>