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D84CBE5F-E2D8-42C3-B38D-00962C56799C}" xr6:coauthVersionLast="43" xr6:coauthVersionMax="43" xr10:uidLastSave="{00000000-0000-0000-0000-000000000000}"/>
  <bookViews>
    <workbookView xWindow="-120" yWindow="-120" windowWidth="24240" windowHeight="13140" firstSheet="10" activeTab="13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4 CARNES  JUNIO   2019   " sheetId="19" r:id="rId11"/>
    <sheet name="REMISIONES  JUNIO   2019   " sheetId="18" r:id="rId12"/>
    <sheet name="4 CARNES  J U L I O  2019" sheetId="17" r:id="rId13"/>
    <sheet name="REMISIONES   JULIO   2019   " sheetId="16" r:id="rId14"/>
    <sheet name="Hoja9" sheetId="22" r:id="rId15"/>
    <sheet name="Hoja5" sheetId="21" r:id="rId16"/>
    <sheet name="Hoja3" sheetId="20" r:id="rId17"/>
    <sheet name="Hoja4" sheetId="4" r:id="rId18"/>
    <sheet name="D A N I E L A   " sheetId="5" r:id="rId19"/>
    <sheet name="Hoja6" sheetId="6" r:id="rId20"/>
    <sheet name="Hoja7" sheetId="7" r:id="rId21"/>
    <sheet name="Hoja8" sheetId="8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8" i="17" l="1"/>
  <c r="Q33" i="17"/>
  <c r="P33" i="17"/>
  <c r="M34" i="17"/>
  <c r="N34" i="17" l="1"/>
  <c r="M31" i="17"/>
  <c r="P27" i="17" l="1"/>
  <c r="P20" i="17"/>
  <c r="P26" i="17" l="1"/>
  <c r="M20" i="17" l="1"/>
  <c r="M19" i="17"/>
  <c r="P6" i="17" l="1"/>
  <c r="P13" i="17"/>
  <c r="P7" i="17" l="1"/>
  <c r="E58" i="16" l="1"/>
  <c r="C58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K41" i="17"/>
  <c r="L35" i="17"/>
  <c r="I35" i="17"/>
  <c r="F35" i="17"/>
  <c r="C35" i="17"/>
  <c r="R34" i="17"/>
  <c r="P32" i="17"/>
  <c r="Q32" i="17" s="1"/>
  <c r="P31" i="17"/>
  <c r="P30" i="17"/>
  <c r="Q30" i="17" s="1"/>
  <c r="V29" i="17"/>
  <c r="P29" i="17"/>
  <c r="Q29" i="17" s="1"/>
  <c r="Q28" i="17"/>
  <c r="Q27" i="17"/>
  <c r="Q26" i="17"/>
  <c r="P25" i="17"/>
  <c r="Q25" i="17" s="1"/>
  <c r="P24" i="17"/>
  <c r="Q24" i="17" s="1"/>
  <c r="P23" i="17"/>
  <c r="Q23" i="17" s="1"/>
  <c r="P22" i="17"/>
  <c r="Q22" i="17" s="1"/>
  <c r="P21" i="17"/>
  <c r="Q21" i="17" s="1"/>
  <c r="Q20" i="17"/>
  <c r="P19" i="17"/>
  <c r="Q19" i="17" s="1"/>
  <c r="R18" i="17"/>
  <c r="P18" i="17"/>
  <c r="Q18" i="17" s="1"/>
  <c r="P17" i="17"/>
  <c r="Q17" i="17" s="1"/>
  <c r="P16" i="17"/>
  <c r="Q16" i="17" s="1"/>
  <c r="V15" i="17"/>
  <c r="P15" i="17"/>
  <c r="Q15" i="17" s="1"/>
  <c r="P14" i="17"/>
  <c r="Q14" i="17" s="1"/>
  <c r="Q13" i="17"/>
  <c r="P12" i="17"/>
  <c r="Q12" i="17" s="1"/>
  <c r="P11" i="17"/>
  <c r="Q11" i="17" s="1"/>
  <c r="P10" i="17"/>
  <c r="Q10" i="17" s="1"/>
  <c r="P9" i="17"/>
  <c r="Q9" i="17" s="1"/>
  <c r="P8" i="17"/>
  <c r="Q8" i="17" s="1"/>
  <c r="Q7" i="17"/>
  <c r="P5" i="17"/>
  <c r="Q5" i="17" s="1"/>
  <c r="K37" i="17" l="1"/>
  <c r="F38" i="17" s="1"/>
  <c r="F41" i="17" s="1"/>
  <c r="F44" i="17" s="1"/>
  <c r="K39" i="17" s="1"/>
  <c r="K43" i="17" s="1"/>
  <c r="M36" i="17"/>
  <c r="Q6" i="17"/>
  <c r="Q34" i="17" s="1"/>
  <c r="P34" i="17" l="1"/>
  <c r="M32" i="19" l="1"/>
  <c r="P31" i="19"/>
  <c r="P30" i="19"/>
  <c r="P26" i="19"/>
  <c r="P29" i="19"/>
  <c r="P28" i="19" l="1"/>
  <c r="P27" i="19" l="1"/>
  <c r="Q27" i="19" s="1"/>
  <c r="Q28" i="19"/>
  <c r="Q30" i="19"/>
  <c r="Q31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9" i="19"/>
  <c r="Q5" i="19"/>
  <c r="M22" i="19" l="1"/>
  <c r="P20" i="19" l="1"/>
  <c r="P6" i="19" l="1"/>
  <c r="P8" i="19"/>
  <c r="P13" i="19" l="1"/>
  <c r="P14" i="19"/>
  <c r="P15" i="19"/>
  <c r="P16" i="19"/>
  <c r="P17" i="19"/>
  <c r="P18" i="19"/>
  <c r="P19" i="19"/>
  <c r="P21" i="19"/>
  <c r="P22" i="19"/>
  <c r="P23" i="19"/>
  <c r="P24" i="19"/>
  <c r="Q24" i="19" s="1"/>
  <c r="P25" i="19"/>
  <c r="Q25" i="19" s="1"/>
  <c r="P12" i="19"/>
  <c r="P7" i="19" l="1"/>
  <c r="M6" i="19" l="1"/>
  <c r="E58" i="18" l="1"/>
  <c r="C58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K40" i="19"/>
  <c r="L34" i="19"/>
  <c r="I34" i="19"/>
  <c r="F34" i="19"/>
  <c r="C34" i="19"/>
  <c r="R33" i="19"/>
  <c r="N33" i="19"/>
  <c r="P32" i="19"/>
  <c r="Q32" i="19" s="1"/>
  <c r="Q33" i="19" s="1"/>
  <c r="V29" i="19"/>
  <c r="Q26" i="19"/>
  <c r="R18" i="19"/>
  <c r="V15" i="19"/>
  <c r="P11" i="19"/>
  <c r="P10" i="19"/>
  <c r="P9" i="19"/>
  <c r="M33" i="19"/>
  <c r="M35" i="19" l="1"/>
  <c r="K36" i="19"/>
  <c r="F37" i="19" s="1"/>
  <c r="F40" i="19" s="1"/>
  <c r="F43" i="19" s="1"/>
  <c r="K38" i="19" s="1"/>
  <c r="K42" i="19" s="1"/>
  <c r="P5" i="19"/>
  <c r="P33" i="19" s="1"/>
  <c r="M21" i="15"/>
  <c r="P21" i="15" l="1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P23" i="15"/>
  <c r="M23" i="15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F52" i="13"/>
  <c r="F53" i="13" s="1"/>
  <c r="F54" i="13" s="1"/>
  <c r="F55" i="13" s="1"/>
  <c r="M42" i="14" l="1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L15" i="14"/>
  <c r="P27" i="14" s="1"/>
  <c r="P26" i="14"/>
  <c r="P25" i="14"/>
  <c r="P24" i="14"/>
  <c r="P23" i="14"/>
  <c r="P22" i="14"/>
  <c r="P21" i="14"/>
  <c r="M20" i="14"/>
  <c r="P20" i="14" s="1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I41" i="14" l="1"/>
  <c r="C41" i="14"/>
  <c r="F41" i="14"/>
  <c r="N40" i="14"/>
  <c r="M40" i="14"/>
  <c r="R40" i="14"/>
  <c r="M35" i="14" l="1"/>
  <c r="R18" i="14"/>
  <c r="M10" i="1" l="1"/>
  <c r="M20" i="3" l="1"/>
  <c r="M16" i="14" l="1"/>
  <c r="M33" i="14" l="1"/>
  <c r="M27" i="14"/>
  <c r="M26" i="14"/>
  <c r="M18" i="14" l="1"/>
  <c r="R13" i="14" l="1"/>
  <c r="M11" i="14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F16" i="13" l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F44" i="14" l="1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F56" i="13" s="1"/>
  <c r="F57" i="13" s="1"/>
  <c r="F58" i="13" s="1"/>
  <c r="N33" i="12"/>
  <c r="L13" i="12"/>
  <c r="C34" i="12" l="1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C24B861-0BA7-49EE-A6F6-797A00D9381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DE7EA671-8A19-4CD9-81A3-53B648F1366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C4E6A074-5E9D-4B0A-AC45-E9C8A86344B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17B2088-8D7A-4F61-8C44-F0AFA8F693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53C9B57-1500-4C27-A0B3-D336E41A1A8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BF6CF0A2-1FAF-4A91-8F30-B33111B8924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E084ACD-01A0-4C81-8BEF-52DF041F1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842819B-1D5D-4F75-9122-9E48884577D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667AA6E-0FF6-49CD-9372-542F6768B76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C81DC99-3E2C-4A62-BB13-7C2BE25450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<sst xmlns="http://schemas.openxmlformats.org/spreadsheetml/2006/main" count="1308" uniqueCount="530">
  <si>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</si>
  <si>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</si>
  <si>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</si>
  <si>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</si>
  <si>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</si>
  <si>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</si>
  <si>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</si>
  <si>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</si>
  <si>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</si>
  <si>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</si>
  <si>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</si>
  <si>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</si>
  <si>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</si>
  <si>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</si>
  <si>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</si>
  <si>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</si>
  <si>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</si>
  <si>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</si>
  <si>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</si>
  <si>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</si>
  <si>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</si>
  <si>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</si>
  <si>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</si>
  <si>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</si>
  <si>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</si>
  <si>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</si>
  <si>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</si>
  <si>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</si>
  <si>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</si>
  <si>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</si>
  <si>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</si>
  <si>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</si>
  <si>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</si>
  <si>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</si>
  <si>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</si>
  <si>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</si>
  <si>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</si>
  <si>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</si>
  <si>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</si>
  <si>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</si>
  <si>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</si>
  <si>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</si>
  <si>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</si>
  <si>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</si>
  <si>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</si>
  <si>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</si>
  <si>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</si>
  <si>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</si>
  <si>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</si>
  <si>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</si>
  <si>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</si>
  <si>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</si>
  <si>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</si>
  <si>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</si>
  <si>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</si>
  <si>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</si>
  <si>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</si>
  <si>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</si>
  <si>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</si>
  <si>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</si>
  <si>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</si>
  <si>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</si>
  <si>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</si>
  <si>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</si>
  <si>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</si>
  <si>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</si>
  <si>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</si>
  <si>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</si>
  <si>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</si>
  <si>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</si>
  <si>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</si>
  <si>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</si>
  <si>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</si>
  <si>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</si>
  <si>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</si>
  <si>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</si>
  <si>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</si>
  <si>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</si>
  <si>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</si>
  <si>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</si>
  <si>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</si>
  <si>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</si>
  <si>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</si>
  <si>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</si>
  <si>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</si>
  <si>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</si>
  <si>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</si>
  <si>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</si>
  <si>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</si>
  <si>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</si>
  <si>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</si>
  <si>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</si>
  <si>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</si>
  <si>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</si>
  <si>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</si>
  <si>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</si>
  <si>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</si>
  <si>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</si>
  <si>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</si>
  <si>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</si>
  <si>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</si>
  <si>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</si>
  <si>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</si>
  <si>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</si>
  <si>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</si>
  <si>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</si>
  <si>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</si>
  <si>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</si>
  <si>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</si>
  <si>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</si>
  <si>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</si>
  <si>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</si>
  <si>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</si>
  <si>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</si>
  <si>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</si>
  <si>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</si>
  <si>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</si>
  <si>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</si>
  <si>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</si>
  <si>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</si>
  <si>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</si>
  <si>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</si>
  <si>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</si>
  <si>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</si>
  <si>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</si>
  <si>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</si>
  <si>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</si>
  <si>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</si>
  <si>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</si>
  <si>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</si>
  <si>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</si>
  <si>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</si>
  <si>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</si>
  <si>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</si>
  <si>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</si>
  <si>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</si>
  <si>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</si>
  <si>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</si>
  <si>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</si>
  <si>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</si>
  <si>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</si>
  <si>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</si>
  <si>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</si>
  <si>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</si>
  <si>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</si>
  <si>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</si>
  <si>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</si>
  <si>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</si>
  <si>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</si>
  <si>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</si>
  <si>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</si>
  <si>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</si>
  <si>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</si>
  <si>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</si>
  <si>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</si>
  <si>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</si>
  <si>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</si>
  <si>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</si>
  <si>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</si>
  <si>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</si>
  <si>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</si>
  <si>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</si>
  <si>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</si>
  <si>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</si>
  <si>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</si>
  <si>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</si>
  <si>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</si>
  <si>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</si>
  <si>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</si>
  <si>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</si>
  <si>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</si>
  <si>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</si>
  <si>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</si>
  <si>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</si>
  <si>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</si>
  <si>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</si>
  <si>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</si>
  <si>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</si>
  <si>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</si>
  <si>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</si>
  <si>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</si>
  <si>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</si>
  <si>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</si>
  <si>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</si>
  <si>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</si>
  <si>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</si>
  <si>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</si>
  <si>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</si>
  <si>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</si>
  <si>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</si>
  <si>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</si>
  <si>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</si>
  <si>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</si>
  <si>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</si>
  <si>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</si>
  <si>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</si>
  <si>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</si>
  <si>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</si>
  <si>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</si>
  <si>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</si>
  <si>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</si>
  <si>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</si>
  <si>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</si>
  <si>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</si>
  <si>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</si>
  <si>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</si>
  <si>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</si>
  <si>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</si>
  <si>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</si>
  <si>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</si>
  <si>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</si>
  <si>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</si>
  <si>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</si>
  <si>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</si>
  <si>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</si>
  <si>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</si>
  <si>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</si>
  <si>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</si>
  <si>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</si>
  <si>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</si>
  <si>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</si>
  <si>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</si>
  <si>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</si>
  <si>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</si>
  <si>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</si>
  <si>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</si>
  <si>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</si>
  <si>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</si>
  <si>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</si>
  <si>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</si>
  <si>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</si>
  <si>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</si>
  <si>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</si>
  <si>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</si>
  <si>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</si>
  <si>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</si>
  <si>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</si>
  <si>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</si>
  <si>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</si>
  <si>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</si>
  <si>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</si>
  <si>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</si>
  <si>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</si>
  <si>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</si>
  <si>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</si>
  <si>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</si>
  <si>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</si>
  <si>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</si>
  <si>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</si>
  <si>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</si>
  <si>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</si>
  <si>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</si>
  <si>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</si>
  <si>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</si>
  <si>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</si>
  <si>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</si>
  <si>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</si>
  <si>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</si>
  <si>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</si>
  <si>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</si>
  <si>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</si>
  <si>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</si>
  <si>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</si>
  <si>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</si>
  <si>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</si>
  <si>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</si>
  <si>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</si>
  <si>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</si>
  <si>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</si>
  <si>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</si>
  <si>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</si>
  <si>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</si>
  <si>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</si>
  <si>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</si>
  <si>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</si>
  <si>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</si>
  <si>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</si>
  <si>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</si>
  <si>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</si>
  <si>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</si>
  <si>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</si>
  <si>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</si>
  <si>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</si>
  <si>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</si>
  <si>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</si>
  <si>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</si>
  <si>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</si>
  <si>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</si>
  <si>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</si>
  <si>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</si>
  <si>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</si>
  <si>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</si>
  <si>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</si>
  <si>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</si>
  <si>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</si>
  <si>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</si>
  <si>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</si>
  <si>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</si>
  <si>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</si>
  <si>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</si>
  <si>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</si>
  <si>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</si>
  <si>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</si>
  <si>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</si>
  <si>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</si>
  <si>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</si>
  <si>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</si>
  <si>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</si>
  <si>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</si>
  <si>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</si>
  <si>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</si>
  <si>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</si>
  <si>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</si>
  <si>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</si>
  <si>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</si>
  <si>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</si>
  <si>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</si>
  <si>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</si>
  <si>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</si>
  <si>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</si>
  <si>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</si>
  <si>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</si>
  <si>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</si>
  <si>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</si>
  <si>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</si>
  <si>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</si>
  <si>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</si>
  <si>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</si>
  <si>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</si>
  <si>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</si>
  <si>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</si>
  <si>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</si>
  <si>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</si>
  <si>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</si>
  <si>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</si>
  <si>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</si>
  <si>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</si>
  <si>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</si>
  <si>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</si>
  <si>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</si>
  <si>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</si>
  <si>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</si>
  <si>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</si>
  <si>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</si>
  <si>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</si>
  <si>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</si>
  <si>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</si>
  <si>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</si>
  <si>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</si>
  <si>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</si>
  <si>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</si>
  <si>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</si>
  <si>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</si>
  <si>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</si>
  <si>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</si>
  <si>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</si>
  <si>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</si>
  <si>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</si>
  <si>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</si>
  <si>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</si>
  <si>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</si>
  <si>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</si>
  <si>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</si>
  <si>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</si>
  <si>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</si>
  <si>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</si>
  <si>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</si>
  <si>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</si>
  <si>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</si>
  <si>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</si>
  <si>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</si>
  <si>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</si>
  <si>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</si>
  <si>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</si>
  <si>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</si>
  <si>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</si>
  <si>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</si>
  <si>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</si>
  <si>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</si>
  <si>
    <t xml:space="preserve">BALANCE      ABASTO 4 CARNES      J U N I O .      2 0 1 9 </t>
  </si>
  <si>
    <t>NOMINA 23</t>
  </si>
  <si>
    <t>NOMINA 24</t>
  </si>
  <si>
    <t>NOMINA 25</t>
  </si>
  <si>
    <t>NOMINA 26</t>
  </si>
  <si>
    <t>NOMINA 27</t>
  </si>
  <si>
    <t>S-14</t>
  </si>
  <si>
    <t>S-15</t>
  </si>
  <si>
    <t>S-16-17</t>
  </si>
  <si>
    <t>S-18</t>
  </si>
  <si>
    <t>S-*19</t>
  </si>
  <si>
    <t>S-20-21</t>
  </si>
  <si>
    <t>S-22-23</t>
  </si>
  <si>
    <t>S-24-25</t>
  </si>
  <si>
    <t>RES-POLLO-Condimentos</t>
  </si>
  <si>
    <t>RES-Manchego-tocineta-salsas-condimentos</t>
  </si>
  <si>
    <t>S-26</t>
  </si>
  <si>
    <t xml:space="preserve">RES-POLLO   </t>
  </si>
  <si>
    <t xml:space="preserve">Cambio x </t>
  </si>
  <si>
    <t>CANCELACION DE TIKETS</t>
  </si>
  <si>
    <t>RES-Chorizo</t>
  </si>
  <si>
    <t>Pollo-arabe</t>
  </si>
  <si>
    <t>S-27</t>
  </si>
  <si>
    <t>VACACIONES</t>
  </si>
  <si>
    <t>Antonio Ramos</t>
  </si>
  <si>
    <t>RES-POLLO-Chorizxo</t>
  </si>
  <si>
    <t>POLLO-TOSTADAS</t>
  </si>
  <si>
    <t>POLLO-MAIZ-RES</t>
  </si>
  <si>
    <t>NOMINA-26</t>
  </si>
  <si>
    <t>S-28</t>
  </si>
  <si>
    <t>RES-Chorizo-Salsas</t>
  </si>
  <si>
    <t>Queso-Chistorra-Tocineta</t>
  </si>
  <si>
    <t xml:space="preserve">BALANCE      ABASTO 4 CARNES      J U L I O .      2 0 1 9 </t>
  </si>
  <si>
    <t>NOMINA 28</t>
  </si>
  <si>
    <t>NOMINA 29</t>
  </si>
  <si>
    <t>NOMINA 30</t>
  </si>
  <si>
    <t>NOMINA 31</t>
  </si>
  <si>
    <t>7177 H</t>
  </si>
  <si>
    <t>7136 H</t>
  </si>
  <si>
    <t>7137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</si>
  <si>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</si>
  <si>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</si>
  <si>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</si>
  <si>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</si>
  <si>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</si>
  <si>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</si>
  <si>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</si>
  <si>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</si>
  <si>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</si>
  <si>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</si>
  <si>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</si>
  <si>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</si>
  <si>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</si>
  <si>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</si>
  <si>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</si>
  <si>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</si>
  <si>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</si>
  <si>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</si>
  <si>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</si>
  <si>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</si>
  <si>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</si>
  <si>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</si>
  <si>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</si>
  <si>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</si>
  <si>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</si>
  <si>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</si>
  <si>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</si>
  <si>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</si>
  <si>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</si>
  <si>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</si>
  <si>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</si>
  <si>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</si>
  <si>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</si>
  <si>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</si>
  <si>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</si>
  <si>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</si>
  <si>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</si>
  <si>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</si>
  <si>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</si>
  <si>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</si>
  <si>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</si>
  <si>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GASTOS</t>
  </si>
  <si>
    <t>CHORIZO</t>
  </si>
  <si>
    <t>s-29</t>
  </si>
  <si>
    <t>CHORIZO--POLLO</t>
  </si>
  <si>
    <t>SALSAS</t>
  </si>
  <si>
    <t>S-30</t>
  </si>
  <si>
    <t>RES-POLLO-TOCINETA</t>
  </si>
  <si>
    <t>CHORIZO-SALSAS</t>
  </si>
  <si>
    <t>NOMINA-30</t>
  </si>
  <si>
    <t># 72395</t>
  </si>
  <si>
    <t>#  72396</t>
  </si>
  <si>
    <t># 72442</t>
  </si>
  <si>
    <t xml:space="preserve">#  </t>
  </si>
  <si>
    <t># 72548</t>
  </si>
  <si>
    <t># 72549</t>
  </si>
  <si>
    <t># 72606</t>
  </si>
  <si>
    <t># 72607</t>
  </si>
  <si>
    <t>RES-POLLO-Chorizo</t>
  </si>
  <si>
    <t>S-31-32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</si>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</sst>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3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30" fillId="0" borderId="0" xfId="1" applyFont="1" applyFill="1"/>
    <xf numFmtId="167" fontId="9" fillId="0" borderId="29" xfId="1" applyNumberFormat="1" applyFont="1" applyBorder="1"/>
    <xf numFmtId="165" fontId="9" fillId="0" borderId="30" xfId="0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8" fillId="0" borderId="0" xfId="0" applyFont="1"/>
    <xf numFmtId="167" fontId="2" fillId="0" borderId="35" xfId="0" applyNumberFormat="1" applyFont="1" applyBorder="1"/>
    <xf numFmtId="44" fontId="12" fillId="0" borderId="35" xfId="1" applyFont="1" applyBorder="1"/>
    <xf numFmtId="0" fontId="12" fillId="0" borderId="35" xfId="0" applyFont="1" applyBorder="1"/>
    <xf numFmtId="165" fontId="9" fillId="0" borderId="30" xfId="0" applyNumberFormat="1" applyFont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44" fontId="12" fillId="0" borderId="0" xfId="1" applyFont="1" applyFill="1"/>
    <xf numFmtId="44" fontId="33" fillId="24" borderId="0" xfId="1" applyFont="1" applyFill="1" applyAlignment="1">
      <alignment horizontal="center"/>
    </xf>
    <xf numFmtId="44" fontId="33" fillId="24" borderId="11" xfId="1" applyFont="1" applyFill="1" applyBorder="1" applyAlignment="1">
      <alignment horizontal="center"/>
    </xf>
    <xf numFmtId="15" fontId="2" fillId="0" borderId="2" xfId="0" applyNumberFormat="1" applyFont="1" applyFill="1" applyBorder="1"/>
    <xf numFmtId="44" fontId="2" fillId="0" borderId="67" xfId="1" applyFont="1" applyFill="1" applyBorder="1"/>
    <xf numFmtId="0" fontId="13" fillId="0" borderId="68" xfId="0" applyFont="1" applyBorder="1" applyAlignment="1"/>
    <xf numFmtId="0" fontId="13" fillId="0" borderId="69" xfId="0" applyFont="1" applyBorder="1" applyAlignment="1"/>
    <xf numFmtId="167" fontId="2" fillId="0" borderId="0" xfId="0" applyNumberFormat="1" applyFont="1" applyBorder="1"/>
    <xf numFmtId="0" fontId="2" fillId="0" borderId="0" xfId="0" applyFont="1" applyBorder="1"/>
    <xf numFmtId="44" fontId="2" fillId="0" borderId="0" xfId="1" applyFont="1" applyBorder="1"/>
    <xf numFmtId="44" fontId="12" fillId="0" borderId="0" xfId="1" applyFont="1" applyBorder="1"/>
    <xf numFmtId="0" fontId="12" fillId="0" borderId="0" xfId="0" applyFont="1" applyBorder="1"/>
    <xf numFmtId="44" fontId="2" fillId="5" borderId="46" xfId="1" applyFont="1" applyFill="1" applyBorder="1" applyAlignment="1">
      <alignment horizontal="right"/>
    </xf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44" fontId="34" fillId="0" borderId="0" xfId="1" applyFont="1" applyBorder="1" applyAlignment="1">
      <alignment horizontal="center"/>
    </xf>
    <xf numFmtId="44" fontId="34" fillId="0" borderId="65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28" fillId="0" borderId="70" xfId="0" applyNumberFormat="1" applyFont="1" applyFill="1" applyBorder="1" applyAlignment="1">
      <alignment horizontal="center"/>
    </xf>
    <xf numFmtId="1" fontId="27" fillId="0" borderId="70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0000FF"/>
      <color rgb="FF66FFFF"/>
      <color rgb="FF993300"/>
      <color rgb="FFFF9900"/>
      <color rgb="FFFF66FF"/>
      <color rgb="FFCC66FF"/>
      <color rgb="FF00FF00"/>
      <color rgb="FFFF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486107-9B7B-4E06-99ED-B79C30995A5F}"/>
            </a:ext>
          </a:extLst>
        </xdr:cNvPr>
        <xdr:cNvCxnSpPr/>
      </xdr:nvCxnSpPr>
      <xdr:spPr>
        <a:xfrm>
          <a:off x="4705350" y="72675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38759BB-61E9-43DA-88C7-4161170D41ED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0E5211D-01D7-4179-9E61-5714D4D6504C}"/>
            </a:ext>
          </a:extLst>
        </xdr:cNvPr>
        <xdr:cNvCxnSpPr/>
      </xdr:nvCxnSpPr>
      <xdr:spPr>
        <a:xfrm>
          <a:off x="4600575" y="71723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F5EF1E4-8A56-49CC-9B3C-B1D210AD0832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4E265DD-3F17-4FB2-90A2-4270137FC12D}"/>
            </a:ext>
          </a:extLst>
        </xdr:cNvPr>
        <xdr:cNvCxnSpPr/>
      </xdr:nvCxnSpPr>
      <xdr:spPr>
        <a:xfrm>
          <a:off x="2181225" y="71532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D748F7E-2EDB-4400-B022-5E29DF2C6922}"/>
            </a:ext>
          </a:extLst>
        </xdr:cNvPr>
        <xdr:cNvCxnSpPr/>
      </xdr:nvCxnSpPr>
      <xdr:spPr>
        <a:xfrm flipV="1">
          <a:off x="4610100" y="79914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CCA6E42-3FAB-45D5-A289-D04061F337B6}"/>
            </a:ext>
          </a:extLst>
        </xdr:cNvPr>
        <xdr:cNvSpPr/>
      </xdr:nvSpPr>
      <xdr:spPr>
        <a:xfrm rot="16200000">
          <a:off x="7119938" y="64246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55D93FA-156C-4E15-B631-73360C406547}"/>
            </a:ext>
          </a:extLst>
        </xdr:cNvPr>
        <xdr:cNvSpPr/>
      </xdr:nvSpPr>
      <xdr:spPr>
        <a:xfrm rot="18916712">
          <a:off x="8633988" y="830580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895746</xdr:colOff>
      <xdr:row>33</xdr:row>
      <xdr:rowOff>19053</xdr:rowOff>
    </xdr:from>
    <xdr:to>
      <xdr:col>13</xdr:col>
      <xdr:colOff>751479</xdr:colOff>
      <xdr:row>34</xdr:row>
      <xdr:rowOff>61086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E5558C58-3888-461C-BFC9-F594696FC79B}"/>
            </a:ext>
          </a:extLst>
        </xdr:cNvPr>
        <xdr:cNvSpPr/>
      </xdr:nvSpPr>
      <xdr:spPr>
        <a:xfrm rot="5400000">
          <a:off x="10060896" y="6636828"/>
          <a:ext cx="242058" cy="1065408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35</xdr:row>
      <xdr:rowOff>19050</xdr:rowOff>
    </xdr:from>
    <xdr:to>
      <xdr:col>6</xdr:col>
      <xdr:colOff>295275</xdr:colOff>
      <xdr:row>35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A2AF246-0D85-4972-AE72-87F54EDE656F}"/>
            </a:ext>
          </a:extLst>
        </xdr:cNvPr>
        <xdr:cNvCxnSpPr/>
      </xdr:nvCxnSpPr>
      <xdr:spPr>
        <a:xfrm>
          <a:off x="4705350" y="72485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E016DB5-DD3E-46A0-A855-4BE821F8214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34</xdr:row>
      <xdr:rowOff>123825</xdr:rowOff>
    </xdr:from>
    <xdr:to>
      <xdr:col>7</xdr:col>
      <xdr:colOff>0</xdr:colOff>
      <xdr:row>35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043AD2-B73C-443A-AC23-27FF515F42D5}"/>
            </a:ext>
          </a:extLst>
        </xdr:cNvPr>
        <xdr:cNvCxnSpPr/>
      </xdr:nvCxnSpPr>
      <xdr:spPr>
        <a:xfrm>
          <a:off x="4600575" y="71532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1DB2B0E-FE17-42B4-90E8-2EA6869F52D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34</xdr:row>
      <xdr:rowOff>104775</xdr:rowOff>
    </xdr:from>
    <xdr:to>
      <xdr:col>5</xdr:col>
      <xdr:colOff>85725</xdr:colOff>
      <xdr:row>36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0C6C5DD-E816-48C0-B3B9-ECAB8949D15B}"/>
            </a:ext>
          </a:extLst>
        </xdr:cNvPr>
        <xdr:cNvCxnSpPr/>
      </xdr:nvCxnSpPr>
      <xdr:spPr>
        <a:xfrm>
          <a:off x="2181225" y="71342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34</xdr:row>
      <xdr:rowOff>38101</xdr:rowOff>
    </xdr:from>
    <xdr:to>
      <xdr:col>13</xdr:col>
      <xdr:colOff>200024</xdr:colOff>
      <xdr:row>34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2CD4C68-9110-42F1-8EE5-480B688C8C99}"/>
            </a:ext>
          </a:extLst>
        </xdr:cNvPr>
        <xdr:cNvSpPr/>
      </xdr:nvSpPr>
      <xdr:spPr>
        <a:xfrm rot="5400000">
          <a:off x="9848848" y="68770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38</xdr:row>
      <xdr:rowOff>95250</xdr:rowOff>
    </xdr:from>
    <xdr:to>
      <xdr:col>8</xdr:col>
      <xdr:colOff>19050</xdr:colOff>
      <xdr:row>43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5A893C6-3AB8-4FF9-9B98-7F14BCE55DA9}"/>
            </a:ext>
          </a:extLst>
        </xdr:cNvPr>
        <xdr:cNvCxnSpPr/>
      </xdr:nvCxnSpPr>
      <xdr:spPr>
        <a:xfrm flipV="1">
          <a:off x="4610100" y="79724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34</xdr:row>
      <xdr:rowOff>200023</xdr:rowOff>
    </xdr:from>
    <xdr:to>
      <xdr:col>11</xdr:col>
      <xdr:colOff>133352</xdr:colOff>
      <xdr:row>35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E695FAB-4C28-4010-831A-5BFBC018E4C9}"/>
            </a:ext>
          </a:extLst>
        </xdr:cNvPr>
        <xdr:cNvSpPr/>
      </xdr:nvSpPr>
      <xdr:spPr>
        <a:xfrm rot="16200000">
          <a:off x="7119938" y="64055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40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57F434A-160C-4914-A8C3-C71295E5B1EB}"/>
            </a:ext>
          </a:extLst>
        </xdr:cNvPr>
        <xdr:cNvSpPr/>
      </xdr:nvSpPr>
      <xdr:spPr>
        <a:xfrm rot="18916712">
          <a:off x="8633988" y="828675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345" t="s">
        <v>29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  <c r="S1" s="179"/>
      <c r="V1" s="345" t="s">
        <v>29</v>
      </c>
      <c r="W1" s="345"/>
      <c r="X1" s="345"/>
      <c r="Y1" s="345"/>
      <c r="Z1" s="345"/>
      <c r="AA1" s="345"/>
      <c r="AB1" s="345"/>
      <c r="AC1" s="345"/>
      <c r="AD1" s="345"/>
      <c r="AE1" s="2" t="s">
        <v>0</v>
      </c>
      <c r="AO1" s="346"/>
      <c r="AP1" s="346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347" t="s">
        <v>6</v>
      </c>
      <c r="F4" s="348"/>
      <c r="I4" s="349" t="s">
        <v>7</v>
      </c>
      <c r="J4" s="350"/>
      <c r="K4" s="350"/>
      <c r="L4" s="350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347" t="s">
        <v>6</v>
      </c>
      <c r="Y4" s="348"/>
      <c r="AB4" s="349" t="s">
        <v>7</v>
      </c>
      <c r="AC4" s="350"/>
      <c r="AD4" s="350"/>
      <c r="AE4" s="350"/>
      <c r="AF4" s="20" t="s">
        <v>8</v>
      </c>
      <c r="AG4" s="94" t="s">
        <v>36</v>
      </c>
      <c r="AH4" s="7"/>
      <c r="AO4" s="355" t="s">
        <v>56</v>
      </c>
      <c r="AP4" s="356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357" t="s">
        <v>56</v>
      </c>
      <c r="AP21" s="358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351" t="s">
        <v>14</v>
      </c>
      <c r="I41" s="352"/>
      <c r="J41" s="62"/>
      <c r="K41" s="353">
        <f>I39+L39</f>
        <v>246564.27999999997</v>
      </c>
      <c r="L41" s="372"/>
      <c r="M41" s="373" t="s">
        <v>278</v>
      </c>
      <c r="N41" s="374"/>
      <c r="Q41" s="5">
        <v>-185904.06</v>
      </c>
      <c r="S41" s="179"/>
      <c r="T41" s="25"/>
      <c r="U41" s="61"/>
      <c r="V41" s="4"/>
      <c r="AA41" s="351" t="s">
        <v>14</v>
      </c>
      <c r="AB41" s="352"/>
      <c r="AC41" s="62"/>
      <c r="AD41" s="353">
        <f>AB39+AE39</f>
        <v>249531.27999999997</v>
      </c>
      <c r="AE41" s="354"/>
    </row>
    <row r="42" spans="1:35" ht="15.75" x14ac:dyDescent="0.25">
      <c r="D42" s="360" t="s">
        <v>15</v>
      </c>
      <c r="E42" s="360"/>
      <c r="F42" s="110">
        <f>F39-K41</f>
        <v>2391248.29</v>
      </c>
      <c r="I42" s="63"/>
      <c r="J42" s="63"/>
      <c r="M42" s="375"/>
      <c r="N42" s="376"/>
      <c r="Q42" s="5">
        <v>0</v>
      </c>
      <c r="S42" s="179"/>
      <c r="W42" s="360" t="s">
        <v>15</v>
      </c>
      <c r="X42" s="360"/>
      <c r="Y42" s="110">
        <f>Y39-AD41</f>
        <v>2306191.89</v>
      </c>
      <c r="AB42" s="63"/>
      <c r="AC42" s="63"/>
    </row>
    <row r="43" spans="1:35" ht="18.75" x14ac:dyDescent="0.3">
      <c r="D43" s="361" t="s">
        <v>16</v>
      </c>
      <c r="E43" s="361"/>
      <c r="F43" s="110">
        <v>-2133806.67</v>
      </c>
      <c r="I43" s="362" t="s">
        <v>17</v>
      </c>
      <c r="J43" s="363"/>
      <c r="K43" s="364">
        <f>F48</f>
        <v>401595.14000000013</v>
      </c>
      <c r="L43" s="364"/>
      <c r="M43" s="375"/>
      <c r="N43" s="376"/>
      <c r="Q43" s="5">
        <f>SUM(Q39:Q42)</f>
        <v>2200344.23</v>
      </c>
      <c r="S43" s="179"/>
      <c r="W43" s="361" t="s">
        <v>16</v>
      </c>
      <c r="X43" s="361"/>
      <c r="Y43" s="110">
        <v>-1611430.46</v>
      </c>
      <c r="AB43" s="362" t="s">
        <v>17</v>
      </c>
      <c r="AC43" s="363"/>
      <c r="AD43" s="364">
        <f>Y48</f>
        <v>711930.66000000027</v>
      </c>
      <c r="AE43" s="365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375"/>
      <c r="N44" s="376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366">
        <f>-C4</f>
        <v>-243097.17</v>
      </c>
      <c r="L45" s="364"/>
      <c r="M45" s="377"/>
      <c r="N45" s="378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366">
        <f>-V4</f>
        <v>-243097.17</v>
      </c>
      <c r="AE45" s="365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367" t="s">
        <v>24</v>
      </c>
      <c r="E47" s="367"/>
      <c r="F47" s="72">
        <v>317347.98</v>
      </c>
      <c r="I47" s="368" t="s">
        <v>95</v>
      </c>
      <c r="J47" s="369"/>
      <c r="K47" s="370">
        <f>K43+K45</f>
        <v>158497.97000000012</v>
      </c>
      <c r="L47" s="371"/>
      <c r="S47" s="179"/>
      <c r="V47" s="59"/>
      <c r="W47" s="367" t="s">
        <v>24</v>
      </c>
      <c r="X47" s="367"/>
      <c r="Y47" s="72">
        <v>169918.65</v>
      </c>
      <c r="AB47" s="368" t="s">
        <v>95</v>
      </c>
      <c r="AC47" s="369"/>
      <c r="AD47" s="370">
        <f>AD43+AD45</f>
        <v>468833.49000000022</v>
      </c>
      <c r="AE47" s="371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359"/>
      <c r="E50" s="359"/>
      <c r="M50" s="75"/>
      <c r="N50" s="25"/>
      <c r="O50" s="25"/>
      <c r="U50"/>
      <c r="V50"/>
      <c r="W50" s="359"/>
      <c r="X50" s="359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28" workbookViewId="0">
      <selection activeCell="D37" sqref="D37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331">
        <v>43628</v>
      </c>
      <c r="E34" s="332">
        <v>1613.87</v>
      </c>
      <c r="F34" s="79">
        <f t="shared" si="0"/>
        <v>0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0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0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0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0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0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0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0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0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0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2308176.3600000003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AB5-9523-416D-A16F-E47EE1FA38E0}">
  <sheetPr>
    <tabColor theme="9" tint="-0.249977111117893"/>
  </sheetPr>
  <dimension ref="A1:AB72"/>
  <sheetViews>
    <sheetView topLeftCell="A25" workbookViewId="0">
      <selection activeCell="R30" sqref="R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45" t="s">
        <v>379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customHeight="1" thickTop="1" thickBot="1" x14ac:dyDescent="0.35">
      <c r="B3" s="392" t="s">
        <v>3</v>
      </c>
      <c r="C3" s="393"/>
      <c r="D3" s="13"/>
      <c r="I3" s="14" t="s">
        <v>4</v>
      </c>
      <c r="J3" s="9"/>
      <c r="K3" s="15" t="s">
        <v>126</v>
      </c>
      <c r="L3" s="15"/>
      <c r="U3" s="355" t="s">
        <v>56</v>
      </c>
      <c r="V3" s="356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281768.01</v>
      </c>
      <c r="D4" s="213">
        <v>43622</v>
      </c>
      <c r="E4" s="389" t="s">
        <v>6</v>
      </c>
      <c r="F4" s="390"/>
      <c r="H4" s="349" t="s">
        <v>460</v>
      </c>
      <c r="I4" s="391"/>
      <c r="J4" s="337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43623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43623</v>
      </c>
      <c r="C5" s="234">
        <v>1980</v>
      </c>
      <c r="D5" s="311" t="s">
        <v>49</v>
      </c>
      <c r="E5" s="312">
        <v>43623</v>
      </c>
      <c r="F5" s="233">
        <v>126520</v>
      </c>
      <c r="G5" s="244"/>
      <c r="H5" s="335">
        <v>43623</v>
      </c>
      <c r="I5" s="336">
        <v>14020</v>
      </c>
      <c r="J5" s="106"/>
      <c r="L5" s="4"/>
      <c r="M5" s="237">
        <v>109807</v>
      </c>
      <c r="N5" s="238">
        <v>713</v>
      </c>
      <c r="O5" s="277"/>
      <c r="P5" s="277">
        <f>C5+I5+M5+N5</f>
        <v>126520</v>
      </c>
      <c r="Q5" s="4">
        <f>P5-F5</f>
        <v>0</v>
      </c>
      <c r="S5" s="212"/>
      <c r="T5" s="228">
        <v>43623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43624</v>
      </c>
      <c r="C6" s="234">
        <v>1390</v>
      </c>
      <c r="D6" s="242" t="s">
        <v>51</v>
      </c>
      <c r="E6" s="312">
        <v>43624</v>
      </c>
      <c r="F6" s="233">
        <v>169635</v>
      </c>
      <c r="G6" s="244"/>
      <c r="H6" s="313">
        <v>43624</v>
      </c>
      <c r="I6" s="235">
        <v>0</v>
      </c>
      <c r="J6" s="106"/>
      <c r="K6" s="127"/>
      <c r="L6" s="208"/>
      <c r="M6" s="237">
        <f>100000+65360</f>
        <v>165360</v>
      </c>
      <c r="N6" s="238">
        <v>2885</v>
      </c>
      <c r="O6" s="277"/>
      <c r="P6" s="277">
        <f>C6+I6+M6+N6</f>
        <v>169635</v>
      </c>
      <c r="Q6" s="4">
        <f t="shared" ref="Q6:Q32" si="0">P6-F6</f>
        <v>0</v>
      </c>
      <c r="S6" s="212"/>
      <c r="T6" s="229"/>
      <c r="U6" s="134" t="s">
        <v>41</v>
      </c>
      <c r="V6" s="135">
        <v>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43625</v>
      </c>
      <c r="C7" s="234">
        <v>0</v>
      </c>
      <c r="D7" s="314"/>
      <c r="E7" s="312">
        <v>43625</v>
      </c>
      <c r="F7" s="233">
        <v>141641</v>
      </c>
      <c r="G7" s="244"/>
      <c r="H7" s="313">
        <v>43625</v>
      </c>
      <c r="I7" s="235">
        <v>0</v>
      </c>
      <c r="J7" s="31">
        <v>43648</v>
      </c>
      <c r="K7" s="127" t="s">
        <v>9</v>
      </c>
      <c r="L7" s="248">
        <v>1647</v>
      </c>
      <c r="M7" s="237">
        <v>127755</v>
      </c>
      <c r="N7" s="238">
        <v>4536</v>
      </c>
      <c r="O7" s="277"/>
      <c r="P7" s="277">
        <f>C7+M7+N7+L12-R12</f>
        <v>141640.62999999998</v>
      </c>
      <c r="Q7" s="167">
        <f t="shared" si="0"/>
        <v>-0.37000000002444722</v>
      </c>
      <c r="R7" s="4"/>
      <c r="S7" s="4"/>
      <c r="T7" s="230"/>
      <c r="U7" s="136" t="s">
        <v>47</v>
      </c>
      <c r="V7" s="135">
        <v>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43626</v>
      </c>
      <c r="C8" s="234">
        <v>15395</v>
      </c>
      <c r="D8" s="315" t="s">
        <v>393</v>
      </c>
      <c r="E8" s="312">
        <v>43626</v>
      </c>
      <c r="F8" s="233">
        <v>63529</v>
      </c>
      <c r="G8" s="244"/>
      <c r="H8" s="313">
        <v>43626</v>
      </c>
      <c r="I8" s="235">
        <v>782.5</v>
      </c>
      <c r="J8" s="34"/>
      <c r="K8" s="35" t="s">
        <v>10</v>
      </c>
      <c r="L8" s="250">
        <v>0</v>
      </c>
      <c r="M8" s="237">
        <v>37426</v>
      </c>
      <c r="N8" s="238">
        <v>9925</v>
      </c>
      <c r="O8" s="277"/>
      <c r="P8" s="277">
        <f>M8+N8+C8+I8</f>
        <v>63528.5</v>
      </c>
      <c r="Q8" s="167">
        <f t="shared" si="0"/>
        <v>-0.5</v>
      </c>
      <c r="R8" s="4"/>
      <c r="S8" s="4"/>
      <c r="T8" s="228">
        <v>43637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43627</v>
      </c>
      <c r="C9" s="234">
        <v>15013.12</v>
      </c>
      <c r="D9" s="316" t="s">
        <v>394</v>
      </c>
      <c r="E9" s="312">
        <v>43627</v>
      </c>
      <c r="F9" s="233">
        <v>61842</v>
      </c>
      <c r="G9" s="244"/>
      <c r="H9" s="313">
        <v>43627</v>
      </c>
      <c r="I9" s="235">
        <v>0</v>
      </c>
      <c r="J9" s="96">
        <v>43646</v>
      </c>
      <c r="K9" s="102" t="s">
        <v>11</v>
      </c>
      <c r="L9" s="248">
        <v>20000</v>
      </c>
      <c r="M9" s="237">
        <v>46182</v>
      </c>
      <c r="N9" s="238">
        <v>647</v>
      </c>
      <c r="O9" s="277"/>
      <c r="P9" s="277">
        <f>C9+I9+M9+N9</f>
        <v>61842.12</v>
      </c>
      <c r="Q9" s="4">
        <f t="shared" si="0"/>
        <v>0.12000000000261934</v>
      </c>
      <c r="R9" s="4"/>
      <c r="S9" s="4"/>
      <c r="T9" s="230">
        <v>43637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43628</v>
      </c>
      <c r="C10" s="234">
        <v>1634</v>
      </c>
      <c r="D10" s="242" t="s">
        <v>184</v>
      </c>
      <c r="E10" s="312">
        <v>43628</v>
      </c>
      <c r="F10" s="233">
        <v>65216</v>
      </c>
      <c r="G10" s="244"/>
      <c r="H10" s="313">
        <v>43628</v>
      </c>
      <c r="I10" s="235">
        <v>0</v>
      </c>
      <c r="J10" s="106"/>
      <c r="K10" s="126"/>
      <c r="L10" s="236">
        <v>0</v>
      </c>
      <c r="M10" s="237">
        <v>63200</v>
      </c>
      <c r="N10" s="238">
        <v>387</v>
      </c>
      <c r="O10" s="277"/>
      <c r="P10" s="277">
        <f>C10+I10+M10+N10+L10</f>
        <v>65221</v>
      </c>
      <c r="Q10" s="4">
        <f t="shared" si="0"/>
        <v>5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43629</v>
      </c>
      <c r="C11" s="234">
        <v>1520</v>
      </c>
      <c r="D11" s="242" t="s">
        <v>49</v>
      </c>
      <c r="E11" s="312">
        <v>43629</v>
      </c>
      <c r="F11" s="233">
        <v>94483</v>
      </c>
      <c r="G11" s="244"/>
      <c r="H11" s="313">
        <v>43629</v>
      </c>
      <c r="I11" s="235">
        <v>3804.8</v>
      </c>
      <c r="J11" s="106"/>
      <c r="K11" s="147"/>
      <c r="L11" s="236">
        <v>0</v>
      </c>
      <c r="M11" s="237">
        <v>88383</v>
      </c>
      <c r="N11" s="238">
        <v>771</v>
      </c>
      <c r="O11" s="277"/>
      <c r="P11" s="277">
        <f>C11+I11+M11+N11</f>
        <v>94478.8</v>
      </c>
      <c r="Q11" s="167">
        <f t="shared" si="0"/>
        <v>-4.1999999999970896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43630</v>
      </c>
      <c r="C12" s="234">
        <v>0</v>
      </c>
      <c r="D12" s="242"/>
      <c r="E12" s="312">
        <v>43630</v>
      </c>
      <c r="F12" s="233">
        <v>136969</v>
      </c>
      <c r="G12" s="244"/>
      <c r="H12" s="313">
        <v>43630</v>
      </c>
      <c r="I12" s="235">
        <v>12589.5</v>
      </c>
      <c r="J12" s="106">
        <v>43625</v>
      </c>
      <c r="K12" s="102" t="s">
        <v>380</v>
      </c>
      <c r="L12" s="236">
        <v>14968.27</v>
      </c>
      <c r="M12" s="237">
        <v>117678.5</v>
      </c>
      <c r="N12" s="238">
        <v>6701</v>
      </c>
      <c r="O12" s="277"/>
      <c r="P12" s="277">
        <f>C12+I12+M12+N12</f>
        <v>136969</v>
      </c>
      <c r="Q12" s="4">
        <f t="shared" si="0"/>
        <v>0</v>
      </c>
      <c r="R12" s="254">
        <v>5618.64</v>
      </c>
      <c r="S12" s="33" t="s">
        <v>380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43631</v>
      </c>
      <c r="C13" s="234">
        <v>14775</v>
      </c>
      <c r="D13" s="315" t="s">
        <v>396</v>
      </c>
      <c r="E13" s="312">
        <v>43631</v>
      </c>
      <c r="F13" s="233">
        <v>161392</v>
      </c>
      <c r="G13" s="244"/>
      <c r="H13" s="313">
        <v>43631</v>
      </c>
      <c r="I13" s="235">
        <v>0</v>
      </c>
      <c r="J13" s="106">
        <v>43631</v>
      </c>
      <c r="K13" s="102" t="s">
        <v>381</v>
      </c>
      <c r="L13" s="236">
        <v>14872.6</v>
      </c>
      <c r="M13" s="237">
        <v>134303</v>
      </c>
      <c r="N13" s="238">
        <v>3060</v>
      </c>
      <c r="O13" s="277"/>
      <c r="P13" s="277">
        <f>C13+I13+M13+N13+L13-R13</f>
        <v>161391.96</v>
      </c>
      <c r="Q13" s="167">
        <f t="shared" si="0"/>
        <v>-4.0000000008149073E-2</v>
      </c>
      <c r="R13" s="254">
        <v>5618.64</v>
      </c>
      <c r="S13" s="33" t="s">
        <v>381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43632</v>
      </c>
      <c r="C14" s="234">
        <v>1232</v>
      </c>
      <c r="D14" s="314" t="s">
        <v>49</v>
      </c>
      <c r="E14" s="312">
        <v>43632</v>
      </c>
      <c r="F14" s="233">
        <v>136203</v>
      </c>
      <c r="G14" s="244"/>
      <c r="H14" s="313">
        <v>43632</v>
      </c>
      <c r="I14" s="235">
        <v>400</v>
      </c>
      <c r="J14" s="106">
        <v>43638</v>
      </c>
      <c r="K14" s="102" t="s">
        <v>382</v>
      </c>
      <c r="L14" s="236">
        <v>15539.27</v>
      </c>
      <c r="M14" s="237">
        <v>128400</v>
      </c>
      <c r="N14" s="238">
        <v>6178</v>
      </c>
      <c r="O14" s="277"/>
      <c r="P14" s="277">
        <f t="shared" ref="P14:P25" si="1">C14+I14+M14+N14</f>
        <v>136210</v>
      </c>
      <c r="Q14" s="4">
        <f t="shared" si="0"/>
        <v>7</v>
      </c>
      <c r="R14" s="254">
        <v>5618.64</v>
      </c>
      <c r="S14" s="33" t="s">
        <v>382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43633</v>
      </c>
      <c r="C15" s="234">
        <v>14889.6</v>
      </c>
      <c r="D15" s="242" t="s">
        <v>274</v>
      </c>
      <c r="E15" s="312">
        <v>43633</v>
      </c>
      <c r="F15" s="233">
        <v>83381</v>
      </c>
      <c r="G15" s="244"/>
      <c r="H15" s="313">
        <v>43633</v>
      </c>
      <c r="I15" s="235">
        <v>0</v>
      </c>
      <c r="J15" s="106">
        <v>43645</v>
      </c>
      <c r="K15" s="102" t="s">
        <v>383</v>
      </c>
      <c r="L15" s="236">
        <v>14815.38</v>
      </c>
      <c r="M15" s="237">
        <v>61355</v>
      </c>
      <c r="N15" s="238">
        <v>7136</v>
      </c>
      <c r="O15" s="277"/>
      <c r="P15" s="277">
        <f t="shared" si="1"/>
        <v>83380.600000000006</v>
      </c>
      <c r="Q15" s="167">
        <f t="shared" si="0"/>
        <v>-0.39999999999417923</v>
      </c>
      <c r="R15" s="254">
        <v>5168.5600000000004</v>
      </c>
      <c r="S15" s="33" t="s">
        <v>407</v>
      </c>
      <c r="T15" s="228"/>
      <c r="U15" s="133" t="s">
        <v>13</v>
      </c>
      <c r="V15" s="132">
        <f>SUM(V4:V14)</f>
        <v>20040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43634</v>
      </c>
      <c r="C16" s="234">
        <v>1694</v>
      </c>
      <c r="D16" s="242" t="s">
        <v>342</v>
      </c>
      <c r="E16" s="312">
        <v>43634</v>
      </c>
      <c r="F16" s="233">
        <v>76303</v>
      </c>
      <c r="G16" s="244"/>
      <c r="H16" s="313">
        <v>43634</v>
      </c>
      <c r="I16" s="235">
        <v>0</v>
      </c>
      <c r="J16" s="42"/>
      <c r="K16" s="25" t="s">
        <v>384</v>
      </c>
      <c r="L16" s="4">
        <v>0</v>
      </c>
      <c r="M16" s="237">
        <v>74609</v>
      </c>
      <c r="N16" s="238">
        <v>0</v>
      </c>
      <c r="O16" s="277"/>
      <c r="P16" s="277">
        <f t="shared" si="1"/>
        <v>76303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43635</v>
      </c>
      <c r="C17" s="234">
        <v>2188</v>
      </c>
      <c r="D17" s="315" t="s">
        <v>184</v>
      </c>
      <c r="E17" s="312">
        <v>43635</v>
      </c>
      <c r="F17" s="233">
        <v>75867</v>
      </c>
      <c r="G17" s="244"/>
      <c r="H17" s="313">
        <v>43635</v>
      </c>
      <c r="I17" s="240">
        <v>215.95</v>
      </c>
      <c r="J17" s="96">
        <v>43638</v>
      </c>
      <c r="K17" s="148" t="s">
        <v>402</v>
      </c>
      <c r="L17" s="210">
        <v>2142.86</v>
      </c>
      <c r="M17" s="237">
        <v>73006</v>
      </c>
      <c r="N17" s="238">
        <v>457</v>
      </c>
      <c r="O17" s="277"/>
      <c r="P17" s="277">
        <f t="shared" si="1"/>
        <v>75866.95</v>
      </c>
      <c r="Q17" s="167">
        <f t="shared" si="0"/>
        <v>-5.0000000002910383E-2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43636</v>
      </c>
      <c r="C18" s="234">
        <v>17397</v>
      </c>
      <c r="D18" s="242" t="s">
        <v>399</v>
      </c>
      <c r="E18" s="312">
        <v>43636</v>
      </c>
      <c r="F18" s="233">
        <v>75244</v>
      </c>
      <c r="G18" s="244"/>
      <c r="H18" s="313">
        <v>43636</v>
      </c>
      <c r="I18" s="235">
        <v>268</v>
      </c>
      <c r="J18" s="42"/>
      <c r="K18" s="317" t="s">
        <v>403</v>
      </c>
      <c r="L18" s="236">
        <v>0</v>
      </c>
      <c r="M18" s="237">
        <v>54091</v>
      </c>
      <c r="N18" s="238">
        <v>3488.01</v>
      </c>
      <c r="O18" s="277"/>
      <c r="P18" s="277">
        <f t="shared" si="1"/>
        <v>75244.009999999995</v>
      </c>
      <c r="Q18" s="4">
        <f t="shared" si="0"/>
        <v>9.9999999947613105E-3</v>
      </c>
      <c r="R18" s="4">
        <f>SUM(R12:R17)</f>
        <v>22024.480000000003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43637</v>
      </c>
      <c r="C19" s="234">
        <v>1679</v>
      </c>
      <c r="D19" s="316" t="s">
        <v>400</v>
      </c>
      <c r="E19" s="312">
        <v>43637</v>
      </c>
      <c r="F19" s="233">
        <v>126396</v>
      </c>
      <c r="G19" s="244"/>
      <c r="H19" s="313">
        <v>43637</v>
      </c>
      <c r="I19" s="235">
        <v>12306</v>
      </c>
      <c r="J19" s="276"/>
      <c r="K19" s="150"/>
      <c r="L19" s="208">
        <v>0</v>
      </c>
      <c r="M19" s="237">
        <v>105155</v>
      </c>
      <c r="N19" s="238">
        <v>7256</v>
      </c>
      <c r="O19" s="277"/>
      <c r="P19" s="277">
        <f t="shared" si="1"/>
        <v>126396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43638</v>
      </c>
      <c r="C20" s="234">
        <v>830</v>
      </c>
      <c r="D20" s="242" t="s">
        <v>51</v>
      </c>
      <c r="E20" s="312">
        <v>43638</v>
      </c>
      <c r="F20" s="233">
        <v>118800</v>
      </c>
      <c r="G20" s="244"/>
      <c r="H20" s="313">
        <v>43638</v>
      </c>
      <c r="I20" s="235">
        <v>0</v>
      </c>
      <c r="J20" s="42"/>
      <c r="K20" s="149"/>
      <c r="L20" s="210">
        <v>0</v>
      </c>
      <c r="M20" s="237">
        <v>104330</v>
      </c>
      <c r="N20" s="238">
        <v>1576</v>
      </c>
      <c r="O20" s="277"/>
      <c r="P20" s="277">
        <f>C20+I20+M20+N20+L17+L14-R14</f>
        <v>118799.49</v>
      </c>
      <c r="Q20" s="167">
        <f t="shared" si="0"/>
        <v>-0.50999999999476131</v>
      </c>
      <c r="S20" s="5"/>
      <c r="U20" s="357" t="s">
        <v>56</v>
      </c>
      <c r="V20" s="358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43639</v>
      </c>
      <c r="C21" s="234">
        <v>1148</v>
      </c>
      <c r="D21" s="242" t="s">
        <v>49</v>
      </c>
      <c r="E21" s="312">
        <v>43639</v>
      </c>
      <c r="F21" s="233">
        <v>141326</v>
      </c>
      <c r="G21" s="244"/>
      <c r="H21" s="313">
        <v>43639</v>
      </c>
      <c r="I21" s="235">
        <v>0</v>
      </c>
      <c r="J21" s="44"/>
      <c r="K21" s="195"/>
      <c r="L21" s="210">
        <v>0</v>
      </c>
      <c r="M21" s="237">
        <v>135920</v>
      </c>
      <c r="N21" s="238">
        <v>4258</v>
      </c>
      <c r="O21" s="277"/>
      <c r="P21" s="277">
        <f t="shared" si="1"/>
        <v>141326</v>
      </c>
      <c r="Q21" s="4">
        <f t="shared" si="0"/>
        <v>0</v>
      </c>
      <c r="S21" s="5"/>
      <c r="T21" s="228">
        <v>43623</v>
      </c>
      <c r="U21" s="25" t="s">
        <v>39</v>
      </c>
      <c r="V21" s="125">
        <v>4000</v>
      </c>
      <c r="W21" t="s">
        <v>392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43640</v>
      </c>
      <c r="C22" s="234">
        <v>15010</v>
      </c>
      <c r="D22" s="242" t="s">
        <v>404</v>
      </c>
      <c r="E22" s="312">
        <v>43640</v>
      </c>
      <c r="F22" s="233">
        <v>82277</v>
      </c>
      <c r="G22" s="244"/>
      <c r="H22" s="313">
        <v>43640</v>
      </c>
      <c r="I22" s="235">
        <v>84</v>
      </c>
      <c r="J22" s="34"/>
      <c r="K22" s="153"/>
      <c r="L22" s="210">
        <v>0</v>
      </c>
      <c r="M22" s="237">
        <f>1143+6490+67450</f>
        <v>75083</v>
      </c>
      <c r="N22" s="238">
        <v>469</v>
      </c>
      <c r="O22" s="319"/>
      <c r="P22" s="277">
        <f t="shared" si="1"/>
        <v>90646</v>
      </c>
      <c r="Q22" s="4">
        <f t="shared" si="0"/>
        <v>8369</v>
      </c>
      <c r="S22" s="5"/>
      <c r="T22" s="228">
        <v>43630</v>
      </c>
      <c r="U22" s="102" t="s">
        <v>39</v>
      </c>
      <c r="V22" s="103">
        <v>2000</v>
      </c>
      <c r="W22" t="s">
        <v>395</v>
      </c>
    </row>
    <row r="23" spans="1:28" ht="15.75" thickBot="1" x14ac:dyDescent="0.3">
      <c r="A23" s="21"/>
      <c r="B23" s="241">
        <v>43641</v>
      </c>
      <c r="C23" s="234">
        <v>205</v>
      </c>
      <c r="D23" s="242" t="s">
        <v>48</v>
      </c>
      <c r="E23" s="312">
        <v>43641</v>
      </c>
      <c r="F23" s="233">
        <v>71739</v>
      </c>
      <c r="G23" s="244"/>
      <c r="H23" s="313">
        <v>43641</v>
      </c>
      <c r="I23" s="235">
        <v>0</v>
      </c>
      <c r="J23" s="95"/>
      <c r="K23" s="154"/>
      <c r="L23" s="210">
        <v>0</v>
      </c>
      <c r="M23" s="237">
        <v>70700</v>
      </c>
      <c r="N23" s="238">
        <v>843</v>
      </c>
      <c r="O23" s="277"/>
      <c r="P23" s="277">
        <f t="shared" si="1"/>
        <v>71748</v>
      </c>
      <c r="Q23" s="4">
        <f t="shared" si="0"/>
        <v>9</v>
      </c>
      <c r="S23" s="5"/>
      <c r="T23" s="228">
        <v>43637</v>
      </c>
      <c r="U23" s="102" t="s">
        <v>39</v>
      </c>
      <c r="V23" s="103">
        <v>2000</v>
      </c>
      <c r="W23" t="s">
        <v>401</v>
      </c>
    </row>
    <row r="24" spans="1:28" ht="15.75" thickBot="1" x14ac:dyDescent="0.3">
      <c r="A24" s="21"/>
      <c r="B24" s="241">
        <v>43642</v>
      </c>
      <c r="C24" s="234">
        <v>3156</v>
      </c>
      <c r="D24" s="242" t="s">
        <v>405</v>
      </c>
      <c r="E24" s="312">
        <v>43642</v>
      </c>
      <c r="F24" s="233">
        <v>85604</v>
      </c>
      <c r="G24" s="244"/>
      <c r="H24" s="313">
        <v>43642</v>
      </c>
      <c r="I24" s="235">
        <v>1170</v>
      </c>
      <c r="J24" s="46"/>
      <c r="K24" s="155"/>
      <c r="L24" s="135">
        <v>0</v>
      </c>
      <c r="M24" s="237">
        <v>79896</v>
      </c>
      <c r="N24" s="238">
        <v>1382</v>
      </c>
      <c r="O24" s="277"/>
      <c r="P24" s="277">
        <f t="shared" si="1"/>
        <v>85604</v>
      </c>
      <c r="Q24" s="4">
        <f t="shared" si="0"/>
        <v>0</v>
      </c>
      <c r="S24" s="5"/>
      <c r="T24" s="228">
        <v>43645</v>
      </c>
      <c r="U24" s="102" t="s">
        <v>39</v>
      </c>
      <c r="V24" s="104">
        <v>2000</v>
      </c>
      <c r="W24" t="s">
        <v>408</v>
      </c>
    </row>
    <row r="25" spans="1:28" ht="15.75" thickBot="1" x14ac:dyDescent="0.3">
      <c r="A25" s="21"/>
      <c r="B25" s="241">
        <v>43643</v>
      </c>
      <c r="C25" s="234">
        <v>0</v>
      </c>
      <c r="D25" s="242"/>
      <c r="E25" s="312">
        <v>43643</v>
      </c>
      <c r="F25" s="233">
        <v>69234</v>
      </c>
      <c r="G25" s="244"/>
      <c r="H25" s="313">
        <v>43643</v>
      </c>
      <c r="I25" s="235">
        <v>200</v>
      </c>
      <c r="J25" s="109"/>
      <c r="K25" s="155"/>
      <c r="L25" s="135">
        <v>0</v>
      </c>
      <c r="M25" s="237">
        <v>68818</v>
      </c>
      <c r="N25" s="238">
        <v>216</v>
      </c>
      <c r="O25" s="277"/>
      <c r="P25" s="277">
        <f t="shared" si="1"/>
        <v>69234</v>
      </c>
      <c r="Q25" s="4">
        <f t="shared" si="0"/>
        <v>0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43644</v>
      </c>
      <c r="C26" s="234">
        <v>2305</v>
      </c>
      <c r="D26" s="242" t="s">
        <v>49</v>
      </c>
      <c r="E26" s="312">
        <v>43644</v>
      </c>
      <c r="F26" s="233">
        <v>118745</v>
      </c>
      <c r="G26" s="244"/>
      <c r="H26" s="313">
        <v>43644</v>
      </c>
      <c r="I26" s="235">
        <v>2108</v>
      </c>
      <c r="J26" s="4"/>
      <c r="K26" s="148"/>
      <c r="L26" s="135">
        <v>0</v>
      </c>
      <c r="M26" s="237">
        <v>111944</v>
      </c>
      <c r="N26" s="238">
        <v>2388</v>
      </c>
      <c r="O26" s="277"/>
      <c r="P26" s="277">
        <f>I26+M26+N26+C26</f>
        <v>118745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43645</v>
      </c>
      <c r="C27" s="234">
        <v>19819.400000000001</v>
      </c>
      <c r="D27" s="315" t="s">
        <v>406</v>
      </c>
      <c r="E27" s="312">
        <v>43645</v>
      </c>
      <c r="F27" s="233">
        <v>142018</v>
      </c>
      <c r="G27" s="244"/>
      <c r="H27" s="313">
        <v>43645</v>
      </c>
      <c r="I27" s="235">
        <v>10010</v>
      </c>
      <c r="J27" s="4"/>
      <c r="K27" s="148"/>
      <c r="L27" s="135">
        <v>0</v>
      </c>
      <c r="M27" s="237">
        <v>99854</v>
      </c>
      <c r="N27" s="238">
        <v>2688</v>
      </c>
      <c r="O27" s="277"/>
      <c r="P27" s="277">
        <f>I27+M27+N27+C27+L10+L15-R15</f>
        <v>142018.22</v>
      </c>
      <c r="Q27" s="4">
        <f t="shared" si="0"/>
        <v>0.22000000000116415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43646</v>
      </c>
      <c r="C28" s="234">
        <v>1598</v>
      </c>
      <c r="D28" s="242" t="s">
        <v>49</v>
      </c>
      <c r="E28" s="312">
        <v>43646</v>
      </c>
      <c r="F28" s="233">
        <v>98397</v>
      </c>
      <c r="G28" s="244"/>
      <c r="H28" s="313">
        <v>43646</v>
      </c>
      <c r="I28" s="235">
        <v>0</v>
      </c>
      <c r="J28" s="4" t="s">
        <v>7</v>
      </c>
      <c r="K28" s="156"/>
      <c r="L28" s="135">
        <v>0</v>
      </c>
      <c r="M28" s="237">
        <v>71000</v>
      </c>
      <c r="N28" s="238">
        <v>5806</v>
      </c>
      <c r="O28" s="277"/>
      <c r="P28" s="277">
        <f>I28+M28+N28+C28+L11+L9</f>
        <v>98404</v>
      </c>
      <c r="Q28" s="4">
        <f t="shared" si="0"/>
        <v>7</v>
      </c>
      <c r="T28" s="228"/>
      <c r="U28" s="127"/>
      <c r="V28" s="129">
        <v>0</v>
      </c>
    </row>
    <row r="29" spans="1:28" ht="19.5" thickBot="1" x14ac:dyDescent="0.35">
      <c r="A29" s="21"/>
      <c r="B29" s="241">
        <v>43647</v>
      </c>
      <c r="C29" s="247">
        <v>0</v>
      </c>
      <c r="D29" s="315"/>
      <c r="E29" s="312">
        <v>43647</v>
      </c>
      <c r="F29" s="245">
        <v>92017</v>
      </c>
      <c r="G29" s="244"/>
      <c r="H29" s="313">
        <v>43647</v>
      </c>
      <c r="I29" s="246">
        <v>0</v>
      </c>
      <c r="J29" s="4"/>
      <c r="K29" s="157"/>
      <c r="L29" s="137">
        <v>0</v>
      </c>
      <c r="M29" s="237">
        <v>90950</v>
      </c>
      <c r="N29" s="238">
        <v>1054</v>
      </c>
      <c r="O29" s="277"/>
      <c r="P29" s="277">
        <f>I29+M29+N29+C29</f>
        <v>92004</v>
      </c>
      <c r="Q29" s="167">
        <f t="shared" si="0"/>
        <v>-13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43648</v>
      </c>
      <c r="C30" s="249">
        <v>17502</v>
      </c>
      <c r="D30" s="315" t="s">
        <v>409</v>
      </c>
      <c r="E30" s="312">
        <v>43648</v>
      </c>
      <c r="F30" s="249">
        <v>73580</v>
      </c>
      <c r="G30" s="244"/>
      <c r="H30" s="313">
        <v>43648</v>
      </c>
      <c r="I30" s="249">
        <v>40</v>
      </c>
      <c r="J30" s="34"/>
      <c r="K30" s="157"/>
      <c r="L30" s="137">
        <v>0</v>
      </c>
      <c r="M30" s="237">
        <v>53526</v>
      </c>
      <c r="N30" s="238">
        <v>878</v>
      </c>
      <c r="O30" s="277"/>
      <c r="P30" s="277">
        <f>I30+M30+N30+C30+L7</f>
        <v>73593</v>
      </c>
      <c r="Q30" s="4">
        <f t="shared" si="0"/>
        <v>13</v>
      </c>
      <c r="R30" s="251"/>
      <c r="S30" s="4"/>
      <c r="T30" s="25"/>
    </row>
    <row r="31" spans="1:28" ht="15.75" thickBot="1" x14ac:dyDescent="0.3">
      <c r="A31" s="21"/>
      <c r="B31" s="241">
        <v>43649</v>
      </c>
      <c r="C31" s="249">
        <v>6084</v>
      </c>
      <c r="D31" s="315" t="s">
        <v>410</v>
      </c>
      <c r="E31" s="312">
        <v>43649</v>
      </c>
      <c r="F31" s="249">
        <v>82492</v>
      </c>
      <c r="G31" s="244"/>
      <c r="H31" s="313">
        <v>43649</v>
      </c>
      <c r="I31" s="249">
        <v>0</v>
      </c>
      <c r="J31" s="34">
        <v>43649</v>
      </c>
      <c r="K31" s="215" t="s">
        <v>345</v>
      </c>
      <c r="L31" s="158">
        <v>870</v>
      </c>
      <c r="M31" s="237">
        <v>65709</v>
      </c>
      <c r="N31" s="238">
        <v>9829</v>
      </c>
      <c r="O31" s="277"/>
      <c r="P31" s="277">
        <f>I31+M31+N31+C31+L31</f>
        <v>82492</v>
      </c>
      <c r="Q31" s="4">
        <f t="shared" si="0"/>
        <v>0</v>
      </c>
      <c r="R31" s="4"/>
      <c r="S31" s="167"/>
      <c r="T31" s="25"/>
    </row>
    <row r="32" spans="1:28" ht="15.75" thickBot="1" x14ac:dyDescent="0.3">
      <c r="A32" s="21"/>
      <c r="B32" s="241">
        <v>43650</v>
      </c>
      <c r="C32" s="249">
        <v>2003</v>
      </c>
      <c r="D32" s="315" t="s">
        <v>197</v>
      </c>
      <c r="E32" s="312">
        <v>43650</v>
      </c>
      <c r="F32" s="249">
        <v>115738</v>
      </c>
      <c r="G32" s="244"/>
      <c r="H32" s="313">
        <v>43650</v>
      </c>
      <c r="I32" s="249">
        <v>0</v>
      </c>
      <c r="J32" s="4"/>
      <c r="K32" s="215"/>
      <c r="L32" s="209"/>
      <c r="M32" s="237">
        <f>97227+15532</f>
        <v>112759</v>
      </c>
      <c r="N32" s="238">
        <v>976</v>
      </c>
      <c r="O32" s="277" t="s">
        <v>7</v>
      </c>
      <c r="P32" s="277">
        <f t="shared" ref="P32" si="2">I32+M32+N32+C32</f>
        <v>115738</v>
      </c>
      <c r="Q32" s="4">
        <f t="shared" si="0"/>
        <v>0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2527199.5</v>
      </c>
      <c r="N33" s="211">
        <f>SUM(N5:N32)</f>
        <v>86503.010000000009</v>
      </c>
      <c r="O33" s="302"/>
      <c r="P33" s="211">
        <f>SUM(P5:P32)</f>
        <v>2894979.2800000003</v>
      </c>
      <c r="Q33" s="118">
        <f>SUM(Q5:Q32)</f>
        <v>8391.279999999977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160447.12</v>
      </c>
      <c r="E34" s="58" t="s">
        <v>13</v>
      </c>
      <c r="F34" s="59">
        <f>SUM(F5:F33)</f>
        <v>2886588</v>
      </c>
      <c r="H34" s="6" t="s">
        <v>13</v>
      </c>
      <c r="I34" s="4">
        <f>SUM(I5:I33)</f>
        <v>57998.75</v>
      </c>
      <c r="J34" s="4"/>
      <c r="K34" s="60" t="s">
        <v>13</v>
      </c>
      <c r="L34" s="40">
        <f>SUM(L5:L33)</f>
        <v>84855.38</v>
      </c>
      <c r="O34" s="257"/>
      <c r="T34" s="5"/>
    </row>
    <row r="35" spans="1:20" ht="19.5" thickBot="1" x14ac:dyDescent="0.3">
      <c r="C35" s="5" t="s">
        <v>7</v>
      </c>
      <c r="M35" s="379">
        <f>N33+M33</f>
        <v>2613702.5099999998</v>
      </c>
      <c r="N35" s="380"/>
      <c r="O35" s="303"/>
      <c r="P35" s="303"/>
      <c r="T35" s="5"/>
    </row>
    <row r="36" spans="1:20" ht="15.75" x14ac:dyDescent="0.25">
      <c r="A36" s="25"/>
      <c r="B36" s="61"/>
      <c r="C36" s="4"/>
      <c r="H36" s="351" t="s">
        <v>14</v>
      </c>
      <c r="I36" s="352"/>
      <c r="J36" s="322"/>
      <c r="K36" s="353">
        <f>I34+L34</f>
        <v>142854.13</v>
      </c>
      <c r="L36" s="354"/>
      <c r="R36" s="4"/>
      <c r="S36" s="41"/>
      <c r="T36" s="5"/>
    </row>
    <row r="37" spans="1:20" ht="15.75" x14ac:dyDescent="0.25">
      <c r="D37" s="360" t="s">
        <v>15</v>
      </c>
      <c r="E37" s="360"/>
      <c r="F37" s="205">
        <f>F34-K36-C34</f>
        <v>2583286.75</v>
      </c>
      <c r="I37" s="63"/>
      <c r="J37" s="63"/>
      <c r="T37" s="5"/>
    </row>
    <row r="38" spans="1:20" ht="18.75" x14ac:dyDescent="0.3">
      <c r="D38" s="361" t="s">
        <v>16</v>
      </c>
      <c r="E38" s="361"/>
      <c r="F38" s="110">
        <v>-2370355</v>
      </c>
      <c r="I38" s="362" t="s">
        <v>17</v>
      </c>
      <c r="J38" s="363"/>
      <c r="K38" s="364">
        <f>F43</f>
        <v>483700.33</v>
      </c>
      <c r="L38" s="365"/>
      <c r="T38" s="5"/>
    </row>
    <row r="39" spans="1:20" ht="4.5" customHeight="1" thickBot="1" x14ac:dyDescent="0.35">
      <c r="D39" s="64"/>
      <c r="E39" s="65"/>
      <c r="F39" s="66" t="s">
        <v>7</v>
      </c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212931.75</v>
      </c>
      <c r="I40" s="69" t="s">
        <v>20</v>
      </c>
      <c r="J40" s="70"/>
      <c r="K40" s="385">
        <f>-C4</f>
        <v>-281768.01</v>
      </c>
      <c r="L40" s="386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2758.8</v>
      </c>
      <c r="T41" s="5"/>
    </row>
    <row r="42" spans="1:20" ht="20.25" thickTop="1" thickBot="1" x14ac:dyDescent="0.35">
      <c r="C42" s="321">
        <v>43650</v>
      </c>
      <c r="D42" s="387" t="s">
        <v>24</v>
      </c>
      <c r="E42" s="388"/>
      <c r="F42" s="72">
        <v>268009.78000000003</v>
      </c>
      <c r="I42" s="381" t="s">
        <v>95</v>
      </c>
      <c r="J42" s="382"/>
      <c r="K42" s="383">
        <f>K38+K40</f>
        <v>201932.32</v>
      </c>
      <c r="L42" s="384"/>
    </row>
    <row r="43" spans="1:20" ht="18.75" x14ac:dyDescent="0.3">
      <c r="C43" s="59"/>
      <c r="D43" s="58"/>
      <c r="E43" s="33" t="s">
        <v>25</v>
      </c>
      <c r="F43" s="73">
        <f>F40+F41+F42</f>
        <v>483700.33</v>
      </c>
      <c r="J43" s="6"/>
      <c r="M43" s="74"/>
    </row>
    <row r="45" spans="1:20" x14ac:dyDescent="0.25">
      <c r="B45"/>
      <c r="C45"/>
      <c r="D45" s="359"/>
      <c r="E45" s="359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8">
    <mergeCell ref="M35:N35"/>
    <mergeCell ref="C1:K1"/>
    <mergeCell ref="U3:V3"/>
    <mergeCell ref="E4:F4"/>
    <mergeCell ref="U20:V20"/>
    <mergeCell ref="H4:I4"/>
    <mergeCell ref="B3:C3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5748031496062992" right="0.11811023622047245" top="0.31496062992125984" bottom="0.31496062992125984" header="0.31496062992125984" footer="0.31496062992125984"/>
  <pageSetup scale="8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4642-29BA-4691-896D-8715E5826E17}">
  <sheetPr>
    <tabColor theme="9" tint="-0.249977111117893"/>
  </sheetPr>
  <dimension ref="A1:F94"/>
  <sheetViews>
    <sheetView topLeftCell="A40" workbookViewId="0">
      <selection activeCell="E45" sqref="E45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43623</v>
      </c>
      <c r="B3" s="256" t="s">
        <v>417</v>
      </c>
      <c r="C3" s="257">
        <v>8304.4</v>
      </c>
      <c r="D3" s="258"/>
      <c r="E3" s="257"/>
      <c r="F3" s="79">
        <f>C3-E3</f>
        <v>8304.4</v>
      </c>
    </row>
    <row r="4" spans="1:6" x14ac:dyDescent="0.25">
      <c r="A4" s="255">
        <v>43623</v>
      </c>
      <c r="B4" s="256" t="s">
        <v>418</v>
      </c>
      <c r="C4" s="257">
        <v>11629.2</v>
      </c>
      <c r="D4" s="258"/>
      <c r="E4" s="257"/>
      <c r="F4" s="79">
        <f>F3+C4-E4</f>
        <v>19933.599999999999</v>
      </c>
    </row>
    <row r="5" spans="1:6" x14ac:dyDescent="0.25">
      <c r="A5" s="259">
        <v>43623</v>
      </c>
      <c r="B5" s="260" t="s">
        <v>416</v>
      </c>
      <c r="C5" s="257">
        <v>185575.95</v>
      </c>
      <c r="D5" s="258"/>
      <c r="E5" s="257"/>
      <c r="F5" s="79">
        <f t="shared" ref="F5:F57" si="0">F4+C5-E5</f>
        <v>205509.55000000002</v>
      </c>
    </row>
    <row r="6" spans="1:6" x14ac:dyDescent="0.25">
      <c r="A6" s="259">
        <v>43623</v>
      </c>
      <c r="B6" s="260" t="s">
        <v>419</v>
      </c>
      <c r="C6" s="257">
        <v>31445.1</v>
      </c>
      <c r="D6" s="258"/>
      <c r="E6" s="257"/>
      <c r="F6" s="79">
        <f t="shared" si="0"/>
        <v>236954.65000000002</v>
      </c>
    </row>
    <row r="7" spans="1:6" x14ac:dyDescent="0.25">
      <c r="A7" s="259">
        <v>43624</v>
      </c>
      <c r="B7" s="260" t="s">
        <v>420</v>
      </c>
      <c r="C7" s="257">
        <v>119639.51</v>
      </c>
      <c r="D7" s="258"/>
      <c r="E7" s="257"/>
      <c r="F7" s="79">
        <f t="shared" si="0"/>
        <v>356594.16000000003</v>
      </c>
    </row>
    <row r="8" spans="1:6" x14ac:dyDescent="0.25">
      <c r="A8" s="259">
        <v>43625</v>
      </c>
      <c r="B8" s="260" t="s">
        <v>421</v>
      </c>
      <c r="C8" s="257">
        <v>964.8</v>
      </c>
      <c r="D8" s="261"/>
      <c r="E8" s="257"/>
      <c r="F8" s="79">
        <f t="shared" si="0"/>
        <v>357558.96</v>
      </c>
    </row>
    <row r="9" spans="1:6" x14ac:dyDescent="0.25">
      <c r="A9" s="259">
        <v>43627</v>
      </c>
      <c r="B9" s="260" t="s">
        <v>422</v>
      </c>
      <c r="C9" s="257">
        <v>180216</v>
      </c>
      <c r="D9" s="258">
        <v>43628</v>
      </c>
      <c r="E9" s="257">
        <v>537774.96</v>
      </c>
      <c r="F9" s="79">
        <f t="shared" si="0"/>
        <v>0</v>
      </c>
    </row>
    <row r="10" spans="1:6" x14ac:dyDescent="0.25">
      <c r="A10" s="259">
        <v>43629</v>
      </c>
      <c r="B10" s="260" t="s">
        <v>423</v>
      </c>
      <c r="C10" s="257">
        <v>137080.76999999999</v>
      </c>
      <c r="D10" s="258"/>
      <c r="E10" s="257"/>
      <c r="F10" s="79">
        <f t="shared" si="0"/>
        <v>137080.76999999999</v>
      </c>
    </row>
    <row r="11" spans="1:6" x14ac:dyDescent="0.25">
      <c r="A11" s="262">
        <v>43629</v>
      </c>
      <c r="B11" s="260" t="s">
        <v>424</v>
      </c>
      <c r="C11" s="257">
        <v>52722.95</v>
      </c>
      <c r="D11" s="258"/>
      <c r="E11" s="257"/>
      <c r="F11" s="79">
        <f t="shared" si="0"/>
        <v>189803.71999999997</v>
      </c>
    </row>
    <row r="12" spans="1:6" x14ac:dyDescent="0.25">
      <c r="A12" s="259">
        <v>43630</v>
      </c>
      <c r="B12" s="260" t="s">
        <v>425</v>
      </c>
      <c r="C12" s="257">
        <v>17788.62</v>
      </c>
      <c r="D12" s="258"/>
      <c r="E12" s="257"/>
      <c r="F12" s="79">
        <f t="shared" si="0"/>
        <v>207592.33999999997</v>
      </c>
    </row>
    <row r="13" spans="1:6" x14ac:dyDescent="0.25">
      <c r="A13" s="259">
        <v>43630</v>
      </c>
      <c r="B13" s="260" t="s">
        <v>426</v>
      </c>
      <c r="C13" s="257">
        <v>1890</v>
      </c>
      <c r="D13" s="258">
        <v>43631</v>
      </c>
      <c r="E13" s="257">
        <v>209482.34</v>
      </c>
      <c r="F13" s="79">
        <f t="shared" si="0"/>
        <v>0</v>
      </c>
    </row>
    <row r="14" spans="1:6" x14ac:dyDescent="0.25">
      <c r="A14" s="259">
        <v>43630</v>
      </c>
      <c r="B14" s="260" t="s">
        <v>427</v>
      </c>
      <c r="C14" s="257">
        <v>88553.5</v>
      </c>
      <c r="D14" s="258"/>
      <c r="E14" s="257"/>
      <c r="F14" s="79">
        <f t="shared" si="0"/>
        <v>88553.5</v>
      </c>
    </row>
    <row r="15" spans="1:6" x14ac:dyDescent="0.25">
      <c r="A15" s="259">
        <v>43631</v>
      </c>
      <c r="B15" s="260" t="s">
        <v>428</v>
      </c>
      <c r="C15" s="257">
        <v>102154.41</v>
      </c>
      <c r="D15" s="258"/>
      <c r="E15" s="257"/>
      <c r="F15" s="79">
        <f t="shared" si="0"/>
        <v>190707.91</v>
      </c>
    </row>
    <row r="16" spans="1:6" x14ac:dyDescent="0.25">
      <c r="A16" s="259">
        <v>43632</v>
      </c>
      <c r="B16" s="260" t="s">
        <v>429</v>
      </c>
      <c r="C16" s="257">
        <v>14709.6</v>
      </c>
      <c r="D16" s="258"/>
      <c r="E16" s="257"/>
      <c r="F16" s="79">
        <f t="shared" si="0"/>
        <v>205417.51</v>
      </c>
    </row>
    <row r="17" spans="1:6" x14ac:dyDescent="0.25">
      <c r="A17" s="259">
        <v>43633</v>
      </c>
      <c r="B17" s="260" t="s">
        <v>430</v>
      </c>
      <c r="C17" s="257">
        <v>201853.55</v>
      </c>
      <c r="D17" s="258">
        <v>43635</v>
      </c>
      <c r="E17" s="257">
        <v>407271.06</v>
      </c>
      <c r="F17" s="79">
        <f t="shared" si="0"/>
        <v>0</v>
      </c>
    </row>
    <row r="18" spans="1:6" x14ac:dyDescent="0.25">
      <c r="A18" s="259">
        <v>43636</v>
      </c>
      <c r="B18" s="260" t="s">
        <v>431</v>
      </c>
      <c r="C18" s="257">
        <v>129704.06</v>
      </c>
      <c r="D18" s="258"/>
      <c r="E18" s="257"/>
      <c r="F18" s="79">
        <f t="shared" si="0"/>
        <v>129704.06</v>
      </c>
    </row>
    <row r="19" spans="1:6" x14ac:dyDescent="0.25">
      <c r="A19" s="259">
        <v>43636</v>
      </c>
      <c r="B19" s="260" t="s">
        <v>432</v>
      </c>
      <c r="C19" s="257">
        <v>2262.6</v>
      </c>
      <c r="D19" s="261"/>
      <c r="E19" s="257"/>
      <c r="F19" s="79">
        <f t="shared" si="0"/>
        <v>131966.66</v>
      </c>
    </row>
    <row r="20" spans="1:6" x14ac:dyDescent="0.25">
      <c r="A20" s="259">
        <v>43636</v>
      </c>
      <c r="B20" s="260" t="s">
        <v>433</v>
      </c>
      <c r="C20" s="257">
        <v>2400</v>
      </c>
      <c r="D20" s="258"/>
      <c r="E20" s="257"/>
      <c r="F20" s="79">
        <f t="shared" si="0"/>
        <v>134366.66</v>
      </c>
    </row>
    <row r="21" spans="1:6" x14ac:dyDescent="0.25">
      <c r="A21" s="259">
        <v>43636</v>
      </c>
      <c r="B21" s="260" t="s">
        <v>434</v>
      </c>
      <c r="C21" s="257">
        <v>755.25</v>
      </c>
      <c r="D21" s="258"/>
      <c r="E21" s="257"/>
      <c r="F21" s="79">
        <f t="shared" si="0"/>
        <v>135121.91</v>
      </c>
    </row>
    <row r="22" spans="1:6" x14ac:dyDescent="0.25">
      <c r="A22" s="259">
        <v>43637</v>
      </c>
      <c r="B22" s="260" t="s">
        <v>435</v>
      </c>
      <c r="C22" s="257">
        <v>94571.5</v>
      </c>
      <c r="D22" s="258"/>
      <c r="E22" s="257"/>
      <c r="F22" s="79">
        <f t="shared" si="0"/>
        <v>229693.41</v>
      </c>
    </row>
    <row r="23" spans="1:6" x14ac:dyDescent="0.25">
      <c r="A23" s="259">
        <v>43638</v>
      </c>
      <c r="B23" s="260" t="s">
        <v>436</v>
      </c>
      <c r="C23" s="257">
        <v>73261.8</v>
      </c>
      <c r="D23" s="258"/>
      <c r="E23" s="257"/>
      <c r="F23" s="79">
        <f t="shared" si="0"/>
        <v>302955.21000000002</v>
      </c>
    </row>
    <row r="24" spans="1:6" x14ac:dyDescent="0.25">
      <c r="A24" s="259">
        <v>43639</v>
      </c>
      <c r="B24" s="260" t="s">
        <v>437</v>
      </c>
      <c r="C24" s="257">
        <v>92429.55</v>
      </c>
      <c r="D24" s="258"/>
      <c r="E24" s="257"/>
      <c r="F24" s="79">
        <f t="shared" si="0"/>
        <v>395384.76</v>
      </c>
    </row>
    <row r="25" spans="1:6" x14ac:dyDescent="0.25">
      <c r="A25" s="259">
        <v>43641</v>
      </c>
      <c r="B25" s="260" t="s">
        <v>438</v>
      </c>
      <c r="C25" s="257">
        <v>9707.85</v>
      </c>
      <c r="D25" s="258"/>
      <c r="E25" s="257"/>
      <c r="F25" s="79">
        <f t="shared" si="0"/>
        <v>405092.61</v>
      </c>
    </row>
    <row r="26" spans="1:6" x14ac:dyDescent="0.25">
      <c r="A26" s="255">
        <v>43641</v>
      </c>
      <c r="B26" s="256" t="s">
        <v>439</v>
      </c>
      <c r="C26" s="257">
        <v>122054</v>
      </c>
      <c r="D26" s="258"/>
      <c r="E26" s="257"/>
      <c r="F26" s="79">
        <f t="shared" si="0"/>
        <v>527146.61</v>
      </c>
    </row>
    <row r="27" spans="1:6" x14ac:dyDescent="0.25">
      <c r="A27" s="255">
        <v>43641</v>
      </c>
      <c r="B27" s="256" t="s">
        <v>440</v>
      </c>
      <c r="C27" s="257">
        <v>7846.8</v>
      </c>
      <c r="D27" s="258">
        <v>43643</v>
      </c>
      <c r="E27" s="257">
        <v>534993.41</v>
      </c>
      <c r="F27" s="79">
        <f t="shared" si="0"/>
        <v>0</v>
      </c>
    </row>
    <row r="28" spans="1:6" x14ac:dyDescent="0.25">
      <c r="A28" s="255">
        <v>43642</v>
      </c>
      <c r="B28" s="256" t="s">
        <v>441</v>
      </c>
      <c r="C28" s="257">
        <v>55343.66</v>
      </c>
      <c r="D28" s="258"/>
      <c r="E28" s="257"/>
      <c r="F28" s="79">
        <f t="shared" si="0"/>
        <v>55343.66</v>
      </c>
    </row>
    <row r="29" spans="1:6" x14ac:dyDescent="0.25">
      <c r="A29" s="255">
        <v>43642</v>
      </c>
      <c r="B29" s="256" t="s">
        <v>442</v>
      </c>
      <c r="C29" s="257">
        <v>1470.96</v>
      </c>
      <c r="D29" s="258"/>
      <c r="E29" s="257"/>
      <c r="F29" s="79">
        <f t="shared" si="0"/>
        <v>56814.62</v>
      </c>
    </row>
    <row r="30" spans="1:6" x14ac:dyDescent="0.25">
      <c r="A30" s="255">
        <v>43643</v>
      </c>
      <c r="B30" s="256" t="s">
        <v>443</v>
      </c>
      <c r="C30" s="257">
        <v>6119.25</v>
      </c>
      <c r="D30" s="258"/>
      <c r="E30" s="257"/>
      <c r="F30" s="79">
        <f t="shared" si="0"/>
        <v>62933.87</v>
      </c>
    </row>
    <row r="31" spans="1:6" x14ac:dyDescent="0.25">
      <c r="A31" s="255">
        <v>43643</v>
      </c>
      <c r="B31" s="256" t="s">
        <v>444</v>
      </c>
      <c r="C31" s="257">
        <v>70049.5</v>
      </c>
      <c r="D31" s="258"/>
      <c r="E31" s="257"/>
      <c r="F31" s="79">
        <f t="shared" si="0"/>
        <v>132983.37</v>
      </c>
    </row>
    <row r="32" spans="1:6" x14ac:dyDescent="0.25">
      <c r="A32" s="255">
        <v>43644</v>
      </c>
      <c r="B32" s="256" t="s">
        <v>445</v>
      </c>
      <c r="C32" s="257">
        <v>3657.6</v>
      </c>
      <c r="D32" s="258"/>
      <c r="E32" s="257"/>
      <c r="F32" s="79">
        <f t="shared" si="0"/>
        <v>136640.97</v>
      </c>
    </row>
    <row r="33" spans="1:6" x14ac:dyDescent="0.25">
      <c r="A33" s="255">
        <v>43645</v>
      </c>
      <c r="B33" s="256" t="s">
        <v>446</v>
      </c>
      <c r="C33" s="257">
        <v>45030</v>
      </c>
      <c r="D33" s="258"/>
      <c r="E33" s="257"/>
      <c r="F33" s="79">
        <f t="shared" si="0"/>
        <v>181670.97</v>
      </c>
    </row>
    <row r="34" spans="1:6" x14ac:dyDescent="0.25">
      <c r="A34" s="255">
        <v>43645</v>
      </c>
      <c r="B34" s="256" t="s">
        <v>447</v>
      </c>
      <c r="C34" s="257">
        <v>121158.39999999999</v>
      </c>
      <c r="D34" s="258">
        <v>43645</v>
      </c>
      <c r="E34" s="257">
        <v>302829.37</v>
      </c>
      <c r="F34" s="79">
        <f t="shared" si="0"/>
        <v>0</v>
      </c>
    </row>
    <row r="35" spans="1:6" x14ac:dyDescent="0.25">
      <c r="A35" s="255">
        <v>43646</v>
      </c>
      <c r="B35" s="256" t="s">
        <v>448</v>
      </c>
      <c r="C35" s="257">
        <v>1374.8</v>
      </c>
      <c r="D35" s="258"/>
      <c r="E35" s="257"/>
      <c r="F35" s="79">
        <f t="shared" si="0"/>
        <v>1374.8</v>
      </c>
    </row>
    <row r="36" spans="1:6" x14ac:dyDescent="0.25">
      <c r="A36" s="255">
        <v>43646</v>
      </c>
      <c r="B36" s="256" t="s">
        <v>449</v>
      </c>
      <c r="C36" s="257">
        <v>1660.35</v>
      </c>
      <c r="D36" s="258"/>
      <c r="E36" s="257"/>
      <c r="F36" s="79">
        <f t="shared" si="0"/>
        <v>3035.1499999999996</v>
      </c>
    </row>
    <row r="37" spans="1:6" x14ac:dyDescent="0.25">
      <c r="A37" s="255">
        <v>43646</v>
      </c>
      <c r="B37" s="256" t="s">
        <v>450</v>
      </c>
      <c r="C37" s="257">
        <v>61353.75</v>
      </c>
      <c r="D37" s="258"/>
      <c r="E37" s="257"/>
      <c r="F37" s="79">
        <f t="shared" si="0"/>
        <v>64388.9</v>
      </c>
    </row>
    <row r="38" spans="1:6" x14ac:dyDescent="0.25">
      <c r="A38" s="255">
        <v>43646</v>
      </c>
      <c r="B38" s="256" t="s">
        <v>451</v>
      </c>
      <c r="C38" s="257">
        <v>36205.699999999997</v>
      </c>
      <c r="D38" s="258"/>
      <c r="E38" s="257"/>
      <c r="F38" s="79">
        <f t="shared" si="0"/>
        <v>100594.6</v>
      </c>
    </row>
    <row r="39" spans="1:6" x14ac:dyDescent="0.25">
      <c r="A39" s="255">
        <v>43648</v>
      </c>
      <c r="B39" s="256" t="s">
        <v>452</v>
      </c>
      <c r="C39" s="257">
        <v>55172.4</v>
      </c>
      <c r="D39" s="258"/>
      <c r="E39" s="257"/>
      <c r="F39" s="79">
        <f t="shared" si="0"/>
        <v>155767</v>
      </c>
    </row>
    <row r="40" spans="1:6" x14ac:dyDescent="0.25">
      <c r="A40" s="255">
        <v>43648</v>
      </c>
      <c r="B40" s="256" t="s">
        <v>453</v>
      </c>
      <c r="C40" s="257">
        <v>66241.100000000006</v>
      </c>
      <c r="D40" s="258"/>
      <c r="E40" s="257"/>
      <c r="F40" s="79">
        <f t="shared" si="0"/>
        <v>222008.1</v>
      </c>
    </row>
    <row r="41" spans="1:6" x14ac:dyDescent="0.25">
      <c r="A41" s="255">
        <v>43648</v>
      </c>
      <c r="B41" s="256" t="s">
        <v>454</v>
      </c>
      <c r="C41" s="257">
        <v>44832.74</v>
      </c>
      <c r="D41" s="258"/>
      <c r="E41" s="257"/>
      <c r="F41" s="79">
        <f t="shared" si="0"/>
        <v>266840.84000000003</v>
      </c>
    </row>
    <row r="42" spans="1:6" x14ac:dyDescent="0.25">
      <c r="A42" s="255">
        <v>43648</v>
      </c>
      <c r="B42" s="256" t="s">
        <v>455</v>
      </c>
      <c r="C42" s="257">
        <v>844.25</v>
      </c>
      <c r="D42" s="258"/>
      <c r="E42" s="257"/>
      <c r="F42" s="79">
        <f t="shared" si="0"/>
        <v>267685.09000000003</v>
      </c>
    </row>
    <row r="43" spans="1:6" x14ac:dyDescent="0.25">
      <c r="A43" s="255">
        <v>43649</v>
      </c>
      <c r="B43" s="256" t="s">
        <v>456</v>
      </c>
      <c r="C43" s="257">
        <v>107568.73</v>
      </c>
      <c r="D43" s="258"/>
      <c r="E43" s="257"/>
      <c r="F43" s="79">
        <f t="shared" si="0"/>
        <v>375253.82</v>
      </c>
    </row>
    <row r="44" spans="1:6" x14ac:dyDescent="0.25">
      <c r="A44" s="255">
        <v>43650</v>
      </c>
      <c r="B44" s="256" t="s">
        <v>457</v>
      </c>
      <c r="C44" s="257">
        <v>2750.04</v>
      </c>
      <c r="D44" s="258">
        <v>43651</v>
      </c>
      <c r="E44" s="257">
        <v>378003.86</v>
      </c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2370355.0000000005</v>
      </c>
      <c r="D58" s="1"/>
      <c r="E58" s="5">
        <f>SUM(E3:E57)</f>
        <v>2370355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038-84DD-4C9C-BBFD-A10FA2815943}">
  <sheetPr>
    <tabColor rgb="FF66FFFF"/>
  </sheetPr>
  <dimension ref="A1:AB73"/>
  <sheetViews>
    <sheetView topLeftCell="G7" workbookViewId="0">
      <selection activeCell="F40" sqref="F4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45" t="s">
        <v>411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392" t="s">
        <v>3</v>
      </c>
      <c r="C3" s="393"/>
      <c r="D3" s="13"/>
      <c r="I3" s="14" t="s">
        <v>4</v>
      </c>
      <c r="J3" s="9"/>
      <c r="K3" s="15" t="s">
        <v>126</v>
      </c>
      <c r="L3" s="15"/>
      <c r="U3" s="355" t="s">
        <v>56</v>
      </c>
      <c r="V3" s="356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268009.78000000003</v>
      </c>
      <c r="D4" s="213">
        <v>43650</v>
      </c>
      <c r="E4" s="389" t="s">
        <v>6</v>
      </c>
      <c r="F4" s="390"/>
      <c r="H4" s="349" t="s">
        <v>460</v>
      </c>
      <c r="I4" s="391"/>
      <c r="J4" s="338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43651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43651</v>
      </c>
      <c r="C5" s="234">
        <v>9472.64</v>
      </c>
      <c r="D5" s="311" t="s">
        <v>43</v>
      </c>
      <c r="E5" s="312">
        <v>43651</v>
      </c>
      <c r="F5" s="233">
        <v>146220</v>
      </c>
      <c r="G5" s="244"/>
      <c r="H5" s="335">
        <v>43651</v>
      </c>
      <c r="I5" s="336">
        <v>12858.5</v>
      </c>
      <c r="J5" s="106"/>
      <c r="L5" s="4"/>
      <c r="M5" s="237">
        <v>121770</v>
      </c>
      <c r="N5" s="238">
        <v>2119</v>
      </c>
      <c r="O5" s="277"/>
      <c r="P5" s="277">
        <f>C5+I5+M5+N5</f>
        <v>146220.14000000001</v>
      </c>
      <c r="Q5" s="4">
        <f>P5-F5</f>
        <v>0.14000000001396984</v>
      </c>
      <c r="S5" s="212"/>
      <c r="T5" s="228">
        <v>43651</v>
      </c>
      <c r="U5" s="136" t="s">
        <v>41</v>
      </c>
      <c r="V5" s="135">
        <v>5020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43652</v>
      </c>
      <c r="C6" s="234">
        <v>14688.44</v>
      </c>
      <c r="D6" s="242" t="s">
        <v>259</v>
      </c>
      <c r="E6" s="312">
        <v>43652</v>
      </c>
      <c r="F6" s="233">
        <v>138267</v>
      </c>
      <c r="G6" s="244"/>
      <c r="H6" s="313">
        <v>43652</v>
      </c>
      <c r="I6" s="235">
        <v>0</v>
      </c>
      <c r="J6" s="106"/>
      <c r="K6" s="127"/>
      <c r="L6" s="208"/>
      <c r="M6" s="237">
        <v>110525</v>
      </c>
      <c r="N6" s="238">
        <v>3132</v>
      </c>
      <c r="O6" s="277"/>
      <c r="P6" s="277">
        <f>C6+I6+M6+N6+L12-R12</f>
        <v>138266.06999999998</v>
      </c>
      <c r="Q6" s="257">
        <f t="shared" ref="Q6:Q33" si="0">P6-F6</f>
        <v>-0.93000000002211891</v>
      </c>
      <c r="S6" s="212"/>
      <c r="T6" s="229">
        <v>43658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43653</v>
      </c>
      <c r="C7" s="234">
        <v>1506</v>
      </c>
      <c r="D7" s="314" t="s">
        <v>49</v>
      </c>
      <c r="E7" s="312">
        <v>43653</v>
      </c>
      <c r="F7" s="233">
        <v>101358</v>
      </c>
      <c r="G7" s="244"/>
      <c r="H7" s="313">
        <v>43653</v>
      </c>
      <c r="I7" s="235">
        <v>0</v>
      </c>
      <c r="J7" s="31"/>
      <c r="K7" s="127" t="s">
        <v>9</v>
      </c>
      <c r="L7" s="248">
        <v>0</v>
      </c>
      <c r="M7" s="237">
        <v>93508</v>
      </c>
      <c r="N7" s="238">
        <v>6344</v>
      </c>
      <c r="O7" s="277"/>
      <c r="P7" s="277">
        <f>C7+M7+N7</f>
        <v>101358</v>
      </c>
      <c r="Q7" s="167">
        <f t="shared" si="0"/>
        <v>0</v>
      </c>
      <c r="R7" s="4"/>
      <c r="S7" s="4"/>
      <c r="T7" s="230">
        <v>43658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43654</v>
      </c>
      <c r="C8" s="234">
        <v>0</v>
      </c>
      <c r="D8" s="315"/>
      <c r="E8" s="312">
        <v>43654</v>
      </c>
      <c r="F8" s="233">
        <v>102301</v>
      </c>
      <c r="G8" s="244"/>
      <c r="H8" s="313">
        <v>43654</v>
      </c>
      <c r="I8" s="235">
        <v>0</v>
      </c>
      <c r="J8" s="34">
        <v>43672</v>
      </c>
      <c r="K8" s="35" t="s">
        <v>10</v>
      </c>
      <c r="L8" s="250">
        <v>26244</v>
      </c>
      <c r="M8" s="237">
        <v>93024</v>
      </c>
      <c r="N8" s="238">
        <v>9277</v>
      </c>
      <c r="O8" s="277"/>
      <c r="P8" s="277">
        <f>M8+N8+C8+I8</f>
        <v>102301</v>
      </c>
      <c r="Q8" s="167">
        <f t="shared" si="0"/>
        <v>0</v>
      </c>
      <c r="R8" s="4"/>
      <c r="S8" s="4"/>
      <c r="T8" s="228">
        <v>43665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43655</v>
      </c>
      <c r="C9" s="234">
        <v>2184</v>
      </c>
      <c r="D9" s="316" t="s">
        <v>49</v>
      </c>
      <c r="E9" s="312">
        <v>43655</v>
      </c>
      <c r="F9" s="233">
        <v>72210</v>
      </c>
      <c r="G9" s="244"/>
      <c r="H9" s="313">
        <v>43655</v>
      </c>
      <c r="I9" s="235">
        <v>256.64</v>
      </c>
      <c r="J9" s="96">
        <v>43677</v>
      </c>
      <c r="K9" s="102" t="s">
        <v>11</v>
      </c>
      <c r="L9" s="248">
        <v>20000</v>
      </c>
      <c r="M9" s="237">
        <v>68558</v>
      </c>
      <c r="N9" s="238">
        <v>1211</v>
      </c>
      <c r="O9" s="277"/>
      <c r="P9" s="277">
        <f>C9+I9+M9+N9</f>
        <v>72209.64</v>
      </c>
      <c r="Q9" s="4">
        <f t="shared" si="0"/>
        <v>-0.36000000000058208</v>
      </c>
      <c r="R9" s="4"/>
      <c r="S9" s="4"/>
      <c r="T9" s="230">
        <v>43665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43656</v>
      </c>
      <c r="C10" s="234">
        <v>14848.16</v>
      </c>
      <c r="D10" s="242" t="s">
        <v>259</v>
      </c>
      <c r="E10" s="312">
        <v>43656</v>
      </c>
      <c r="F10" s="233">
        <v>72008</v>
      </c>
      <c r="G10" s="244"/>
      <c r="H10" s="313">
        <v>43656</v>
      </c>
      <c r="I10" s="235">
        <v>0</v>
      </c>
      <c r="J10" s="106"/>
      <c r="K10" s="126"/>
      <c r="L10" s="236">
        <v>0</v>
      </c>
      <c r="M10" s="237">
        <v>56982</v>
      </c>
      <c r="N10" s="238">
        <v>177</v>
      </c>
      <c r="O10" s="277"/>
      <c r="P10" s="277">
        <f>C10+I10+M10+N10+L10</f>
        <v>72007.16</v>
      </c>
      <c r="Q10" s="4">
        <f t="shared" si="0"/>
        <v>-0.83999999999650754</v>
      </c>
      <c r="S10" s="212"/>
      <c r="T10" s="228">
        <v>43672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43657</v>
      </c>
      <c r="C11" s="234">
        <v>1496</v>
      </c>
      <c r="D11" s="242" t="s">
        <v>461</v>
      </c>
      <c r="E11" s="312">
        <v>43657</v>
      </c>
      <c r="F11" s="233">
        <v>87889</v>
      </c>
      <c r="G11" s="244"/>
      <c r="H11" s="313">
        <v>43657</v>
      </c>
      <c r="I11" s="235">
        <v>0</v>
      </c>
      <c r="J11" s="106"/>
      <c r="K11" s="147"/>
      <c r="L11" s="236">
        <v>0</v>
      </c>
      <c r="M11" s="237">
        <v>85053</v>
      </c>
      <c r="N11" s="238">
        <v>1340</v>
      </c>
      <c r="O11" s="277"/>
      <c r="P11" s="277">
        <f>C11+I11+M11+N11</f>
        <v>87889</v>
      </c>
      <c r="Q11" s="167">
        <f t="shared" si="0"/>
        <v>0</v>
      </c>
      <c r="R11" s="253"/>
      <c r="S11" s="212"/>
      <c r="T11" s="228">
        <v>43672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43658</v>
      </c>
      <c r="C12" s="234">
        <v>1548</v>
      </c>
      <c r="D12" s="242" t="s">
        <v>195</v>
      </c>
      <c r="E12" s="312">
        <v>43658</v>
      </c>
      <c r="F12" s="233">
        <v>123186</v>
      </c>
      <c r="G12" s="244"/>
      <c r="H12" s="313">
        <v>43658</v>
      </c>
      <c r="I12" s="235">
        <v>12092</v>
      </c>
      <c r="J12" s="106">
        <v>43652</v>
      </c>
      <c r="K12" s="102" t="s">
        <v>384</v>
      </c>
      <c r="L12" s="236">
        <v>15539.27</v>
      </c>
      <c r="M12" s="237">
        <v>109690</v>
      </c>
      <c r="N12" s="238">
        <v>2616</v>
      </c>
      <c r="O12" s="277"/>
      <c r="P12" s="277">
        <f>C12+I12+M12+N12</f>
        <v>125946</v>
      </c>
      <c r="Q12" s="309">
        <f t="shared" si="0"/>
        <v>2760</v>
      </c>
      <c r="R12" s="254">
        <v>5618.64</v>
      </c>
      <c r="S12" s="33" t="s">
        <v>384</v>
      </c>
      <c r="T12" s="228">
        <v>43679</v>
      </c>
      <c r="U12" s="134" t="s">
        <v>41</v>
      </c>
      <c r="V12" s="344">
        <v>5000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43659</v>
      </c>
      <c r="C13" s="234">
        <v>14722.31</v>
      </c>
      <c r="D13" s="315" t="s">
        <v>259</v>
      </c>
      <c r="E13" s="312">
        <v>43659</v>
      </c>
      <c r="F13" s="233">
        <v>152826</v>
      </c>
      <c r="G13" s="244"/>
      <c r="H13" s="313">
        <v>43659</v>
      </c>
      <c r="I13" s="235">
        <v>200</v>
      </c>
      <c r="J13" s="106">
        <v>43659</v>
      </c>
      <c r="K13" s="102" t="s">
        <v>412</v>
      </c>
      <c r="L13" s="236">
        <v>16963.060000000001</v>
      </c>
      <c r="M13" s="237">
        <v>123867</v>
      </c>
      <c r="N13" s="238">
        <v>2692</v>
      </c>
      <c r="O13" s="277"/>
      <c r="P13" s="277">
        <f>C13+I13+M13+N13+L13-R13</f>
        <v>152825.72999999998</v>
      </c>
      <c r="Q13" s="167">
        <f t="shared" si="0"/>
        <v>-0.27000000001862645</v>
      </c>
      <c r="R13" s="254">
        <v>5618.64</v>
      </c>
      <c r="S13" s="33" t="s">
        <v>412</v>
      </c>
      <c r="T13" s="228">
        <v>43679</v>
      </c>
      <c r="U13" s="136" t="s">
        <v>47</v>
      </c>
      <c r="V13" s="135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43660</v>
      </c>
      <c r="C14" s="234">
        <v>0</v>
      </c>
      <c r="D14" s="314"/>
      <c r="E14" s="312">
        <v>43660</v>
      </c>
      <c r="F14" s="233">
        <v>91569</v>
      </c>
      <c r="G14" s="244"/>
      <c r="H14" s="313">
        <v>43660</v>
      </c>
      <c r="I14" s="235">
        <v>200</v>
      </c>
      <c r="J14" s="106">
        <v>43666</v>
      </c>
      <c r="K14" s="102" t="s">
        <v>413</v>
      </c>
      <c r="L14" s="236">
        <v>13304.47</v>
      </c>
      <c r="M14" s="237">
        <v>85271</v>
      </c>
      <c r="N14" s="238">
        <v>6098</v>
      </c>
      <c r="O14" s="277"/>
      <c r="P14" s="277">
        <f t="shared" ref="P14:P25" si="1">C14+I14+M14+N14</f>
        <v>91569</v>
      </c>
      <c r="Q14" s="4">
        <f t="shared" si="0"/>
        <v>0</v>
      </c>
      <c r="R14" s="254">
        <v>5320.1</v>
      </c>
      <c r="S14" s="33" t="s">
        <v>413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43661</v>
      </c>
      <c r="C15" s="234">
        <v>10941.8</v>
      </c>
      <c r="D15" s="242" t="s">
        <v>338</v>
      </c>
      <c r="E15" s="312">
        <v>43661</v>
      </c>
      <c r="F15" s="233">
        <v>110743</v>
      </c>
      <c r="G15" s="244"/>
      <c r="H15" s="313">
        <v>43661</v>
      </c>
      <c r="I15" s="235">
        <v>547.5</v>
      </c>
      <c r="J15" s="106">
        <v>43673</v>
      </c>
      <c r="K15" s="102" t="s">
        <v>414</v>
      </c>
      <c r="L15" s="236">
        <v>14896.41</v>
      </c>
      <c r="M15" s="237">
        <v>98387</v>
      </c>
      <c r="N15" s="238">
        <v>867</v>
      </c>
      <c r="O15" s="277"/>
      <c r="P15" s="277">
        <f t="shared" si="1"/>
        <v>110743.3</v>
      </c>
      <c r="Q15" s="167">
        <f t="shared" si="0"/>
        <v>0.30000000000291038</v>
      </c>
      <c r="R15" s="254">
        <v>5618.64</v>
      </c>
      <c r="S15" s="33" t="s">
        <v>468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43662</v>
      </c>
      <c r="C16" s="234">
        <v>2662</v>
      </c>
      <c r="D16" s="242" t="s">
        <v>463</v>
      </c>
      <c r="E16" s="312">
        <v>43662</v>
      </c>
      <c r="F16" s="233">
        <v>129822</v>
      </c>
      <c r="G16" s="244"/>
      <c r="H16" s="313">
        <v>43662</v>
      </c>
      <c r="I16" s="235">
        <v>132</v>
      </c>
      <c r="J16" s="42"/>
      <c r="K16" s="25" t="s">
        <v>415</v>
      </c>
      <c r="L16" s="4">
        <v>0</v>
      </c>
      <c r="M16" s="237">
        <v>125991</v>
      </c>
      <c r="N16" s="238">
        <v>1037</v>
      </c>
      <c r="O16" s="277"/>
      <c r="P16" s="277">
        <f t="shared" si="1"/>
        <v>129822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43663</v>
      </c>
      <c r="C17" s="234">
        <v>4760</v>
      </c>
      <c r="D17" s="315" t="s">
        <v>464</v>
      </c>
      <c r="E17" s="312">
        <v>43663</v>
      </c>
      <c r="F17" s="233">
        <v>89708</v>
      </c>
      <c r="G17" s="244"/>
      <c r="H17" s="313">
        <v>43663</v>
      </c>
      <c r="I17" s="240">
        <v>0</v>
      </c>
      <c r="J17" s="96"/>
      <c r="K17" s="148" t="s">
        <v>402</v>
      </c>
      <c r="L17" s="210">
        <v>0</v>
      </c>
      <c r="M17" s="237">
        <v>82488</v>
      </c>
      <c r="N17" s="238">
        <v>2460</v>
      </c>
      <c r="O17" s="277"/>
      <c r="P17" s="277">
        <f t="shared" si="1"/>
        <v>89708</v>
      </c>
      <c r="Q17" s="167">
        <f t="shared" si="0"/>
        <v>0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43664</v>
      </c>
      <c r="C18" s="234">
        <v>25397.4</v>
      </c>
      <c r="D18" s="242" t="s">
        <v>396</v>
      </c>
      <c r="E18" s="312">
        <v>43664</v>
      </c>
      <c r="F18" s="233">
        <v>121807</v>
      </c>
      <c r="G18" s="244"/>
      <c r="H18" s="313">
        <v>43664</v>
      </c>
      <c r="I18" s="235">
        <v>535</v>
      </c>
      <c r="J18" s="42"/>
      <c r="K18" s="317"/>
      <c r="L18" s="236">
        <v>0</v>
      </c>
      <c r="M18" s="237">
        <v>95200</v>
      </c>
      <c r="N18" s="238">
        <v>675</v>
      </c>
      <c r="O18" s="277"/>
      <c r="P18" s="277">
        <f t="shared" si="1"/>
        <v>121807.4</v>
      </c>
      <c r="Q18" s="4">
        <f t="shared" si="0"/>
        <v>0.39999999999417923</v>
      </c>
      <c r="R18" s="4">
        <f>SUM(R12:R17)</f>
        <v>22176.02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43665</v>
      </c>
      <c r="C19" s="234">
        <v>2046</v>
      </c>
      <c r="D19" s="316" t="s">
        <v>49</v>
      </c>
      <c r="E19" s="312">
        <v>43665</v>
      </c>
      <c r="F19" s="233">
        <v>160303</v>
      </c>
      <c r="G19" s="244"/>
      <c r="H19" s="313">
        <v>43665</v>
      </c>
      <c r="I19" s="235">
        <v>12189</v>
      </c>
      <c r="J19" s="276"/>
      <c r="K19" s="150"/>
      <c r="L19" s="208">
        <v>0</v>
      </c>
      <c r="M19" s="237">
        <f>114800+29478</f>
        <v>144278</v>
      </c>
      <c r="N19" s="238">
        <v>1790</v>
      </c>
      <c r="O19" s="277"/>
      <c r="P19" s="277">
        <f t="shared" si="1"/>
        <v>160303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43666</v>
      </c>
      <c r="C20" s="234">
        <v>1120</v>
      </c>
      <c r="D20" s="242" t="s">
        <v>51</v>
      </c>
      <c r="E20" s="312">
        <v>43666</v>
      </c>
      <c r="F20" s="233">
        <v>195642</v>
      </c>
      <c r="G20" s="244"/>
      <c r="H20" s="313">
        <v>43666</v>
      </c>
      <c r="I20" s="235">
        <v>54</v>
      </c>
      <c r="J20" s="42"/>
      <c r="K20" s="149"/>
      <c r="L20" s="210">
        <v>0</v>
      </c>
      <c r="M20" s="237">
        <f>29630+118000+34870</f>
        <v>182500</v>
      </c>
      <c r="N20" s="238">
        <v>3994</v>
      </c>
      <c r="O20" s="277"/>
      <c r="P20" s="277">
        <f>C20+I20+M20+N20+L14-R14</f>
        <v>195652.37</v>
      </c>
      <c r="Q20" s="167">
        <f t="shared" si="0"/>
        <v>10.369999999995343</v>
      </c>
      <c r="S20" s="5"/>
      <c r="U20" s="357" t="s">
        <v>56</v>
      </c>
      <c r="V20" s="358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43667</v>
      </c>
      <c r="C21" s="234">
        <v>1804</v>
      </c>
      <c r="D21" s="242" t="s">
        <v>49</v>
      </c>
      <c r="E21" s="312">
        <v>43667</v>
      </c>
      <c r="F21" s="233">
        <v>92225</v>
      </c>
      <c r="G21" s="244"/>
      <c r="H21" s="313">
        <v>43667</v>
      </c>
      <c r="I21" s="235">
        <v>0</v>
      </c>
      <c r="J21" s="44"/>
      <c r="K21" s="195"/>
      <c r="L21" s="210">
        <v>0</v>
      </c>
      <c r="M21" s="237">
        <v>86763</v>
      </c>
      <c r="N21" s="238">
        <v>3658</v>
      </c>
      <c r="O21" s="277"/>
      <c r="P21" s="277">
        <f t="shared" si="1"/>
        <v>92225</v>
      </c>
      <c r="Q21" s="4">
        <f t="shared" si="0"/>
        <v>0</v>
      </c>
      <c r="S21" s="5"/>
      <c r="T21" s="228">
        <v>43651</v>
      </c>
      <c r="U21" s="25" t="s">
        <v>39</v>
      </c>
      <c r="V21" s="125">
        <v>2000</v>
      </c>
      <c r="W21" t="s">
        <v>408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43668</v>
      </c>
      <c r="C22" s="234">
        <v>15970</v>
      </c>
      <c r="D22" s="242" t="s">
        <v>466</v>
      </c>
      <c r="E22" s="312">
        <v>43668</v>
      </c>
      <c r="F22" s="233">
        <v>70520</v>
      </c>
      <c r="G22" s="244"/>
      <c r="H22" s="313">
        <v>43668</v>
      </c>
      <c r="I22" s="235">
        <v>750</v>
      </c>
      <c r="J22" s="34"/>
      <c r="K22" s="153"/>
      <c r="L22" s="210">
        <v>0</v>
      </c>
      <c r="M22" s="237">
        <v>51736</v>
      </c>
      <c r="N22" s="238">
        <v>2064</v>
      </c>
      <c r="O22" s="277"/>
      <c r="P22" s="277">
        <f t="shared" si="1"/>
        <v>70520</v>
      </c>
      <c r="Q22" s="4">
        <f t="shared" si="0"/>
        <v>0</v>
      </c>
      <c r="S22" s="5"/>
      <c r="T22" s="228">
        <v>43658</v>
      </c>
      <c r="U22" s="102" t="s">
        <v>39</v>
      </c>
      <c r="V22" s="103">
        <v>2000</v>
      </c>
      <c r="W22" t="s">
        <v>462</v>
      </c>
    </row>
    <row r="23" spans="1:28" ht="15.75" thickBot="1" x14ac:dyDescent="0.3">
      <c r="A23" s="21"/>
      <c r="B23" s="241">
        <v>43669</v>
      </c>
      <c r="C23" s="234">
        <v>2600</v>
      </c>
      <c r="D23" s="242" t="s">
        <v>467</v>
      </c>
      <c r="E23" s="312">
        <v>43669</v>
      </c>
      <c r="F23" s="233">
        <v>73173</v>
      </c>
      <c r="G23" s="244"/>
      <c r="H23" s="313">
        <v>43669</v>
      </c>
      <c r="I23" s="235">
        <v>0</v>
      </c>
      <c r="J23" s="95"/>
      <c r="K23" s="154"/>
      <c r="L23" s="210">
        <v>0</v>
      </c>
      <c r="M23" s="237">
        <v>67545</v>
      </c>
      <c r="N23" s="238">
        <v>3028</v>
      </c>
      <c r="O23" s="277"/>
      <c r="P23" s="277">
        <f t="shared" si="1"/>
        <v>73173</v>
      </c>
      <c r="Q23" s="4">
        <f t="shared" si="0"/>
        <v>0</v>
      </c>
      <c r="S23" s="5"/>
      <c r="T23" s="228">
        <v>43665</v>
      </c>
      <c r="U23" s="102" t="s">
        <v>39</v>
      </c>
      <c r="V23" s="103">
        <v>2000</v>
      </c>
      <c r="W23" t="s">
        <v>465</v>
      </c>
    </row>
    <row r="24" spans="1:28" ht="15.75" thickBot="1" x14ac:dyDescent="0.3">
      <c r="A24" s="21"/>
      <c r="B24" s="241">
        <v>43670</v>
      </c>
      <c r="C24" s="234">
        <v>1406</v>
      </c>
      <c r="D24" s="242" t="s">
        <v>49</v>
      </c>
      <c r="E24" s="312">
        <v>43670</v>
      </c>
      <c r="F24" s="233">
        <v>91508</v>
      </c>
      <c r="G24" s="244"/>
      <c r="H24" s="313">
        <v>43670</v>
      </c>
      <c r="I24" s="235">
        <v>0</v>
      </c>
      <c r="J24" s="46"/>
      <c r="K24" s="155"/>
      <c r="L24" s="135">
        <v>0</v>
      </c>
      <c r="M24" s="237">
        <v>88485</v>
      </c>
      <c r="N24" s="238">
        <v>1617</v>
      </c>
      <c r="O24" s="277"/>
      <c r="P24" s="277">
        <f t="shared" si="1"/>
        <v>91508</v>
      </c>
      <c r="Q24" s="4">
        <f t="shared" si="0"/>
        <v>0</v>
      </c>
      <c r="S24" s="5"/>
      <c r="T24" s="228">
        <v>43679</v>
      </c>
      <c r="U24" s="102" t="s">
        <v>39</v>
      </c>
      <c r="V24" s="104">
        <v>4000</v>
      </c>
      <c r="W24" t="s">
        <v>478</v>
      </c>
      <c r="X24" t="s">
        <v>7</v>
      </c>
    </row>
    <row r="25" spans="1:28" ht="15.75" thickBot="1" x14ac:dyDescent="0.3">
      <c r="A25" s="21"/>
      <c r="B25" s="241">
        <v>43671</v>
      </c>
      <c r="C25" s="234">
        <v>16271.47</v>
      </c>
      <c r="D25" s="242" t="s">
        <v>43</v>
      </c>
      <c r="E25" s="312">
        <v>43671</v>
      </c>
      <c r="F25" s="233">
        <v>80811</v>
      </c>
      <c r="G25" s="244"/>
      <c r="H25" s="313">
        <v>43671</v>
      </c>
      <c r="I25" s="235">
        <v>659.99</v>
      </c>
      <c r="J25" s="109"/>
      <c r="K25" s="155"/>
      <c r="L25" s="135">
        <v>0</v>
      </c>
      <c r="M25" s="237">
        <v>61052</v>
      </c>
      <c r="N25" s="238">
        <v>2828</v>
      </c>
      <c r="O25" s="277"/>
      <c r="P25" s="277">
        <f t="shared" si="1"/>
        <v>80811.459999999992</v>
      </c>
      <c r="Q25" s="4">
        <f t="shared" si="0"/>
        <v>0.45999999999185093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43672</v>
      </c>
      <c r="C26" s="234">
        <v>10096</v>
      </c>
      <c r="D26" s="242" t="s">
        <v>274</v>
      </c>
      <c r="E26" s="312">
        <v>43672</v>
      </c>
      <c r="F26" s="233">
        <v>135508</v>
      </c>
      <c r="G26" s="244"/>
      <c r="H26" s="313">
        <v>43672</v>
      </c>
      <c r="I26" s="235">
        <v>10858</v>
      </c>
      <c r="J26" s="4"/>
      <c r="K26" s="148"/>
      <c r="L26" s="135">
        <v>0</v>
      </c>
      <c r="M26" s="237">
        <v>87585</v>
      </c>
      <c r="N26" s="238">
        <v>725</v>
      </c>
      <c r="O26" s="277"/>
      <c r="P26" s="277">
        <f>I26+M26+N26+C26+L8</f>
        <v>135508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43673</v>
      </c>
      <c r="C27" s="234">
        <v>560</v>
      </c>
      <c r="D27" s="315" t="s">
        <v>51</v>
      </c>
      <c r="E27" s="312">
        <v>43673</v>
      </c>
      <c r="F27" s="233">
        <v>134006</v>
      </c>
      <c r="G27" s="244"/>
      <c r="H27" s="313">
        <v>43673</v>
      </c>
      <c r="I27" s="235">
        <v>0</v>
      </c>
      <c r="J27" s="4"/>
      <c r="K27" s="148"/>
      <c r="L27" s="135">
        <v>0</v>
      </c>
      <c r="M27" s="237">
        <v>115371</v>
      </c>
      <c r="N27" s="238">
        <v>8797</v>
      </c>
      <c r="O27" s="277"/>
      <c r="P27" s="277">
        <f>I27+M27+N27+C27+L10+L15-R15</f>
        <v>134005.76999999999</v>
      </c>
      <c r="Q27" s="4">
        <f t="shared" si="0"/>
        <v>-0.23000000001047738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43674</v>
      </c>
      <c r="C28" s="234">
        <v>1664</v>
      </c>
      <c r="D28" s="242" t="s">
        <v>49</v>
      </c>
      <c r="E28" s="312">
        <v>43674</v>
      </c>
      <c r="F28" s="233">
        <v>118133</v>
      </c>
      <c r="G28" s="244"/>
      <c r="H28" s="313">
        <v>43674</v>
      </c>
      <c r="I28" s="235">
        <v>0</v>
      </c>
      <c r="J28" s="4"/>
      <c r="K28" s="156"/>
      <c r="L28" s="135">
        <v>0</v>
      </c>
      <c r="M28" s="237">
        <v>113504</v>
      </c>
      <c r="N28" s="238">
        <v>2965</v>
      </c>
      <c r="O28" s="277"/>
      <c r="P28" s="277">
        <f>I28+M28+N28+C28+L11</f>
        <v>118133</v>
      </c>
      <c r="Q28" s="4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43675</v>
      </c>
      <c r="C29" s="247">
        <v>12222.54</v>
      </c>
      <c r="D29" s="315" t="s">
        <v>477</v>
      </c>
      <c r="E29" s="312">
        <v>43675</v>
      </c>
      <c r="F29" s="245">
        <v>120646</v>
      </c>
      <c r="G29" s="244"/>
      <c r="H29" s="313">
        <v>43675</v>
      </c>
      <c r="I29" s="246">
        <v>0</v>
      </c>
      <c r="J29" s="4"/>
      <c r="K29" s="157"/>
      <c r="L29" s="137">
        <v>0</v>
      </c>
      <c r="M29" s="237">
        <v>108086</v>
      </c>
      <c r="N29" s="238">
        <v>337</v>
      </c>
      <c r="O29" s="277"/>
      <c r="P29" s="277">
        <f>I29+M29+N29+C29</f>
        <v>120645.54000000001</v>
      </c>
      <c r="Q29" s="167">
        <f t="shared" si="0"/>
        <v>-0.45999999999185093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43676</v>
      </c>
      <c r="C30" s="249">
        <v>1066</v>
      </c>
      <c r="D30" s="315" t="s">
        <v>104</v>
      </c>
      <c r="E30" s="312">
        <v>43676</v>
      </c>
      <c r="F30" s="249">
        <v>65249</v>
      </c>
      <c r="G30" s="244"/>
      <c r="H30" s="313">
        <v>43676</v>
      </c>
      <c r="I30" s="249">
        <v>0</v>
      </c>
      <c r="J30" s="34"/>
      <c r="K30" s="157"/>
      <c r="L30" s="137">
        <v>0</v>
      </c>
      <c r="M30" s="237">
        <v>63840</v>
      </c>
      <c r="N30" s="238">
        <v>343</v>
      </c>
      <c r="O30" s="277"/>
      <c r="P30" s="277">
        <f>I30+M30+N30+C30+L7</f>
        <v>65249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43677</v>
      </c>
      <c r="C31" s="249">
        <v>4380</v>
      </c>
      <c r="D31" s="315" t="s">
        <v>282</v>
      </c>
      <c r="E31" s="312">
        <v>43677</v>
      </c>
      <c r="F31" s="249">
        <v>140882</v>
      </c>
      <c r="G31" s="244"/>
      <c r="H31" s="313">
        <v>43677</v>
      </c>
      <c r="I31" s="249">
        <v>370</v>
      </c>
      <c r="J31" s="34"/>
      <c r="K31" s="215" t="s">
        <v>345</v>
      </c>
      <c r="L31" s="158"/>
      <c r="M31" s="237">
        <f>100250+11433.5</f>
        <v>111683.5</v>
      </c>
      <c r="N31" s="238">
        <v>4448</v>
      </c>
      <c r="O31" s="277"/>
      <c r="P31" s="277">
        <f>I31+M31+N31+C31+L31</f>
        <v>120881.5</v>
      </c>
      <c r="Q31" s="4" t="s">
        <v>21</v>
      </c>
      <c r="R31" s="4"/>
      <c r="S31" s="167"/>
      <c r="T31" s="25"/>
    </row>
    <row r="32" spans="1:28" ht="15.75" thickBot="1" x14ac:dyDescent="0.3">
      <c r="A32" s="21"/>
      <c r="B32" s="241">
        <v>43678</v>
      </c>
      <c r="C32" s="249">
        <v>0</v>
      </c>
      <c r="D32" s="315"/>
      <c r="E32" s="312">
        <v>43678</v>
      </c>
      <c r="F32" s="249">
        <v>81019</v>
      </c>
      <c r="G32" s="244"/>
      <c r="H32" s="313">
        <v>43678</v>
      </c>
      <c r="I32" s="249">
        <v>450</v>
      </c>
      <c r="J32" s="4"/>
      <c r="K32" s="215"/>
      <c r="L32" s="209"/>
      <c r="M32" s="237">
        <v>77118</v>
      </c>
      <c r="N32" s="238">
        <v>3453</v>
      </c>
      <c r="O32" s="277" t="s">
        <v>7</v>
      </c>
      <c r="P32" s="277">
        <f t="shared" ref="P32:P33" si="2">I32+M32+N32+C32</f>
        <v>81021</v>
      </c>
      <c r="Q32" s="4">
        <f t="shared" si="0"/>
        <v>2</v>
      </c>
      <c r="R32" s="4"/>
      <c r="S32" s="167"/>
      <c r="T32" s="25"/>
    </row>
    <row r="33" spans="1:20" ht="15.75" thickBot="1" x14ac:dyDescent="0.3">
      <c r="A33" s="21"/>
      <c r="B33" s="241">
        <v>43679</v>
      </c>
      <c r="C33" s="277">
        <v>12721.46</v>
      </c>
      <c r="D33" s="315" t="s">
        <v>274</v>
      </c>
      <c r="E33" s="312">
        <v>43679</v>
      </c>
      <c r="F33" s="277">
        <v>133948</v>
      </c>
      <c r="G33" s="244"/>
      <c r="H33" s="313">
        <v>43679</v>
      </c>
      <c r="I33" s="249">
        <v>15081</v>
      </c>
      <c r="J33" s="4"/>
      <c r="K33" s="278"/>
      <c r="L33" s="279"/>
      <c r="M33" s="277">
        <v>98955</v>
      </c>
      <c r="N33" s="277">
        <v>7190</v>
      </c>
      <c r="O33" s="277"/>
      <c r="P33" s="277">
        <f t="shared" si="2"/>
        <v>133947.46</v>
      </c>
      <c r="Q33" s="4">
        <f t="shared" si="0"/>
        <v>-0.54000000000814907</v>
      </c>
      <c r="R33" s="4"/>
      <c r="S33" s="167"/>
      <c r="T33" s="25"/>
    </row>
    <row r="34" spans="1:20" ht="16.5" thickBot="1" x14ac:dyDescent="0.3">
      <c r="A34" s="49"/>
      <c r="B34" s="241"/>
      <c r="C34" s="51">
        <v>0</v>
      </c>
      <c r="D34" s="19"/>
      <c r="E34" s="29"/>
      <c r="F34" s="53">
        <v>0</v>
      </c>
      <c r="H34" s="24"/>
      <c r="I34" s="117"/>
      <c r="K34" s="54"/>
      <c r="L34" s="55"/>
      <c r="M34" s="211">
        <f>SUM(M5:M33)</f>
        <v>2808815.5</v>
      </c>
      <c r="N34" s="211">
        <f>SUM(N5:N33)</f>
        <v>87282</v>
      </c>
      <c r="O34" s="302"/>
      <c r="P34" s="211">
        <f>SUM(P5:P32)</f>
        <v>3082309.08</v>
      </c>
      <c r="Q34" s="118">
        <f>SUM(Q5:Q32)</f>
        <v>2770.5799999999581</v>
      </c>
      <c r="R34" s="5">
        <f>SUM(R28:R32)</f>
        <v>0</v>
      </c>
    </row>
    <row r="35" spans="1:20" ht="15.75" thickBot="1" x14ac:dyDescent="0.3">
      <c r="B35" s="56" t="s">
        <v>13</v>
      </c>
      <c r="C35" s="57">
        <f>SUM(C5:C34)</f>
        <v>188154.22</v>
      </c>
      <c r="E35" s="58" t="s">
        <v>13</v>
      </c>
      <c r="F35" s="59">
        <f>SUM(F5:F34)</f>
        <v>3233487</v>
      </c>
      <c r="H35" s="6" t="s">
        <v>13</v>
      </c>
      <c r="I35" s="4">
        <f>SUM(I5:I34)</f>
        <v>67233.63</v>
      </c>
      <c r="J35" s="4"/>
      <c r="K35" s="60" t="s">
        <v>13</v>
      </c>
      <c r="L35" s="40">
        <f>SUM(L5:L34)</f>
        <v>106947.21</v>
      </c>
      <c r="O35" s="257"/>
      <c r="T35" s="5"/>
    </row>
    <row r="36" spans="1:20" ht="19.5" thickBot="1" x14ac:dyDescent="0.3">
      <c r="C36" s="5" t="s">
        <v>7</v>
      </c>
      <c r="M36" s="379">
        <f>N34+M34</f>
        <v>2896097.5</v>
      </c>
      <c r="N36" s="380"/>
      <c r="O36" s="303"/>
      <c r="P36" s="303"/>
      <c r="T36" s="5"/>
    </row>
    <row r="37" spans="1:20" ht="15.75" x14ac:dyDescent="0.25">
      <c r="A37" s="25"/>
      <c r="B37" s="61"/>
      <c r="C37" s="4"/>
      <c r="H37" s="351" t="s">
        <v>14</v>
      </c>
      <c r="I37" s="352"/>
      <c r="J37" s="330">
        <v>-7</v>
      </c>
      <c r="K37" s="353">
        <f>I35+L35</f>
        <v>174180.84000000003</v>
      </c>
      <c r="L37" s="354"/>
      <c r="R37" s="4"/>
      <c r="S37" s="41"/>
      <c r="T37" s="5"/>
    </row>
    <row r="38" spans="1:20" ht="15.75" x14ac:dyDescent="0.25">
      <c r="D38" s="360" t="s">
        <v>15</v>
      </c>
      <c r="E38" s="360"/>
      <c r="F38" s="205">
        <f>F35-K37-C35</f>
        <v>2871151.94</v>
      </c>
      <c r="I38" s="63"/>
      <c r="J38" s="63"/>
      <c r="T38" s="5"/>
    </row>
    <row r="39" spans="1:20" ht="18.75" x14ac:dyDescent="0.3">
      <c r="D39" s="361" t="s">
        <v>16</v>
      </c>
      <c r="E39" s="361"/>
      <c r="F39" s="110">
        <v>-2637417.14</v>
      </c>
      <c r="I39" s="362" t="s">
        <v>17</v>
      </c>
      <c r="J39" s="363"/>
      <c r="K39" s="364">
        <f>F44</f>
        <v>495230.49999999977</v>
      </c>
      <c r="L39" s="365"/>
      <c r="T39" s="5"/>
    </row>
    <row r="40" spans="1:20" ht="4.5" customHeight="1" thickBot="1" x14ac:dyDescent="0.35">
      <c r="D40" s="64"/>
      <c r="E40" s="65"/>
      <c r="F40" s="66" t="s">
        <v>7</v>
      </c>
      <c r="I40" s="67"/>
      <c r="J40" s="67"/>
      <c r="K40" s="68"/>
      <c r="L40" s="68"/>
      <c r="T40" s="5"/>
    </row>
    <row r="41" spans="1:20" ht="19.5" thickTop="1" x14ac:dyDescent="0.3">
      <c r="C41" s="3" t="s">
        <v>7</v>
      </c>
      <c r="E41" s="25" t="s">
        <v>19</v>
      </c>
      <c r="F41" s="4">
        <f>SUM(F38:F40)</f>
        <v>233734.79999999981</v>
      </c>
      <c r="I41" s="69" t="s">
        <v>20</v>
      </c>
      <c r="J41" s="70"/>
      <c r="K41" s="385">
        <f>-C4</f>
        <v>-268009.78000000003</v>
      </c>
      <c r="L41" s="386"/>
      <c r="M41" s="5" t="s">
        <v>21</v>
      </c>
      <c r="T41" s="5"/>
    </row>
    <row r="42" spans="1:20" ht="15.75" thickBot="1" x14ac:dyDescent="0.3">
      <c r="D42" s="71" t="s">
        <v>22</v>
      </c>
      <c r="E42" s="25" t="s">
        <v>23</v>
      </c>
      <c r="F42" s="249">
        <v>26821.52</v>
      </c>
      <c r="T42" s="5"/>
    </row>
    <row r="43" spans="1:20" ht="20.25" thickTop="1" thickBot="1" x14ac:dyDescent="0.35">
      <c r="C43" s="321">
        <v>43679</v>
      </c>
      <c r="D43" s="387" t="s">
        <v>24</v>
      </c>
      <c r="E43" s="388"/>
      <c r="F43" s="72">
        <v>234674.18</v>
      </c>
      <c r="I43" s="381" t="s">
        <v>95</v>
      </c>
      <c r="J43" s="382"/>
      <c r="K43" s="383">
        <f>K39+K41</f>
        <v>227220.71999999974</v>
      </c>
      <c r="L43" s="384"/>
    </row>
    <row r="44" spans="1:20" ht="18.75" x14ac:dyDescent="0.3">
      <c r="C44" s="59"/>
      <c r="D44" s="58"/>
      <c r="E44" s="33" t="s">
        <v>25</v>
      </c>
      <c r="F44" s="73">
        <f>F41+F42+F43</f>
        <v>495230.49999999977</v>
      </c>
      <c r="J44" s="6"/>
      <c r="M44" s="74"/>
    </row>
    <row r="46" spans="1:20" x14ac:dyDescent="0.25">
      <c r="B46"/>
      <c r="C46"/>
      <c r="D46" s="359"/>
      <c r="E46" s="359"/>
      <c r="M46" s="75"/>
      <c r="N46" s="25"/>
      <c r="O46" s="25"/>
      <c r="P46" s="25"/>
      <c r="Q46" s="25"/>
    </row>
    <row r="47" spans="1:20" x14ac:dyDescent="0.25">
      <c r="B47"/>
      <c r="C47"/>
      <c r="M47" s="75"/>
      <c r="N47" s="25"/>
      <c r="O47" s="25"/>
      <c r="P47" s="25"/>
      <c r="Q47" s="25"/>
    </row>
    <row r="48" spans="1:20" x14ac:dyDescent="0.25">
      <c r="B48"/>
      <c r="C48"/>
      <c r="N48" s="25"/>
      <c r="O48" s="25"/>
      <c r="P48" s="25"/>
      <c r="Q48" s="25"/>
    </row>
    <row r="49" spans="2:17" x14ac:dyDescent="0.25">
      <c r="B49"/>
      <c r="C49"/>
      <c r="F49"/>
      <c r="I49"/>
      <c r="J49"/>
      <c r="M49"/>
      <c r="N49" s="25"/>
      <c r="O49" s="25"/>
      <c r="P49" s="25"/>
      <c r="Q49" s="25"/>
    </row>
    <row r="50" spans="2:17" x14ac:dyDescent="0.25">
      <c r="B50"/>
      <c r="C50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  <c r="N54" s="25"/>
      <c r="O54" s="25"/>
      <c r="P54" s="25"/>
      <c r="Q54" s="25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</sheetData>
  <mergeCells count="18">
    <mergeCell ref="K41:L41"/>
    <mergeCell ref="D43:E43"/>
    <mergeCell ref="I43:J43"/>
    <mergeCell ref="K43:L43"/>
    <mergeCell ref="D46:E46"/>
    <mergeCell ref="H37:I37"/>
    <mergeCell ref="K37:L37"/>
    <mergeCell ref="D38:E38"/>
    <mergeCell ref="D39:E39"/>
    <mergeCell ref="I39:J39"/>
    <mergeCell ref="K39:L39"/>
    <mergeCell ref="M36:N36"/>
    <mergeCell ref="C1:K1"/>
    <mergeCell ref="U3:V3"/>
    <mergeCell ref="E4:F4"/>
    <mergeCell ref="U20:V20"/>
    <mergeCell ref="B3:C3"/>
    <mergeCell ref="H4:I4"/>
  </mergeCells>
  <pageMargins left="0.15748031496062992" right="0.15748031496062992" top="0.31496062992125984" bottom="0.15748031496062992" header="0.31496062992125984" footer="0.16"/>
  <pageSetup scale="8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087-6B6E-4ED3-A599-D6FAEA5ACB28}">
  <sheetPr>
    <tabColor rgb="FF66FFFF"/>
  </sheetPr>
  <dimension ref="A1:F94"/>
  <sheetViews>
    <sheetView tabSelected="1" zoomScaleNormal="100" workbookViewId="0">
      <selection activeCell="I14" sqref="I1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43651</v>
      </c>
      <c r="B3" s="256" t="s">
        <v>458</v>
      </c>
      <c r="C3" s="257">
        <v>76665.33</v>
      </c>
      <c r="D3" s="258"/>
      <c r="E3" s="257"/>
      <c r="F3" s="79">
        <f>C3-E3</f>
        <v>76665.33</v>
      </c>
    </row>
    <row r="4" spans="1:6" x14ac:dyDescent="0.25">
      <c r="A4" s="262">
        <v>43651</v>
      </c>
      <c r="B4" s="260" t="s">
        <v>459</v>
      </c>
      <c r="C4" s="249">
        <v>31966.6</v>
      </c>
      <c r="D4" s="259">
        <v>43651</v>
      </c>
      <c r="E4" s="249">
        <v>108631.93</v>
      </c>
      <c r="F4" s="79">
        <f>F3+C4-E4</f>
        <v>0</v>
      </c>
    </row>
    <row r="5" spans="1:6" x14ac:dyDescent="0.25">
      <c r="A5" s="259">
        <v>43652</v>
      </c>
      <c r="B5" s="260" t="s">
        <v>479</v>
      </c>
      <c r="C5" s="249">
        <v>41525.79</v>
      </c>
      <c r="D5" s="259"/>
      <c r="E5" s="249"/>
      <c r="F5" s="79">
        <f t="shared" ref="F5:F57" si="0">F4+C5-E5</f>
        <v>41525.79</v>
      </c>
    </row>
    <row r="6" spans="1:6" x14ac:dyDescent="0.25">
      <c r="A6" s="259">
        <v>43652</v>
      </c>
      <c r="B6" s="260" t="s">
        <v>480</v>
      </c>
      <c r="C6" s="249">
        <v>140411.79999999999</v>
      </c>
      <c r="D6" s="259"/>
      <c r="E6" s="249"/>
      <c r="F6" s="79">
        <f t="shared" si="0"/>
        <v>181937.59</v>
      </c>
    </row>
    <row r="7" spans="1:6" x14ac:dyDescent="0.25">
      <c r="A7" s="259">
        <v>43653</v>
      </c>
      <c r="B7" s="260" t="s">
        <v>481</v>
      </c>
      <c r="C7" s="249">
        <v>2492.8000000000002</v>
      </c>
      <c r="D7" s="259"/>
      <c r="E7" s="249"/>
      <c r="F7" s="79">
        <f t="shared" si="0"/>
        <v>184430.38999999998</v>
      </c>
    </row>
    <row r="8" spans="1:6" x14ac:dyDescent="0.25">
      <c r="A8" s="259">
        <v>43653</v>
      </c>
      <c r="B8" s="260" t="s">
        <v>482</v>
      </c>
      <c r="C8" s="249">
        <v>215.8</v>
      </c>
      <c r="D8" s="402"/>
      <c r="E8" s="249"/>
      <c r="F8" s="79">
        <f t="shared" si="0"/>
        <v>184646.18999999997</v>
      </c>
    </row>
    <row r="9" spans="1:6" x14ac:dyDescent="0.25">
      <c r="A9" s="259">
        <v>43654</v>
      </c>
      <c r="B9" s="260" t="s">
        <v>483</v>
      </c>
      <c r="C9" s="249">
        <v>15597.34</v>
      </c>
      <c r="D9" s="259"/>
      <c r="E9" s="249"/>
      <c r="F9" s="79">
        <f t="shared" si="0"/>
        <v>200243.52999999997</v>
      </c>
    </row>
    <row r="10" spans="1:6" x14ac:dyDescent="0.25">
      <c r="A10" s="259">
        <v>43655</v>
      </c>
      <c r="B10" s="260" t="s">
        <v>484</v>
      </c>
      <c r="C10" s="249">
        <v>17335.599999999999</v>
      </c>
      <c r="D10" s="259"/>
      <c r="E10" s="249"/>
      <c r="F10" s="79">
        <f t="shared" si="0"/>
        <v>217579.12999999998</v>
      </c>
    </row>
    <row r="11" spans="1:6" x14ac:dyDescent="0.25">
      <c r="A11" s="262">
        <v>43655</v>
      </c>
      <c r="B11" s="260" t="s">
        <v>485</v>
      </c>
      <c r="C11" s="249">
        <v>152245.85</v>
      </c>
      <c r="D11" s="259"/>
      <c r="E11" s="249"/>
      <c r="F11" s="79">
        <f t="shared" si="0"/>
        <v>369824.98</v>
      </c>
    </row>
    <row r="12" spans="1:6" x14ac:dyDescent="0.25">
      <c r="A12" s="259">
        <v>43656</v>
      </c>
      <c r="B12" s="260" t="s">
        <v>486</v>
      </c>
      <c r="C12" s="249">
        <v>1770.8</v>
      </c>
      <c r="D12" s="259"/>
      <c r="E12" s="249"/>
      <c r="F12" s="79">
        <f t="shared" si="0"/>
        <v>371595.77999999997</v>
      </c>
    </row>
    <row r="13" spans="1:6" x14ac:dyDescent="0.25">
      <c r="A13" s="259">
        <v>43656</v>
      </c>
      <c r="B13" s="260" t="s">
        <v>487</v>
      </c>
      <c r="C13" s="249">
        <v>34418.39</v>
      </c>
      <c r="D13" s="259">
        <v>43658</v>
      </c>
      <c r="E13" s="249">
        <v>406014.17</v>
      </c>
      <c r="F13" s="79">
        <f t="shared" si="0"/>
        <v>0</v>
      </c>
    </row>
    <row r="14" spans="1:6" x14ac:dyDescent="0.25">
      <c r="A14" s="259">
        <v>43657</v>
      </c>
      <c r="B14" s="260" t="s">
        <v>488</v>
      </c>
      <c r="C14" s="249">
        <v>1500</v>
      </c>
      <c r="D14" s="259"/>
      <c r="E14" s="249"/>
      <c r="F14" s="79">
        <f t="shared" si="0"/>
        <v>1500</v>
      </c>
    </row>
    <row r="15" spans="1:6" x14ac:dyDescent="0.25">
      <c r="A15" s="259">
        <v>43657</v>
      </c>
      <c r="B15" s="260" t="s">
        <v>489</v>
      </c>
      <c r="C15" s="249">
        <v>134757.78</v>
      </c>
      <c r="D15" s="259"/>
      <c r="E15" s="249"/>
      <c r="F15" s="79">
        <f t="shared" si="0"/>
        <v>136257.78</v>
      </c>
    </row>
    <row r="16" spans="1:6" x14ac:dyDescent="0.25">
      <c r="A16" s="259">
        <v>43657</v>
      </c>
      <c r="B16" s="260" t="s">
        <v>490</v>
      </c>
      <c r="C16" s="249">
        <v>3224.6</v>
      </c>
      <c r="D16" s="259"/>
      <c r="E16" s="249"/>
      <c r="F16" s="79">
        <f t="shared" si="0"/>
        <v>139482.38</v>
      </c>
    </row>
    <row r="17" spans="1:6" x14ac:dyDescent="0.25">
      <c r="A17" s="259">
        <v>43659</v>
      </c>
      <c r="B17" s="260" t="s">
        <v>491</v>
      </c>
      <c r="C17" s="249">
        <v>68743.7</v>
      </c>
      <c r="D17" s="259"/>
      <c r="E17" s="249"/>
      <c r="F17" s="79">
        <f t="shared" si="0"/>
        <v>208226.08000000002</v>
      </c>
    </row>
    <row r="18" spans="1:6" x14ac:dyDescent="0.25">
      <c r="A18" s="259">
        <v>43659</v>
      </c>
      <c r="B18" s="260" t="s">
        <v>492</v>
      </c>
      <c r="C18" s="249">
        <v>128203.25</v>
      </c>
      <c r="D18" s="259">
        <v>43661</v>
      </c>
      <c r="E18" s="249">
        <v>336429.33</v>
      </c>
      <c r="F18" s="79">
        <f t="shared" si="0"/>
        <v>0</v>
      </c>
    </row>
    <row r="19" spans="1:6" x14ac:dyDescent="0.25">
      <c r="A19" s="259">
        <v>43660</v>
      </c>
      <c r="B19" s="260" t="s">
        <v>493</v>
      </c>
      <c r="C19" s="249">
        <v>3400</v>
      </c>
      <c r="D19" s="402"/>
      <c r="E19" s="249"/>
      <c r="F19" s="79">
        <f t="shared" si="0"/>
        <v>3400</v>
      </c>
    </row>
    <row r="20" spans="1:6" x14ac:dyDescent="0.25">
      <c r="A20" s="259">
        <v>43662</v>
      </c>
      <c r="B20" s="260" t="s">
        <v>494</v>
      </c>
      <c r="C20" s="249">
        <v>35680.800000000003</v>
      </c>
      <c r="D20" s="259"/>
      <c r="E20" s="249"/>
      <c r="F20" s="79">
        <f t="shared" si="0"/>
        <v>39080.800000000003</v>
      </c>
    </row>
    <row r="21" spans="1:6" x14ac:dyDescent="0.25">
      <c r="A21" s="259">
        <v>43662</v>
      </c>
      <c r="B21" s="260" t="s">
        <v>495</v>
      </c>
      <c r="C21" s="249">
        <v>32767</v>
      </c>
      <c r="D21" s="259"/>
      <c r="E21" s="249"/>
      <c r="F21" s="79">
        <f t="shared" si="0"/>
        <v>71847.8</v>
      </c>
    </row>
    <row r="22" spans="1:6" x14ac:dyDescent="0.25">
      <c r="A22" s="259">
        <v>43662</v>
      </c>
      <c r="B22" s="260" t="s">
        <v>496</v>
      </c>
      <c r="C22" s="249">
        <v>61628.92</v>
      </c>
      <c r="D22" s="259"/>
      <c r="E22" s="249"/>
      <c r="F22" s="79">
        <f t="shared" si="0"/>
        <v>133476.72</v>
      </c>
    </row>
    <row r="23" spans="1:6" x14ac:dyDescent="0.25">
      <c r="A23" s="259">
        <v>43663</v>
      </c>
      <c r="B23" s="260" t="s">
        <v>497</v>
      </c>
      <c r="C23" s="249">
        <v>74779.91</v>
      </c>
      <c r="D23" s="259"/>
      <c r="E23" s="249"/>
      <c r="F23" s="79">
        <f t="shared" si="0"/>
        <v>208256.63</v>
      </c>
    </row>
    <row r="24" spans="1:6" x14ac:dyDescent="0.25">
      <c r="A24" s="259">
        <v>43663</v>
      </c>
      <c r="B24" s="260" t="s">
        <v>498</v>
      </c>
      <c r="C24" s="249">
        <v>151241.26999999999</v>
      </c>
      <c r="D24" s="259"/>
      <c r="E24" s="249"/>
      <c r="F24" s="79">
        <f t="shared" si="0"/>
        <v>359497.9</v>
      </c>
    </row>
    <row r="25" spans="1:6" x14ac:dyDescent="0.25">
      <c r="A25" s="259">
        <v>43663</v>
      </c>
      <c r="B25" s="260" t="s">
        <v>499</v>
      </c>
      <c r="C25" s="249">
        <v>1635</v>
      </c>
      <c r="D25" s="259"/>
      <c r="E25" s="249"/>
      <c r="F25" s="79">
        <f t="shared" si="0"/>
        <v>361132.9</v>
      </c>
    </row>
    <row r="26" spans="1:6" x14ac:dyDescent="0.25">
      <c r="A26" s="262">
        <v>43663</v>
      </c>
      <c r="B26" s="260" t="s">
        <v>500</v>
      </c>
      <c r="C26" s="249">
        <v>62087.28</v>
      </c>
      <c r="D26" s="259"/>
      <c r="E26" s="249"/>
      <c r="F26" s="79">
        <f t="shared" si="0"/>
        <v>423220.18000000005</v>
      </c>
    </row>
    <row r="27" spans="1:6" x14ac:dyDescent="0.25">
      <c r="A27" s="262">
        <v>43665</v>
      </c>
      <c r="B27" s="260" t="s">
        <v>501</v>
      </c>
      <c r="C27" s="249">
        <v>3862.42</v>
      </c>
      <c r="D27" s="259"/>
      <c r="E27" s="249"/>
      <c r="F27" s="79">
        <f t="shared" si="0"/>
        <v>427082.60000000003</v>
      </c>
    </row>
    <row r="28" spans="1:6" x14ac:dyDescent="0.25">
      <c r="A28" s="262">
        <v>43665</v>
      </c>
      <c r="B28" s="260" t="s">
        <v>502</v>
      </c>
      <c r="C28" s="249">
        <v>36748.28</v>
      </c>
      <c r="D28" s="259"/>
      <c r="E28" s="249"/>
      <c r="F28" s="79">
        <f t="shared" si="0"/>
        <v>463830.88</v>
      </c>
    </row>
    <row r="29" spans="1:6" x14ac:dyDescent="0.25">
      <c r="A29" s="262">
        <v>43665</v>
      </c>
      <c r="B29" s="260" t="s">
        <v>503</v>
      </c>
      <c r="C29" s="249">
        <v>66596.7</v>
      </c>
      <c r="D29" s="259">
        <v>43666</v>
      </c>
      <c r="E29" s="249">
        <v>530427.57999999996</v>
      </c>
      <c r="F29" s="79">
        <f t="shared" si="0"/>
        <v>0</v>
      </c>
    </row>
    <row r="30" spans="1:6" x14ac:dyDescent="0.25">
      <c r="A30" s="262">
        <v>43665</v>
      </c>
      <c r="B30" s="260" t="s">
        <v>504</v>
      </c>
      <c r="C30" s="249">
        <v>35029.599999999999</v>
      </c>
      <c r="D30" s="259"/>
      <c r="E30" s="249"/>
      <c r="F30" s="79">
        <f t="shared" si="0"/>
        <v>35029.599999999999</v>
      </c>
    </row>
    <row r="31" spans="1:6" x14ac:dyDescent="0.25">
      <c r="A31" s="262">
        <v>43666</v>
      </c>
      <c r="B31" s="260" t="s">
        <v>505</v>
      </c>
      <c r="C31" s="249">
        <v>36698.080000000002</v>
      </c>
      <c r="D31" s="259"/>
      <c r="E31" s="249"/>
      <c r="F31" s="79">
        <f t="shared" si="0"/>
        <v>71727.679999999993</v>
      </c>
    </row>
    <row r="32" spans="1:6" x14ac:dyDescent="0.25">
      <c r="A32" s="262">
        <v>43666</v>
      </c>
      <c r="B32" s="260" t="s">
        <v>506</v>
      </c>
      <c r="C32" s="249">
        <v>39669.78</v>
      </c>
      <c r="D32" s="259"/>
      <c r="E32" s="249"/>
      <c r="F32" s="79">
        <f t="shared" si="0"/>
        <v>111397.45999999999</v>
      </c>
    </row>
    <row r="33" spans="1:6" x14ac:dyDescent="0.25">
      <c r="A33" s="262">
        <v>43666</v>
      </c>
      <c r="B33" s="260" t="s">
        <v>507</v>
      </c>
      <c r="C33" s="249">
        <v>44595.1</v>
      </c>
      <c r="D33" s="259"/>
      <c r="E33" s="249"/>
      <c r="F33" s="79">
        <f t="shared" si="0"/>
        <v>155992.56</v>
      </c>
    </row>
    <row r="34" spans="1:6" x14ac:dyDescent="0.25">
      <c r="A34" s="262">
        <v>43667</v>
      </c>
      <c r="B34" s="260" t="s">
        <v>508</v>
      </c>
      <c r="C34" s="249">
        <v>35614.800000000003</v>
      </c>
      <c r="D34" s="259"/>
      <c r="E34" s="249"/>
      <c r="F34" s="79">
        <f t="shared" si="0"/>
        <v>191607.36</v>
      </c>
    </row>
    <row r="35" spans="1:6" x14ac:dyDescent="0.25">
      <c r="A35" s="262">
        <v>43667</v>
      </c>
      <c r="B35" s="260" t="s">
        <v>509</v>
      </c>
      <c r="C35" s="249">
        <v>34428</v>
      </c>
      <c r="D35" s="259"/>
      <c r="E35" s="249"/>
      <c r="F35" s="79">
        <f t="shared" si="0"/>
        <v>226035.36</v>
      </c>
    </row>
    <row r="36" spans="1:6" x14ac:dyDescent="0.25">
      <c r="A36" s="262">
        <v>43668</v>
      </c>
      <c r="B36" s="260" t="s">
        <v>510</v>
      </c>
      <c r="C36" s="249">
        <v>12604.17</v>
      </c>
      <c r="D36" s="259"/>
      <c r="E36" s="249"/>
      <c r="F36" s="79">
        <f t="shared" si="0"/>
        <v>238639.53</v>
      </c>
    </row>
    <row r="37" spans="1:6" x14ac:dyDescent="0.25">
      <c r="A37" s="262">
        <v>43668</v>
      </c>
      <c r="B37" s="260" t="s">
        <v>511</v>
      </c>
      <c r="C37" s="249">
        <v>62984.24</v>
      </c>
      <c r="D37" s="259"/>
      <c r="E37" s="249"/>
      <c r="F37" s="79">
        <f t="shared" si="0"/>
        <v>301623.77</v>
      </c>
    </row>
    <row r="38" spans="1:6" x14ac:dyDescent="0.25">
      <c r="A38" s="262">
        <v>43669</v>
      </c>
      <c r="B38" s="260" t="s">
        <v>512</v>
      </c>
      <c r="C38" s="249">
        <v>19436.2</v>
      </c>
      <c r="D38" s="259"/>
      <c r="E38" s="249"/>
      <c r="F38" s="79">
        <f t="shared" si="0"/>
        <v>321059.97000000003</v>
      </c>
    </row>
    <row r="39" spans="1:6" x14ac:dyDescent="0.25">
      <c r="A39" s="262">
        <v>43669</v>
      </c>
      <c r="B39" s="260" t="s">
        <v>513</v>
      </c>
      <c r="C39" s="249">
        <v>12677.5</v>
      </c>
      <c r="D39" s="259"/>
      <c r="E39" s="249"/>
      <c r="F39" s="79">
        <f t="shared" si="0"/>
        <v>333737.47000000003</v>
      </c>
    </row>
    <row r="40" spans="1:6" x14ac:dyDescent="0.25">
      <c r="A40" s="262">
        <v>43669</v>
      </c>
      <c r="B40" s="260" t="s">
        <v>514</v>
      </c>
      <c r="C40" s="249">
        <v>34893.699999999997</v>
      </c>
      <c r="D40" s="259"/>
      <c r="E40" s="249"/>
      <c r="F40" s="79">
        <f t="shared" si="0"/>
        <v>368631.17000000004</v>
      </c>
    </row>
    <row r="41" spans="1:6" x14ac:dyDescent="0.25">
      <c r="A41" s="262">
        <v>43669</v>
      </c>
      <c r="B41" s="260" t="s">
        <v>515</v>
      </c>
      <c r="C41" s="249">
        <v>104797.54</v>
      </c>
      <c r="D41" s="259"/>
      <c r="E41" s="249"/>
      <c r="F41" s="79">
        <f t="shared" si="0"/>
        <v>473428.71</v>
      </c>
    </row>
    <row r="42" spans="1:6" x14ac:dyDescent="0.25">
      <c r="A42" s="262">
        <v>43669</v>
      </c>
      <c r="B42" s="260" t="s">
        <v>516</v>
      </c>
      <c r="C42" s="249">
        <v>1021.2</v>
      </c>
      <c r="D42" s="259"/>
      <c r="E42" s="249"/>
      <c r="F42" s="79">
        <f t="shared" si="0"/>
        <v>474449.91000000003</v>
      </c>
    </row>
    <row r="43" spans="1:6" x14ac:dyDescent="0.25">
      <c r="A43" s="262">
        <v>43671</v>
      </c>
      <c r="B43" s="260" t="s">
        <v>517</v>
      </c>
      <c r="C43" s="249">
        <v>48788.75</v>
      </c>
      <c r="D43" s="259"/>
      <c r="E43" s="249"/>
      <c r="F43" s="79">
        <f t="shared" si="0"/>
        <v>523238.66000000003</v>
      </c>
    </row>
    <row r="44" spans="1:6" x14ac:dyDescent="0.25">
      <c r="A44" s="262">
        <v>43672</v>
      </c>
      <c r="B44" s="260" t="s">
        <v>518</v>
      </c>
      <c r="C44" s="249">
        <v>56912.67</v>
      </c>
      <c r="D44" s="259">
        <v>43672</v>
      </c>
      <c r="E44" s="249">
        <v>580151.32999999996</v>
      </c>
      <c r="F44" s="79">
        <f t="shared" si="0"/>
        <v>0</v>
      </c>
    </row>
    <row r="45" spans="1:6" x14ac:dyDescent="0.25">
      <c r="A45" s="262">
        <v>43672</v>
      </c>
      <c r="B45" s="260" t="s">
        <v>519</v>
      </c>
      <c r="C45" s="249">
        <v>107248</v>
      </c>
      <c r="D45" s="259"/>
      <c r="E45" s="249"/>
      <c r="F45" s="79">
        <f t="shared" si="0"/>
        <v>107248</v>
      </c>
    </row>
    <row r="46" spans="1:6" x14ac:dyDescent="0.25">
      <c r="A46" s="262">
        <v>43673</v>
      </c>
      <c r="B46" s="260" t="s">
        <v>520</v>
      </c>
      <c r="C46" s="249">
        <v>59854.6</v>
      </c>
      <c r="D46" s="259"/>
      <c r="E46" s="249"/>
      <c r="F46" s="79">
        <f t="shared" si="0"/>
        <v>167102.6</v>
      </c>
    </row>
    <row r="47" spans="1:6" x14ac:dyDescent="0.25">
      <c r="A47" s="262">
        <v>43673</v>
      </c>
      <c r="B47" s="260" t="s">
        <v>521</v>
      </c>
      <c r="C47" s="249">
        <v>10825.6</v>
      </c>
      <c r="D47" s="259"/>
      <c r="E47" s="249"/>
      <c r="F47" s="79">
        <f t="shared" si="0"/>
        <v>177928.2</v>
      </c>
    </row>
    <row r="48" spans="1:6" x14ac:dyDescent="0.25">
      <c r="A48" s="262">
        <v>43674</v>
      </c>
      <c r="B48" s="260" t="s">
        <v>522</v>
      </c>
      <c r="C48" s="249">
        <v>17721.400000000001</v>
      </c>
      <c r="D48" s="259"/>
      <c r="E48" s="249"/>
      <c r="F48" s="79">
        <f t="shared" si="0"/>
        <v>195649.6</v>
      </c>
    </row>
    <row r="49" spans="1:6" x14ac:dyDescent="0.25">
      <c r="A49" s="262">
        <v>43675</v>
      </c>
      <c r="B49" s="260" t="s">
        <v>523</v>
      </c>
      <c r="C49" s="249">
        <v>43382.46</v>
      </c>
      <c r="D49" s="259"/>
      <c r="E49" s="249"/>
      <c r="F49" s="79">
        <f t="shared" si="0"/>
        <v>239032.06</v>
      </c>
    </row>
    <row r="50" spans="1:6" x14ac:dyDescent="0.25">
      <c r="A50" s="262">
        <v>43675</v>
      </c>
      <c r="B50" s="260" t="s">
        <v>524</v>
      </c>
      <c r="C50" s="249">
        <v>59615.8</v>
      </c>
      <c r="D50" s="259"/>
      <c r="E50" s="249"/>
      <c r="F50" s="79">
        <f t="shared" si="0"/>
        <v>298647.86</v>
      </c>
    </row>
    <row r="51" spans="1:6" x14ac:dyDescent="0.25">
      <c r="A51" s="262">
        <v>43676</v>
      </c>
      <c r="B51" s="260" t="s">
        <v>525</v>
      </c>
      <c r="C51" s="249">
        <v>127230.66</v>
      </c>
      <c r="D51" s="259">
        <v>43677</v>
      </c>
      <c r="E51" s="249">
        <v>425878.52</v>
      </c>
      <c r="F51" s="79">
        <f t="shared" si="0"/>
        <v>0</v>
      </c>
    </row>
    <row r="52" spans="1:6" x14ac:dyDescent="0.25">
      <c r="A52" s="262">
        <v>43677</v>
      </c>
      <c r="B52" s="260" t="s">
        <v>526</v>
      </c>
      <c r="C52" s="249">
        <v>41924.519999999997</v>
      </c>
      <c r="D52" s="259"/>
      <c r="E52" s="249"/>
      <c r="F52" s="79">
        <f t="shared" si="0"/>
        <v>41924.519999999997</v>
      </c>
    </row>
    <row r="53" spans="1:6" x14ac:dyDescent="0.25">
      <c r="A53" s="262">
        <v>43678</v>
      </c>
      <c r="B53" s="260" t="s">
        <v>527</v>
      </c>
      <c r="C53" s="249">
        <v>110685.84</v>
      </c>
      <c r="D53" s="259"/>
      <c r="E53" s="249"/>
      <c r="F53" s="79">
        <f t="shared" si="0"/>
        <v>152610.35999999999</v>
      </c>
    </row>
    <row r="54" spans="1:6" x14ac:dyDescent="0.25">
      <c r="A54" s="262">
        <v>43678</v>
      </c>
      <c r="B54" s="260" t="s">
        <v>528</v>
      </c>
      <c r="C54" s="249">
        <v>1704.92</v>
      </c>
      <c r="D54" s="259"/>
      <c r="E54" s="249"/>
      <c r="F54" s="79">
        <f t="shared" si="0"/>
        <v>154315.28</v>
      </c>
    </row>
    <row r="55" spans="1:6" x14ac:dyDescent="0.25">
      <c r="A55" s="262">
        <v>43679</v>
      </c>
      <c r="B55" s="260" t="s">
        <v>529</v>
      </c>
      <c r="C55" s="249">
        <v>95569</v>
      </c>
      <c r="D55" s="259">
        <v>43683</v>
      </c>
      <c r="E55" s="249">
        <v>249884.28</v>
      </c>
      <c r="F55" s="79">
        <f t="shared" si="0"/>
        <v>0</v>
      </c>
    </row>
    <row r="56" spans="1:6" x14ac:dyDescent="0.25">
      <c r="A56" s="400"/>
      <c r="B56" s="401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2637417.1399999997</v>
      </c>
      <c r="D58" s="1"/>
      <c r="E58" s="5">
        <f>SUM(E3:E57)</f>
        <v>2637417.1399999997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0866141732283472" right="0.70866141732283472" top="0.35433070866141736" bottom="0.35433070866141736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A-B6D5-42B0-AA46-A4AE70104CBA}">
  <dimension ref="A1"/>
  <sheetViews>
    <sheetView workbookViewId="0">
      <selection activeCell="J26" sqref="J26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E424-3770-42EF-BA6A-D28858D79A5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9C1-E034-4DA1-9287-1258009CAC85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3300"/>
  </sheetPr>
  <dimension ref="A39:F48"/>
  <sheetViews>
    <sheetView topLeftCell="A25" workbookViewId="0">
      <selection activeCell="F46" sqref="F46"/>
    </sheetView>
  </sheetViews>
  <sheetFormatPr baseColWidth="10" defaultRowHeight="15" x14ac:dyDescent="0.25"/>
  <sheetData>
    <row r="39" spans="1:6" x14ac:dyDescent="0.25">
      <c r="A39" s="228"/>
      <c r="B39" s="25"/>
      <c r="C39" s="4"/>
      <c r="D39" s="4"/>
      <c r="E39" s="25"/>
      <c r="F39" s="4"/>
    </row>
    <row r="40" spans="1:6" x14ac:dyDescent="0.25">
      <c r="A40" s="228"/>
      <c r="B40" s="25"/>
      <c r="C40" s="4"/>
      <c r="D40" s="4"/>
      <c r="E40" s="25"/>
      <c r="F40" s="4"/>
    </row>
    <row r="41" spans="1:6" ht="15.75" x14ac:dyDescent="0.25">
      <c r="A41" s="228"/>
      <c r="B41" s="326" t="s">
        <v>398</v>
      </c>
      <c r="C41" s="4"/>
      <c r="D41" s="4"/>
      <c r="E41" s="25"/>
      <c r="F41" s="4"/>
    </row>
    <row r="42" spans="1:6" x14ac:dyDescent="0.25">
      <c r="A42" s="327">
        <v>43675</v>
      </c>
      <c r="B42" s="102" t="s">
        <v>469</v>
      </c>
      <c r="C42" s="104">
        <v>66</v>
      </c>
      <c r="D42" s="328" t="s">
        <v>397</v>
      </c>
      <c r="E42" s="329" t="s">
        <v>470</v>
      </c>
      <c r="F42" s="104">
        <v>35</v>
      </c>
    </row>
    <row r="43" spans="1:6" x14ac:dyDescent="0.25">
      <c r="A43" s="327">
        <v>43675</v>
      </c>
      <c r="B43" s="102" t="s">
        <v>471</v>
      </c>
      <c r="C43" s="104">
        <v>119.48</v>
      </c>
      <c r="D43" s="328" t="s">
        <v>397</v>
      </c>
      <c r="E43" s="329" t="s">
        <v>472</v>
      </c>
      <c r="F43" s="104">
        <v>0</v>
      </c>
    </row>
    <row r="44" spans="1:6" x14ac:dyDescent="0.25">
      <c r="A44" s="327">
        <v>43675</v>
      </c>
      <c r="B44" s="102" t="s">
        <v>473</v>
      </c>
      <c r="C44" s="104">
        <v>112.18</v>
      </c>
      <c r="D44" s="328" t="s">
        <v>397</v>
      </c>
      <c r="E44" s="329" t="s">
        <v>474</v>
      </c>
      <c r="F44" s="104">
        <v>95</v>
      </c>
    </row>
    <row r="45" spans="1:6" x14ac:dyDescent="0.25">
      <c r="A45" s="327">
        <v>43675</v>
      </c>
      <c r="B45" s="102" t="s">
        <v>475</v>
      </c>
      <c r="C45" s="104">
        <v>10956</v>
      </c>
      <c r="D45" s="328" t="s">
        <v>397</v>
      </c>
      <c r="E45" s="329" t="s">
        <v>476</v>
      </c>
      <c r="F45" s="104">
        <v>121</v>
      </c>
    </row>
    <row r="46" spans="1:6" x14ac:dyDescent="0.25">
      <c r="A46" s="339"/>
      <c r="B46" s="340"/>
      <c r="C46" s="341"/>
      <c r="D46" s="342"/>
      <c r="E46" s="343"/>
      <c r="F46" s="341"/>
    </row>
    <row r="47" spans="1:6" x14ac:dyDescent="0.25">
      <c r="A47" s="339"/>
      <c r="B47" s="340"/>
      <c r="C47" s="341"/>
      <c r="D47" s="342"/>
      <c r="E47" s="343"/>
      <c r="F47" s="341"/>
    </row>
    <row r="48" spans="1:6" x14ac:dyDescent="0.25">
      <c r="A48" s="228"/>
      <c r="B48" s="25"/>
      <c r="C48" s="4"/>
      <c r="D48" s="57"/>
      <c r="E48" s="33"/>
      <c r="F48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394" t="s">
        <v>108</v>
      </c>
      <c r="D2" s="394"/>
      <c r="E2" s="394"/>
      <c r="J2" s="394" t="s">
        <v>108</v>
      </c>
      <c r="K2" s="394"/>
      <c r="L2" s="394"/>
    </row>
    <row r="3" spans="2:14" ht="38.25" customHeight="1" thickBot="1" x14ac:dyDescent="0.35">
      <c r="B3" s="395" t="s">
        <v>109</v>
      </c>
      <c r="C3" s="396"/>
      <c r="D3" s="397"/>
      <c r="E3" s="398" t="s">
        <v>110</v>
      </c>
      <c r="F3" s="399"/>
      <c r="I3" s="395" t="s">
        <v>140</v>
      </c>
      <c r="J3" s="396"/>
      <c r="K3" s="397"/>
      <c r="L3" s="398" t="s">
        <v>110</v>
      </c>
      <c r="M3" s="399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345" t="s">
        <v>128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355" t="s">
        <v>56</v>
      </c>
      <c r="S3" s="356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347" t="s">
        <v>6</v>
      </c>
      <c r="F4" s="348"/>
      <c r="I4" s="349" t="s">
        <v>7</v>
      </c>
      <c r="J4" s="350"/>
      <c r="K4" s="350"/>
      <c r="L4" s="350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357" t="s">
        <v>56</v>
      </c>
      <c r="S20" s="358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379">
        <f>N32+M32</f>
        <v>1715322.72</v>
      </c>
      <c r="N34" s="380"/>
      <c r="Q34" s="230"/>
    </row>
    <row r="35" spans="1:17" ht="15.75" x14ac:dyDescent="0.25">
      <c r="A35" s="25"/>
      <c r="B35" s="61"/>
      <c r="C35" s="4"/>
      <c r="H35" s="351" t="s">
        <v>14</v>
      </c>
      <c r="I35" s="352"/>
      <c r="J35" s="62"/>
      <c r="K35" s="353">
        <f>I33+L33</f>
        <v>117138.29000000001</v>
      </c>
      <c r="L35" s="354"/>
      <c r="P35" s="41"/>
      <c r="Q35" s="230"/>
    </row>
    <row r="36" spans="1:17" ht="15.75" x14ac:dyDescent="0.25">
      <c r="D36" s="360" t="s">
        <v>15</v>
      </c>
      <c r="E36" s="360"/>
      <c r="F36" s="205">
        <f>F33-K35-C33</f>
        <v>1702594.12</v>
      </c>
      <c r="I36" s="63"/>
      <c r="J36" s="63"/>
      <c r="Q36" s="230"/>
    </row>
    <row r="37" spans="1:17" ht="18.75" x14ac:dyDescent="0.3">
      <c r="D37" s="361" t="s">
        <v>16</v>
      </c>
      <c r="E37" s="361"/>
      <c r="F37" s="110">
        <v>-1535840.86</v>
      </c>
      <c r="I37" s="362" t="s">
        <v>17</v>
      </c>
      <c r="J37" s="363"/>
      <c r="K37" s="364">
        <f>F42</f>
        <v>517977.4</v>
      </c>
      <c r="L37" s="365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366">
        <f>-C4</f>
        <v>-317347.98</v>
      </c>
      <c r="L39" s="365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367" t="s">
        <v>24</v>
      </c>
      <c r="E41" s="367"/>
      <c r="F41" s="72">
        <v>345184.94</v>
      </c>
      <c r="I41" s="368" t="s">
        <v>95</v>
      </c>
      <c r="J41" s="369"/>
      <c r="K41" s="370">
        <f>K37+K39</f>
        <v>200629.42000000004</v>
      </c>
      <c r="L41" s="371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359"/>
      <c r="E44" s="359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U9" workbookViewId="0">
      <selection activeCell="AB20" sqref="AB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345" t="s">
        <v>182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355" t="s">
        <v>56</v>
      </c>
      <c r="T3" s="356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347" t="s">
        <v>6</v>
      </c>
      <c r="F4" s="348"/>
      <c r="I4" s="349" t="s">
        <v>7</v>
      </c>
      <c r="J4" s="350"/>
      <c r="K4" s="350"/>
      <c r="L4" s="350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323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324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324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325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325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325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325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325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325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357" t="s">
        <v>56</v>
      </c>
      <c r="T20" s="358"/>
      <c r="W20" s="325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325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379">
        <f>N33+M33</f>
        <v>2055194.02</v>
      </c>
      <c r="N35" s="380"/>
      <c r="R35" s="5"/>
    </row>
    <row r="36" spans="1:18" ht="15.75" x14ac:dyDescent="0.25">
      <c r="A36" s="25"/>
      <c r="B36" s="61"/>
      <c r="C36" s="4"/>
      <c r="H36" s="351" t="s">
        <v>14</v>
      </c>
      <c r="I36" s="352"/>
      <c r="J36" s="62"/>
      <c r="K36" s="353">
        <f>I34+L34</f>
        <v>167732.85</v>
      </c>
      <c r="L36" s="354"/>
      <c r="P36" s="4"/>
      <c r="Q36" s="41"/>
      <c r="R36" s="5"/>
    </row>
    <row r="37" spans="1:18" ht="15.75" x14ac:dyDescent="0.25">
      <c r="D37" s="360" t="s">
        <v>15</v>
      </c>
      <c r="E37" s="360"/>
      <c r="F37" s="205">
        <f>F34-K36-C34</f>
        <v>2026613.16</v>
      </c>
      <c r="I37" s="63"/>
      <c r="J37" s="63"/>
      <c r="R37" s="5"/>
    </row>
    <row r="38" spans="1:18" ht="18.75" x14ac:dyDescent="0.3">
      <c r="D38" s="361" t="s">
        <v>16</v>
      </c>
      <c r="E38" s="361"/>
      <c r="F38" s="110">
        <v>-1923101.99</v>
      </c>
      <c r="I38" s="362" t="s">
        <v>17</v>
      </c>
      <c r="J38" s="363"/>
      <c r="K38" s="364">
        <f>F43</f>
        <v>487124.7699999999</v>
      </c>
      <c r="L38" s="365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366">
        <f>-C4</f>
        <v>-345184.94</v>
      </c>
      <c r="L40" s="365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367" t="s">
        <v>24</v>
      </c>
      <c r="E42" s="367"/>
      <c r="F42" s="72">
        <v>382383.6</v>
      </c>
      <c r="I42" s="381" t="s">
        <v>95</v>
      </c>
      <c r="J42" s="382"/>
      <c r="K42" s="383">
        <f>K38+K40</f>
        <v>141939.8299999999</v>
      </c>
      <c r="L42" s="384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359"/>
      <c r="E45" s="359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E42" sqref="E4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S9" workbookViewId="0">
      <selection activeCell="T21" sqref="T21:W2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45" t="s">
        <v>249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55" t="s">
        <v>56</v>
      </c>
      <c r="V3" s="356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347" t="s">
        <v>6</v>
      </c>
      <c r="F4" s="348"/>
      <c r="I4" s="349" t="s">
        <v>7</v>
      </c>
      <c r="J4" s="350"/>
      <c r="K4" s="350"/>
      <c r="L4" s="350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357" t="s">
        <v>56</v>
      </c>
      <c r="V20" s="358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W21" t="s">
        <v>385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386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  <c r="W23" t="s">
        <v>387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379">
        <f>N40+M40</f>
        <v>3337644</v>
      </c>
      <c r="N42" s="380"/>
      <c r="O42" s="303"/>
      <c r="P42" s="303"/>
      <c r="T42" s="5"/>
    </row>
    <row r="43" spans="1:20" ht="15.75" x14ac:dyDescent="0.25">
      <c r="A43" s="25"/>
      <c r="B43" s="61"/>
      <c r="C43" s="4"/>
      <c r="H43" s="351" t="s">
        <v>14</v>
      </c>
      <c r="I43" s="352"/>
      <c r="J43" s="232"/>
      <c r="K43" s="353">
        <f>I41+L41</f>
        <v>236410.62</v>
      </c>
      <c r="L43" s="354"/>
      <c r="R43" s="4"/>
      <c r="S43" s="41"/>
      <c r="T43" s="5"/>
    </row>
    <row r="44" spans="1:20" ht="15.75" x14ac:dyDescent="0.25">
      <c r="D44" s="360" t="s">
        <v>15</v>
      </c>
      <c r="E44" s="360"/>
      <c r="F44" s="205">
        <f>F41-K43-C41</f>
        <v>3228463.51</v>
      </c>
      <c r="I44" s="63"/>
      <c r="J44" s="63"/>
      <c r="T44" s="5"/>
    </row>
    <row r="45" spans="1:20" ht="18.75" x14ac:dyDescent="0.3">
      <c r="D45" s="361" t="s">
        <v>16</v>
      </c>
      <c r="E45" s="361"/>
      <c r="F45" s="110">
        <v>-3082071.81</v>
      </c>
      <c r="I45" s="362" t="s">
        <v>17</v>
      </c>
      <c r="J45" s="363"/>
      <c r="K45" s="364">
        <f>F50</f>
        <v>528010.19999999972</v>
      </c>
      <c r="L45" s="365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385">
        <f>-C4</f>
        <v>-382548.6</v>
      </c>
      <c r="L47" s="386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367" t="s">
        <v>24</v>
      </c>
      <c r="E49" s="367"/>
      <c r="F49" s="72">
        <v>369871.2</v>
      </c>
      <c r="I49" s="381" t="s">
        <v>95</v>
      </c>
      <c r="J49" s="382"/>
      <c r="K49" s="383">
        <f>K45+K47</f>
        <v>145461.59999999974</v>
      </c>
      <c r="L49" s="384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359"/>
      <c r="E52" s="359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56" sqref="E5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opLeftCell="A22" workbookViewId="0">
      <selection activeCell="T25" sqref="T2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45" t="s">
        <v>330</v>
      </c>
      <c r="D1" s="345"/>
      <c r="E1" s="345"/>
      <c r="F1" s="345"/>
      <c r="G1" s="345"/>
      <c r="H1" s="345"/>
      <c r="I1" s="345"/>
      <c r="J1" s="345"/>
      <c r="K1" s="345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55" t="s">
        <v>56</v>
      </c>
      <c r="V3" s="356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347" t="s">
        <v>6</v>
      </c>
      <c r="F4" s="348"/>
      <c r="I4" s="349" t="s">
        <v>7</v>
      </c>
      <c r="J4" s="350"/>
      <c r="K4" s="350"/>
      <c r="L4" s="350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357" t="s">
        <v>56</v>
      </c>
      <c r="V20" s="358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20"/>
      <c r="S21" s="5"/>
      <c r="T21" s="228">
        <v>43567</v>
      </c>
      <c r="U21" s="25" t="s">
        <v>39</v>
      </c>
      <c r="V21" s="125">
        <v>2000</v>
      </c>
      <c r="W21" t="s">
        <v>388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389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>
        <v>43594</v>
      </c>
      <c r="U23" s="102" t="s">
        <v>39</v>
      </c>
      <c r="V23" s="103">
        <v>4000</v>
      </c>
      <c r="W23" t="s">
        <v>390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>
        <v>43609</v>
      </c>
      <c r="U24" s="102" t="s">
        <v>39</v>
      </c>
      <c r="V24" s="104">
        <v>4000</v>
      </c>
      <c r="W24" t="s">
        <v>391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  <c r="Z25" s="25" t="s">
        <v>39</v>
      </c>
      <c r="AA25" s="125">
        <v>2000</v>
      </c>
      <c r="AB25" t="s">
        <v>388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  <c r="Z26" s="102" t="s">
        <v>39</v>
      </c>
      <c r="AA26" s="103">
        <v>2000</v>
      </c>
      <c r="AB26" t="s">
        <v>389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  <c r="Z27" s="102" t="s">
        <v>39</v>
      </c>
      <c r="AA27" s="103">
        <v>4000</v>
      </c>
      <c r="AB27" t="s">
        <v>390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  <c r="Z28" s="102" t="s">
        <v>39</v>
      </c>
      <c r="AA28" s="104">
        <v>4000</v>
      </c>
      <c r="AB28" t="s">
        <v>391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12000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379">
        <f>N33+M33</f>
        <v>2515403</v>
      </c>
      <c r="N35" s="380"/>
      <c r="O35" s="303"/>
      <c r="P35" s="303"/>
      <c r="T35" s="5"/>
    </row>
    <row r="36" spans="1:20" ht="15.75" x14ac:dyDescent="0.25">
      <c r="A36" s="25"/>
      <c r="B36" s="61"/>
      <c r="C36" s="4"/>
      <c r="H36" s="351" t="s">
        <v>14</v>
      </c>
      <c r="I36" s="352"/>
      <c r="J36" s="310"/>
      <c r="K36" s="353">
        <f>I34+L34</f>
        <v>165162.04999999999</v>
      </c>
      <c r="L36" s="354"/>
      <c r="R36" s="4"/>
      <c r="S36" s="41"/>
      <c r="T36" s="5"/>
    </row>
    <row r="37" spans="1:20" ht="15.75" x14ac:dyDescent="0.25">
      <c r="D37" s="360" t="s">
        <v>15</v>
      </c>
      <c r="E37" s="360"/>
      <c r="F37" s="205">
        <f>F34-K36-C34</f>
        <v>2483137.35</v>
      </c>
      <c r="I37" s="63"/>
      <c r="J37" s="63"/>
      <c r="T37" s="5"/>
    </row>
    <row r="38" spans="1:20" ht="18.75" x14ac:dyDescent="0.3">
      <c r="D38" s="361" t="s">
        <v>16</v>
      </c>
      <c r="E38" s="361"/>
      <c r="F38" s="110">
        <v>-2308176.36</v>
      </c>
      <c r="I38" s="362" t="s">
        <v>17</v>
      </c>
      <c r="J38" s="363"/>
      <c r="K38" s="364">
        <f>F43</f>
        <v>465089.93000000023</v>
      </c>
      <c r="L38" s="365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385">
        <f>-C4</f>
        <v>-369871.2</v>
      </c>
      <c r="L40" s="386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21" t="s">
        <v>378</v>
      </c>
      <c r="D42" s="387" t="s">
        <v>24</v>
      </c>
      <c r="E42" s="388"/>
      <c r="F42" s="72">
        <v>281768.01</v>
      </c>
      <c r="I42" s="381" t="s">
        <v>95</v>
      </c>
      <c r="J42" s="382"/>
      <c r="K42" s="383">
        <f>K38+K40</f>
        <v>95218.730000000214</v>
      </c>
      <c r="L42" s="384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359"/>
      <c r="E45" s="359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U3:V3"/>
    <mergeCell ref="E4:F4"/>
    <mergeCell ref="I4:L4"/>
    <mergeCell ref="U20:V20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4 CARNES  JUNIO   2019   </vt:lpstr>
      <vt:lpstr>REMISIONES  JUNIO   2019   </vt:lpstr>
      <vt:lpstr>4 CARNES  J U L I O  2019</vt:lpstr>
      <vt:lpstr>REMISIONES   JULIO   2019   </vt:lpstr>
      <vt:lpstr>Hoja9</vt:lpstr>
      <vt:lpstr>Hoja5</vt:lpstr>
      <vt:lpstr>Hoja3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2019-08-08T16:44:48Z</cp:lastPrinted>
  <dcterms:created xsi:type="dcterms:W3CDTF">2019-01-22T15:35:16Z</dcterms:created>
  <dcterms:modified xsi:type="dcterms:W3CDTF">2019-08-08T16:45:38Z</dcterms:modified>
</cp:coreProperties>
</file>