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6B0206CF-0314-4591-8C4A-DEB48270CB89}" xr6:coauthVersionLast="44" xr6:coauthVersionMax="44" xr10:uidLastSave="{00000000-0000-0000-0000-000000000000}"/>
  <bookViews>
    <workbookView xWindow="9825" yWindow="405" windowWidth="14220" windowHeight="11730" firstSheet="6" activeTab="7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J U N I O     2019   " sheetId="6" r:id="rId6"/>
    <sheet name="J U L I O     2019   " sheetId="7" r:id="rId7"/>
    <sheet name="A GO S T O   2019     " sheetId="9" r:id="rId8"/>
    <sheet name="Hoja2" sheetId="10" r:id="rId9"/>
    <sheet name="Hoja3" sheetId="11" r:id="rId10"/>
    <sheet name="Hoja4" sheetId="12" r:id="rId11"/>
    <sheet name="Hoja8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3" i="7" l="1"/>
  <c r="F70" i="9" l="1"/>
  <c r="F68" i="7" l="1"/>
  <c r="F79" i="9" l="1"/>
  <c r="F32" i="9"/>
  <c r="F22" i="9"/>
  <c r="F127" i="7"/>
  <c r="F27" i="9" l="1"/>
  <c r="F52" i="9"/>
  <c r="F126" i="7"/>
  <c r="F53" i="9"/>
  <c r="F40" i="9"/>
  <c r="G42" i="9"/>
  <c r="G43" i="9"/>
  <c r="G44" i="9"/>
  <c r="F23" i="9" l="1"/>
  <c r="F24" i="9"/>
  <c r="F16" i="9"/>
  <c r="F11" i="9"/>
  <c r="G11" i="9" s="1"/>
  <c r="F10" i="9"/>
  <c r="G10" i="9" s="1"/>
  <c r="F9" i="9"/>
  <c r="F140" i="7"/>
  <c r="F136" i="7"/>
  <c r="F135" i="7"/>
  <c r="F70" i="7"/>
  <c r="F125" i="7"/>
  <c r="D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Q10" i="9"/>
  <c r="Q9" i="9"/>
  <c r="G9" i="9"/>
  <c r="Q8" i="9"/>
  <c r="G8" i="9"/>
  <c r="Q7" i="9"/>
  <c r="G7" i="9"/>
  <c r="Q6" i="9"/>
  <c r="L6" i="9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G6" i="9"/>
  <c r="Q5" i="9"/>
  <c r="G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Q4" i="9"/>
  <c r="G4" i="9"/>
  <c r="F111" i="9"/>
  <c r="B42" i="9" l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Q39" i="9"/>
  <c r="N45" i="9"/>
  <c r="D115" i="9"/>
  <c r="L11" i="7"/>
  <c r="L12" i="7"/>
  <c r="L13" i="7"/>
  <c r="F128" i="7" l="1"/>
  <c r="F112" i="7"/>
  <c r="F105" i="7"/>
  <c r="F97" i="7"/>
  <c r="F122" i="7"/>
  <c r="F119" i="7"/>
  <c r="F107" i="7"/>
  <c r="F86" i="7"/>
  <c r="F42" i="7"/>
  <c r="F88" i="7" l="1"/>
  <c r="F79" i="7"/>
  <c r="F78" i="7"/>
  <c r="F75" i="7"/>
  <c r="F15" i="7"/>
  <c r="F71" i="7" l="1"/>
  <c r="F62" i="7"/>
  <c r="F61" i="7"/>
  <c r="F4" i="7"/>
  <c r="F131" i="6"/>
  <c r="F40" i="7"/>
  <c r="F26" i="7" l="1"/>
  <c r="F94" i="6"/>
  <c r="F161" i="6"/>
  <c r="F16" i="7"/>
  <c r="F156" i="6" l="1"/>
  <c r="F126" i="6"/>
  <c r="F159" i="6" l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5" i="7"/>
  <c r="B6" i="7" s="1"/>
  <c r="B7" i="7" s="1"/>
  <c r="B8" i="7" s="1"/>
  <c r="B9" i="7" s="1"/>
  <c r="F143" i="7"/>
  <c r="D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L7" i="7"/>
  <c r="L8" i="7" s="1"/>
  <c r="L9" i="7" s="1"/>
  <c r="L10" i="7" s="1"/>
  <c r="G7" i="7"/>
  <c r="Q6" i="7"/>
  <c r="L6" i="7"/>
  <c r="G6" i="7"/>
  <c r="Q5" i="7"/>
  <c r="G5" i="7"/>
  <c r="Q4" i="7"/>
  <c r="G4" i="7"/>
  <c r="Q39" i="7" l="1"/>
  <c r="D147" i="7"/>
  <c r="F80" i="5"/>
  <c r="G164" i="6"/>
  <c r="G165" i="6"/>
  <c r="G166" i="6"/>
  <c r="G167" i="6"/>
  <c r="G168" i="6"/>
  <c r="G169" i="6"/>
  <c r="F149" i="6"/>
  <c r="F148" i="6"/>
  <c r="F142" i="6"/>
  <c r="F141" i="6"/>
  <c r="F98" i="6"/>
  <c r="F125" i="6" l="1"/>
  <c r="F11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118" i="6" l="1"/>
  <c r="F109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F107" i="6" l="1"/>
  <c r="F102" i="6" l="1"/>
  <c r="F92" i="6"/>
  <c r="F91" i="6"/>
  <c r="F87" i="6"/>
  <c r="F78" i="6"/>
  <c r="F80" i="6"/>
  <c r="F79" i="6"/>
  <c r="F63" i="6"/>
  <c r="F69" i="6" l="1"/>
  <c r="F64" i="6" l="1"/>
  <c r="F70" i="6"/>
  <c r="F65" i="6"/>
  <c r="F57" i="6"/>
  <c r="F49" i="6"/>
  <c r="F43" i="6"/>
  <c r="F36" i="6"/>
  <c r="F96" i="5"/>
  <c r="F11" i="6" l="1"/>
  <c r="F116" i="5"/>
  <c r="F118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6" i="6"/>
  <c r="D171" i="6"/>
  <c r="G170" i="6"/>
  <c r="G14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L6" i="6"/>
  <c r="L7" i="6" s="1"/>
  <c r="L8" i="6" s="1"/>
  <c r="L9" i="6" s="1"/>
  <c r="L10" i="6" s="1"/>
  <c r="G6" i="6"/>
  <c r="F171" i="6"/>
  <c r="Q5" i="6"/>
  <c r="G5" i="6"/>
  <c r="Q4" i="6"/>
  <c r="G4" i="6"/>
  <c r="Q39" i="6" l="1"/>
  <c r="D175" i="6"/>
  <c r="F111" i="5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7" i="5" l="1"/>
  <c r="L8" i="5" s="1"/>
  <c r="L9" i="5" s="1"/>
  <c r="L10" i="5" s="1"/>
  <c r="L6" i="5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<sst xmlns="http://schemas.openxmlformats.org/spreadsheetml/2006/main" count="1287" uniqueCount="138">
  <si>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</si>
  <si>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</si>
  <si>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</si>
  <si>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</si>
  <si>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</si>
  <si>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</si>
  <si>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</si>
  <si>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</si>
  <si>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</si>
  <si>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</si>
  <si>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</si>
  <si>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</si>
  <si>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</si>
  <si>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</si>
  <si>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</si>
  <si>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</si>
  <si>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</si>
  <si>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</si>
  <si>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</si>
  <si>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</si>
  <si>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</si>
  <si>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</si>
  <si>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</si>
  <si>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</si>
  <si>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</si>
  <si>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</si>
  <si>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</si>
  <si>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</si>
  <si>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</si>
  <si>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</si>
  <si>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</si>
  <si>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</si>
  <si>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</si>
  <si>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</si>
  <si>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</si>
  <si>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</si>
  <si>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</si>
  <si>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</si>
  <si>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</si>
  <si>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</si>
  <si>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</si>
  <si>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</si>
  <si>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</si>
  <si>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</si>
  <si>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</si>
  <si>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</si>
  <si>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</si>
  <si>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</si>
  <si>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</si>
  <si>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</si>
  <si>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</si>
  <si>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</si>
  <si>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</si>
  <si>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</si>
  <si>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</si>
  <si>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</si>
  <si>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</si>
  <si>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</si>
  <si>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</si>
  <si>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</si>
  <si>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</si>
  <si>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</si>
  <si>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</si>
  <si>
    <t>REMISIONES     DE VENTA      DE   J U N I O              2019</t>
  </si>
  <si>
    <t>SALIDAS      DE VENTA      DE     J U N I O                   2019</t>
  </si>
  <si>
    <t>7-Jun--8-Jun</t>
  </si>
  <si>
    <t>8-Jun-9-Jun</t>
  </si>
  <si>
    <t xml:space="preserve">8-Jun-9-Jun </t>
  </si>
  <si>
    <t>10-Jun --14-Jun</t>
  </si>
  <si>
    <t>13-Jun-14-Jun</t>
  </si>
  <si>
    <t>14-Jun-15-Jun</t>
  </si>
  <si>
    <t xml:space="preserve">15-Jun-16-Jun-17-Jun </t>
  </si>
  <si>
    <t>16-Jun-17-Jun --18-Jun</t>
  </si>
  <si>
    <t xml:space="preserve">17-Jun-18-Jun </t>
  </si>
  <si>
    <t>DIMINGO</t>
  </si>
  <si>
    <t xml:space="preserve">19-Jun-20-Jun </t>
  </si>
  <si>
    <t>19-Jun-21-Jun</t>
  </si>
  <si>
    <t>20-Jun-21-Jun</t>
  </si>
  <si>
    <t xml:space="preserve">20-Jun-21-Jun-22-Jun </t>
  </si>
  <si>
    <t>21-Jun-22-Jun</t>
  </si>
  <si>
    <t>22-Jun--23-Jun</t>
  </si>
  <si>
    <t>23-Jun-24-Jun</t>
  </si>
  <si>
    <t>24-Jun--25-Jun</t>
  </si>
  <si>
    <t>26-Jun--27-Jun</t>
  </si>
  <si>
    <t>28-Jun-30-Jun</t>
  </si>
  <si>
    <t>30-Jun-01-Jul</t>
  </si>
  <si>
    <t xml:space="preserve">26-Jun--27-Jun--28-Jun--03.-Jul </t>
  </si>
  <si>
    <t xml:space="preserve">1-Jul-3-Jul </t>
  </si>
  <si>
    <t xml:space="preserve">3-Jul-4-JUL </t>
  </si>
  <si>
    <t xml:space="preserve">2-Jul--4-Jul </t>
  </si>
  <si>
    <t xml:space="preserve"> </t>
  </si>
  <si>
    <t>5-JUN----8-JUN</t>
  </si>
  <si>
    <t>REMISIONES     DE VENTA      DE   J U L I O              2019</t>
  </si>
  <si>
    <t xml:space="preserve">3-Jul-5-JUL </t>
  </si>
  <si>
    <t xml:space="preserve">3-Jul-6-Jul </t>
  </si>
  <si>
    <t xml:space="preserve">4-Jul --5-Jul-6-Jul </t>
  </si>
  <si>
    <t xml:space="preserve">6-Jul -7-Jul </t>
  </si>
  <si>
    <t xml:space="preserve">6-Jul-8-Jul </t>
  </si>
  <si>
    <t xml:space="preserve">2-Jul--3-Jul--9-Jul </t>
  </si>
  <si>
    <t xml:space="preserve">8-Jul-9-Jul </t>
  </si>
  <si>
    <t>13-Jul-14-Jul</t>
  </si>
  <si>
    <t xml:space="preserve">9-Jul--15-Jul </t>
  </si>
  <si>
    <t xml:space="preserve">6-Jul --16-Jul </t>
  </si>
  <si>
    <t xml:space="preserve">17-Jul-19-Jul </t>
  </si>
  <si>
    <t xml:space="preserve">19-jul-20-Jul </t>
  </si>
  <si>
    <t xml:space="preserve">21-Jul --22-Jul </t>
  </si>
  <si>
    <t xml:space="preserve">16-Jul-24-Jul </t>
  </si>
  <si>
    <t>22-Jul-24-Jul --25-Jul</t>
  </si>
  <si>
    <t xml:space="preserve">23-Jul-24-Jul -25-Jul </t>
  </si>
  <si>
    <t xml:space="preserve">25-Jul 26-Jul </t>
  </si>
  <si>
    <t xml:space="preserve">24-Jul--30-Jul </t>
  </si>
  <si>
    <t xml:space="preserve">26-Jul -27-Jul --30-Jul </t>
  </si>
  <si>
    <t xml:space="preserve">29-Jul--31-Jul -01-*Ago </t>
  </si>
  <si>
    <t>2-Ago --3-Ago</t>
  </si>
  <si>
    <t>31-Jul --3-Ago --5-Ago</t>
  </si>
  <si>
    <t>30-Jul --31-Jul --01-Ago--5-Ago</t>
  </si>
  <si>
    <t>2-Ago --3-Ago--5-Ago</t>
  </si>
  <si>
    <t>SALIDAS      DE VENTA      DE     J U L I O                   2019</t>
  </si>
  <si>
    <t>REMISIONES     DE VENTA      DE   A G O S T O              2019</t>
  </si>
  <si>
    <t>SALIDAS      DE VENTA      DE     A G O S T O                    2019</t>
  </si>
  <si>
    <t>5-Ago --6-Ago</t>
  </si>
  <si>
    <t>30-Jul--7-Ago</t>
  </si>
  <si>
    <t>5-Ago--7-Ago</t>
  </si>
  <si>
    <t>7-Ago--8-Ago</t>
  </si>
  <si>
    <t>8-Ago-9-Ago</t>
  </si>
  <si>
    <t xml:space="preserve">9-Ago--10-Ago </t>
  </si>
  <si>
    <t xml:space="preserve">10-Ago-11-Ago </t>
  </si>
  <si>
    <t xml:space="preserve">11-Ago --12-Ago </t>
  </si>
  <si>
    <t>11-Ago-13-Ago</t>
  </si>
  <si>
    <t>8-Ago--15-Ago</t>
  </si>
  <si>
    <t>15-Ago--21-Ago</t>
  </si>
  <si>
    <t>18-Ago--21-Ago</t>
  </si>
  <si>
    <t>14-Ago--19-Ago--23-Ago</t>
  </si>
  <si>
    <t>5-Ago--20-Ago--24-Ago</t>
  </si>
  <si>
    <t>21-Ago--25-Ago--29-Ago</t>
  </si>
  <si>
    <t xml:space="preserve">23-Ago --24-Ago --29-Ago </t>
  </si>
  <si>
    <t>29-Ago--30-Ago</t>
  </si>
  <si>
    <t xml:space="preserve">29-Ago--2-Sep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</si>
</sst>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0" fontId="9" fillId="0" borderId="4" xfId="0" applyFont="1" applyFill="1" applyBorder="1"/>
    <xf numFmtId="44" fontId="9" fillId="0" borderId="4" xfId="1" applyFont="1" applyFill="1" applyBorder="1"/>
    <xf numFmtId="0" fontId="0" fillId="0" borderId="0" xfId="0" applyFill="1"/>
    <xf numFmtId="166" fontId="15" fillId="0" borderId="6" xfId="0" applyNumberFormat="1" applyFont="1" applyFill="1" applyBorder="1"/>
    <xf numFmtId="16" fontId="2" fillId="0" borderId="4" xfId="0" applyNumberFormat="1" applyFont="1" applyFill="1" applyBorder="1"/>
    <xf numFmtId="44" fontId="4" fillId="0" borderId="4" xfId="1" applyFont="1" applyFill="1" applyBorder="1"/>
    <xf numFmtId="166" fontId="2" fillId="9" borderId="6" xfId="0" applyNumberFormat="1" applyFont="1" applyFill="1" applyBorder="1"/>
    <xf numFmtId="0" fontId="19" fillId="0" borderId="4" xfId="0" applyFont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11" fillId="3" borderId="4" xfId="1" applyFont="1" applyFill="1" applyBorder="1" applyAlignment="1">
      <alignment horizontal="center" wrapText="1"/>
    </xf>
    <xf numFmtId="44" fontId="12" fillId="3" borderId="4" xfId="1" applyFont="1" applyFill="1" applyBorder="1" applyAlignment="1">
      <alignment horizontal="center" wrapText="1"/>
    </xf>
    <xf numFmtId="44" fontId="15" fillId="10" borderId="0" xfId="1" applyFont="1" applyFill="1"/>
    <xf numFmtId="44" fontId="2" fillId="1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FF9900"/>
      <color rgb="FF00FF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D2F87F1-8E6B-4F0B-9C1E-3919A4F248D8}"/>
            </a:ext>
          </a:extLst>
        </xdr:cNvPr>
        <xdr:cNvCxnSpPr/>
      </xdr:nvCxnSpPr>
      <xdr:spPr>
        <a:xfrm rot="16200000" flipH="1">
          <a:off x="3514727" y="281463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E758666-571D-418B-8958-3DCEBD3893AF}"/>
            </a:ext>
          </a:extLst>
        </xdr:cNvPr>
        <xdr:cNvCxnSpPr/>
      </xdr:nvCxnSpPr>
      <xdr:spPr>
        <a:xfrm rot="5400000">
          <a:off x="4395790" y="281892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9922AEF7-9E57-4FE8-8C4D-32742820BA25}"/>
            </a:ext>
          </a:extLst>
        </xdr:cNvPr>
        <xdr:cNvCxnSpPr/>
      </xdr:nvCxnSpPr>
      <xdr:spPr>
        <a:xfrm rot="16200000" flipH="1">
          <a:off x="11915778" y="962977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B5974208-6740-4E7E-BD65-BC2B7DB1387D}"/>
            </a:ext>
          </a:extLst>
        </xdr:cNvPr>
        <xdr:cNvCxnSpPr/>
      </xdr:nvCxnSpPr>
      <xdr:spPr>
        <a:xfrm rot="5400000">
          <a:off x="12639677" y="962977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143</xdr:row>
      <xdr:rowOff>152402</xdr:rowOff>
    </xdr:from>
    <xdr:to>
      <xdr:col>4</xdr:col>
      <xdr:colOff>180974</xdr:colOff>
      <xdr:row>145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D67F5F6D-1FD2-4C7C-9378-AE0850B6FA16}"/>
            </a:ext>
          </a:extLst>
        </xdr:cNvPr>
        <xdr:cNvCxnSpPr/>
      </xdr:nvCxnSpPr>
      <xdr:spPr>
        <a:xfrm rot="16200000" flipH="1">
          <a:off x="3514727" y="3661410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143</xdr:row>
      <xdr:rowOff>123829</xdr:rowOff>
    </xdr:from>
    <xdr:to>
      <xdr:col>5</xdr:col>
      <xdr:colOff>171450</xdr:colOff>
      <xdr:row>145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630E53E-AB57-4995-978C-9B17598ADB99}"/>
            </a:ext>
          </a:extLst>
        </xdr:cNvPr>
        <xdr:cNvCxnSpPr/>
      </xdr:nvCxnSpPr>
      <xdr:spPr>
        <a:xfrm rot="5400000">
          <a:off x="4395790" y="3665696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5D4122F-FCC2-48A2-B196-6FBD1A19E3A2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386EF558-8D28-42F3-9C9D-BD225F6792AC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111</xdr:row>
      <xdr:rowOff>152402</xdr:rowOff>
    </xdr:from>
    <xdr:to>
      <xdr:col>4</xdr:col>
      <xdr:colOff>180974</xdr:colOff>
      <xdr:row>113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213D6D6-738C-4EDA-BB5B-403F851C2F5B}"/>
            </a:ext>
          </a:extLst>
        </xdr:cNvPr>
        <xdr:cNvCxnSpPr/>
      </xdr:nvCxnSpPr>
      <xdr:spPr>
        <a:xfrm rot="16200000" flipH="1">
          <a:off x="3514727" y="308324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111</xdr:row>
      <xdr:rowOff>123829</xdr:rowOff>
    </xdr:from>
    <xdr:to>
      <xdr:col>5</xdr:col>
      <xdr:colOff>171450</xdr:colOff>
      <xdr:row>113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5FA156DF-3FDC-4477-8A45-FEAA49446F90}"/>
            </a:ext>
          </a:extLst>
        </xdr:cNvPr>
        <xdr:cNvCxnSpPr/>
      </xdr:nvCxnSpPr>
      <xdr:spPr>
        <a:xfrm rot="5400000">
          <a:off x="4395790" y="308752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E1D3484E-8631-4F2F-AA23-F195153E0B64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8D5AD11A-4528-4799-87A1-A81B9D6DF65F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19</v>
      </c>
      <c r="C1" s="125"/>
      <c r="D1" s="125"/>
      <c r="E1" s="125"/>
      <c r="F1" s="125"/>
      <c r="H1" s="2"/>
      <c r="K1" s="3"/>
      <c r="L1" s="126" t="s">
        <v>20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21">
        <f>N39-P39</f>
        <v>42314.400000000001</v>
      </c>
      <c r="O43" s="122"/>
      <c r="P43" s="123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21">
        <f>D142-F142</f>
        <v>-9.9999993108212948E-4</v>
      </c>
      <c r="E146" s="122"/>
      <c r="F146" s="123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24" t="s">
        <v>17</v>
      </c>
      <c r="E148" s="124"/>
      <c r="F148" s="124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F68E-0D9B-4183-8AF4-D56D8293E79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26C1-CE4E-4904-B5E4-27614A1F76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25" t="s">
        <v>30</v>
      </c>
      <c r="C1" s="125"/>
      <c r="D1" s="125"/>
      <c r="E1" s="125"/>
      <c r="F1" s="125"/>
      <c r="H1" s="2"/>
      <c r="K1" s="3"/>
      <c r="L1" s="126" t="s">
        <v>31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21">
        <f>N39-P39</f>
        <v>47494.5</v>
      </c>
      <c r="O43" s="122"/>
      <c r="P43" s="123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21">
        <f>D86-F86</f>
        <v>0</v>
      </c>
      <c r="E90" s="122"/>
      <c r="F90" s="123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24" t="s">
        <v>17</v>
      </c>
      <c r="E92" s="124"/>
      <c r="F92" s="124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35</v>
      </c>
      <c r="C1" s="125"/>
      <c r="D1" s="125"/>
      <c r="E1" s="125"/>
      <c r="F1" s="125"/>
      <c r="H1" s="2"/>
      <c r="K1" s="3"/>
      <c r="L1" s="126" t="s">
        <v>36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21">
        <f>N39-P39</f>
        <v>21664</v>
      </c>
      <c r="O43" s="122"/>
      <c r="P43" s="123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21">
        <f>D94-F94</f>
        <v>0</v>
      </c>
      <c r="E98" s="122"/>
      <c r="F98" s="123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24" t="s">
        <v>17</v>
      </c>
      <c r="E100" s="124"/>
      <c r="F100" s="124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workbookViewId="0">
      <selection activeCell="C70" sqref="C70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39</v>
      </c>
      <c r="C1" s="125"/>
      <c r="D1" s="125"/>
      <c r="E1" s="125"/>
      <c r="F1" s="125"/>
      <c r="H1" s="2"/>
      <c r="K1" s="3"/>
      <c r="L1" s="126" t="s">
        <v>40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21">
        <f>N39-P39</f>
        <v>37163.399999999994</v>
      </c>
      <c r="O43" s="122"/>
      <c r="P43" s="123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90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21">
        <f>D126-F126</f>
        <v>0</v>
      </c>
      <c r="E130" s="122"/>
      <c r="F130" s="123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4" t="s">
        <v>17</v>
      </c>
      <c r="E132" s="124"/>
      <c r="F132" s="124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opLeftCell="A103" workbookViewId="0">
      <selection activeCell="J94" sqref="J9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47</v>
      </c>
      <c r="C1" s="125"/>
      <c r="D1" s="125"/>
      <c r="E1" s="125"/>
      <c r="F1" s="125"/>
      <c r="H1" s="2"/>
      <c r="K1" s="3"/>
      <c r="L1" s="126" t="s">
        <v>48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21">
        <f>N39-P39</f>
        <v>15250</v>
      </c>
      <c r="O43" s="122"/>
      <c r="P43" s="123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93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43614</v>
      </c>
      <c r="B80" s="87">
        <v>3724</v>
      </c>
      <c r="C80" s="88" t="s">
        <v>12</v>
      </c>
      <c r="D80" s="89">
        <v>6533</v>
      </c>
      <c r="E80" s="112" t="s">
        <v>91</v>
      </c>
      <c r="F80" s="68">
        <f>3000+3533</f>
        <v>6533</v>
      </c>
      <c r="G80" s="93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93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93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93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93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93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>
        <v>43622</v>
      </c>
      <c r="F86" s="68">
        <v>1470.96</v>
      </c>
      <c r="G86" s="93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93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93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93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30" x14ac:dyDescent="0.25">
      <c r="A96" s="86">
        <v>43617</v>
      </c>
      <c r="B96" s="87">
        <v>3740</v>
      </c>
      <c r="C96" s="88" t="s">
        <v>9</v>
      </c>
      <c r="D96" s="89">
        <v>38831</v>
      </c>
      <c r="E96" s="112" t="s">
        <v>68</v>
      </c>
      <c r="F96" s="68">
        <f>5000+33831</f>
        <v>38831</v>
      </c>
      <c r="G96" s="93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93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93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>
        <v>43622</v>
      </c>
      <c r="F112" s="68">
        <v>3365</v>
      </c>
      <c r="G112" s="93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>
        <v>43622</v>
      </c>
      <c r="F113" s="68">
        <v>5968.2</v>
      </c>
      <c r="G113" s="93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>
        <v>43622</v>
      </c>
      <c r="F114" s="68">
        <v>8899.44</v>
      </c>
      <c r="G114" s="93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93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 t="s">
        <v>66</v>
      </c>
      <c r="F116" s="68">
        <f>1440.4+1200</f>
        <v>2640.4</v>
      </c>
      <c r="G116" s="93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93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 t="s">
        <v>65</v>
      </c>
      <c r="F118" s="68">
        <f>10400+6500+2099.84</f>
        <v>18999.84</v>
      </c>
      <c r="G118" s="93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>
        <v>43622</v>
      </c>
      <c r="F119" s="68">
        <v>3514.4</v>
      </c>
      <c r="G119" s="93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981996.50999999978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21">
        <f>D126-F126</f>
        <v>0</v>
      </c>
      <c r="E130" s="122"/>
      <c r="F130" s="123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4" t="s">
        <v>17</v>
      </c>
      <c r="E132" s="124"/>
      <c r="F132" s="124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188"/>
  <sheetViews>
    <sheetView topLeftCell="A130" workbookViewId="0">
      <selection activeCell="F131" sqref="F131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63</v>
      </c>
      <c r="C1" s="125"/>
      <c r="D1" s="125"/>
      <c r="E1" s="125"/>
      <c r="F1" s="125"/>
      <c r="H1" s="2"/>
      <c r="K1" s="3"/>
      <c r="L1" s="126" t="s">
        <v>64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43623</v>
      </c>
      <c r="B4" s="99">
        <v>3764</v>
      </c>
      <c r="C4" s="100" t="s">
        <v>8</v>
      </c>
      <c r="D4" s="101">
        <v>12393</v>
      </c>
      <c r="E4" s="103">
        <v>43622</v>
      </c>
      <c r="F4" s="96">
        <v>12393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43623</v>
      </c>
      <c r="B5" s="87">
        <v>3765</v>
      </c>
      <c r="C5" s="88" t="s">
        <v>8</v>
      </c>
      <c r="D5" s="102">
        <v>9702</v>
      </c>
      <c r="E5" s="103">
        <v>43622</v>
      </c>
      <c r="F5" s="96">
        <v>9702</v>
      </c>
      <c r="G5" s="32">
        <f>D5-F5</f>
        <v>0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43623</v>
      </c>
      <c r="B6" s="87">
        <f>B5+1</f>
        <v>3766</v>
      </c>
      <c r="C6" s="104" t="s">
        <v>11</v>
      </c>
      <c r="D6" s="102">
        <v>10536</v>
      </c>
      <c r="E6" s="103">
        <v>43624</v>
      </c>
      <c r="F6" s="96">
        <v>10536</v>
      </c>
      <c r="G6" s="32">
        <f>D6-F6</f>
        <v>0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43623</v>
      </c>
      <c r="B7" s="87">
        <f t="shared" ref="B7:B70" si="0">B6+1</f>
        <v>3767</v>
      </c>
      <c r="C7" s="104" t="s">
        <v>12</v>
      </c>
      <c r="D7" s="102">
        <v>3252.4</v>
      </c>
      <c r="E7" s="103">
        <v>43623</v>
      </c>
      <c r="F7" s="96">
        <v>3252.4</v>
      </c>
      <c r="G7" s="32">
        <f t="shared" ref="G7:G170" si="1">D7-F7</f>
        <v>0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43623</v>
      </c>
      <c r="B8" s="87">
        <f t="shared" si="0"/>
        <v>3768</v>
      </c>
      <c r="C8" s="88" t="s">
        <v>10</v>
      </c>
      <c r="D8" s="102">
        <v>4342.3999999999996</v>
      </c>
      <c r="E8" s="103">
        <v>43625</v>
      </c>
      <c r="F8" s="96">
        <v>4342.3999999999996</v>
      </c>
      <c r="G8" s="32">
        <f t="shared" si="1"/>
        <v>0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43623</v>
      </c>
      <c r="B9" s="87">
        <f t="shared" si="0"/>
        <v>3769</v>
      </c>
      <c r="C9" s="88" t="s">
        <v>61</v>
      </c>
      <c r="D9" s="102">
        <v>4710.3999999999996</v>
      </c>
      <c r="E9" s="103">
        <v>43623</v>
      </c>
      <c r="F9" s="96">
        <v>4710.3999999999996</v>
      </c>
      <c r="G9" s="32">
        <f t="shared" si="1"/>
        <v>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>
        <v>43623</v>
      </c>
      <c r="B10" s="87">
        <f t="shared" si="0"/>
        <v>3770</v>
      </c>
      <c r="C10" s="88" t="s">
        <v>13</v>
      </c>
      <c r="D10" s="102">
        <v>7836.5</v>
      </c>
      <c r="E10" s="103">
        <v>43624</v>
      </c>
      <c r="F10" s="96">
        <v>7836.5</v>
      </c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>
        <v>43623</v>
      </c>
      <c r="B11" s="87">
        <f t="shared" si="0"/>
        <v>3771</v>
      </c>
      <c r="C11" s="88" t="s">
        <v>11</v>
      </c>
      <c r="D11" s="102">
        <v>12150</v>
      </c>
      <c r="E11" s="103" t="s">
        <v>67</v>
      </c>
      <c r="F11" s="96">
        <f>464+3186+8500</f>
        <v>12150</v>
      </c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>
        <v>43624</v>
      </c>
      <c r="B12" s="87">
        <f t="shared" si="0"/>
        <v>3772</v>
      </c>
      <c r="C12" s="88" t="s">
        <v>7</v>
      </c>
      <c r="D12" s="102">
        <v>9163.2000000000007</v>
      </c>
      <c r="E12" s="103">
        <v>43624</v>
      </c>
      <c r="F12" s="96">
        <v>9163.2000000000007</v>
      </c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>
        <v>43624</v>
      </c>
      <c r="B13" s="87">
        <f t="shared" si="0"/>
        <v>3773</v>
      </c>
      <c r="C13" s="88" t="s">
        <v>9</v>
      </c>
      <c r="D13" s="102">
        <v>50455.5</v>
      </c>
      <c r="E13" s="103">
        <v>43635</v>
      </c>
      <c r="F13" s="96">
        <v>50455.5</v>
      </c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>
        <v>43624</v>
      </c>
      <c r="B14" s="87">
        <f t="shared" si="0"/>
        <v>3774</v>
      </c>
      <c r="C14" s="88" t="s">
        <v>12</v>
      </c>
      <c r="D14" s="102">
        <v>4905.6000000000004</v>
      </c>
      <c r="E14" s="103">
        <v>43626</v>
      </c>
      <c r="F14" s="96">
        <v>4905.6000000000004</v>
      </c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43624</v>
      </c>
      <c r="B15" s="87">
        <f t="shared" si="0"/>
        <v>3775</v>
      </c>
      <c r="C15" s="104" t="s">
        <v>61</v>
      </c>
      <c r="D15" s="102">
        <v>2916.4</v>
      </c>
      <c r="E15" s="103">
        <v>43624</v>
      </c>
      <c r="F15" s="96">
        <v>2916.4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43624</v>
      </c>
      <c r="B16" s="87">
        <f t="shared" si="0"/>
        <v>3776</v>
      </c>
      <c r="C16" s="88" t="s">
        <v>10</v>
      </c>
      <c r="D16" s="102">
        <v>4411.3999999999996</v>
      </c>
      <c r="E16" s="103">
        <v>43625</v>
      </c>
      <c r="F16" s="96">
        <v>4411.3999999999996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43624</v>
      </c>
      <c r="B17" s="87">
        <f t="shared" si="0"/>
        <v>3777</v>
      </c>
      <c r="C17" s="104" t="s">
        <v>8</v>
      </c>
      <c r="D17" s="102">
        <v>9720</v>
      </c>
      <c r="E17" s="103">
        <v>43625</v>
      </c>
      <c r="F17" s="96">
        <v>9720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43624</v>
      </c>
      <c r="B18" s="87">
        <f t="shared" si="0"/>
        <v>3778</v>
      </c>
      <c r="C18" s="104" t="s">
        <v>32</v>
      </c>
      <c r="D18" s="102">
        <v>4045</v>
      </c>
      <c r="E18" s="103">
        <v>43624</v>
      </c>
      <c r="F18" s="96">
        <v>4045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43624</v>
      </c>
      <c r="B19" s="87">
        <f t="shared" si="0"/>
        <v>3779</v>
      </c>
      <c r="C19" s="88" t="s">
        <v>13</v>
      </c>
      <c r="D19" s="102">
        <v>3235.2</v>
      </c>
      <c r="E19" s="103">
        <v>43624</v>
      </c>
      <c r="F19" s="96">
        <v>3235.2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43625</v>
      </c>
      <c r="B20" s="87">
        <f t="shared" si="0"/>
        <v>3780</v>
      </c>
      <c r="C20" s="88" t="s">
        <v>7</v>
      </c>
      <c r="D20" s="102">
        <v>5041.6000000000004</v>
      </c>
      <c r="E20" s="103">
        <v>43625</v>
      </c>
      <c r="F20" s="96">
        <v>5041.6000000000004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43625</v>
      </c>
      <c r="B21" s="87">
        <f t="shared" si="0"/>
        <v>3781</v>
      </c>
      <c r="C21" s="88" t="s">
        <v>8</v>
      </c>
      <c r="D21" s="102">
        <v>13095</v>
      </c>
      <c r="E21" s="103">
        <v>43626</v>
      </c>
      <c r="F21" s="96">
        <v>13095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43625</v>
      </c>
      <c r="B22" s="87">
        <f t="shared" si="0"/>
        <v>3782</v>
      </c>
      <c r="C22" s="88" t="s">
        <v>8</v>
      </c>
      <c r="D22" s="102">
        <v>4188.8</v>
      </c>
      <c r="E22" s="103">
        <v>43625</v>
      </c>
      <c r="F22" s="96">
        <v>4188.8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43625</v>
      </c>
      <c r="B23" s="87">
        <f t="shared" si="0"/>
        <v>3783</v>
      </c>
      <c r="C23" s="88" t="s">
        <v>61</v>
      </c>
      <c r="D23" s="102">
        <v>4922</v>
      </c>
      <c r="E23" s="103">
        <v>43625</v>
      </c>
      <c r="F23" s="96">
        <v>4922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43625</v>
      </c>
      <c r="B24" s="87">
        <f t="shared" si="0"/>
        <v>3784</v>
      </c>
      <c r="C24" s="88" t="s">
        <v>10</v>
      </c>
      <c r="D24" s="102">
        <v>3496</v>
      </c>
      <c r="E24" s="103">
        <v>43626</v>
      </c>
      <c r="F24" s="96">
        <v>3496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43625</v>
      </c>
      <c r="B25" s="87">
        <f t="shared" si="0"/>
        <v>3785</v>
      </c>
      <c r="C25" s="88" t="s">
        <v>12</v>
      </c>
      <c r="D25" s="102">
        <v>2256</v>
      </c>
      <c r="E25" s="103">
        <v>43628</v>
      </c>
      <c r="F25" s="96">
        <v>2256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43625</v>
      </c>
      <c r="B26" s="87">
        <f t="shared" si="0"/>
        <v>3786</v>
      </c>
      <c r="C26" s="88" t="s">
        <v>61</v>
      </c>
      <c r="D26" s="102">
        <v>4774.8</v>
      </c>
      <c r="E26" s="103">
        <v>43625</v>
      </c>
      <c r="F26" s="96">
        <v>4774.8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43625</v>
      </c>
      <c r="B27" s="87">
        <f t="shared" si="0"/>
        <v>3787</v>
      </c>
      <c r="C27" s="104" t="s">
        <v>8</v>
      </c>
      <c r="D27" s="102">
        <v>7092</v>
      </c>
      <c r="E27" s="103">
        <v>43625</v>
      </c>
      <c r="F27" s="96">
        <v>7092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43626</v>
      </c>
      <c r="B28" s="87">
        <f t="shared" si="0"/>
        <v>3788</v>
      </c>
      <c r="C28" s="88" t="s">
        <v>12</v>
      </c>
      <c r="D28" s="102">
        <v>2246.4</v>
      </c>
      <c r="E28" s="103">
        <v>43629</v>
      </c>
      <c r="F28" s="96">
        <v>2246.4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43626</v>
      </c>
      <c r="B29" s="87">
        <f t="shared" si="0"/>
        <v>3789</v>
      </c>
      <c r="C29" s="88" t="s">
        <v>11</v>
      </c>
      <c r="D29" s="102">
        <v>11340</v>
      </c>
      <c r="E29" s="103">
        <v>43629</v>
      </c>
      <c r="F29" s="96">
        <v>11340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43626</v>
      </c>
      <c r="B30" s="87">
        <f t="shared" si="0"/>
        <v>3790</v>
      </c>
      <c r="C30" s="88" t="s">
        <v>10</v>
      </c>
      <c r="D30" s="102">
        <v>2999.2</v>
      </c>
      <c r="E30" s="103">
        <v>43628</v>
      </c>
      <c r="F30" s="96">
        <v>2999.2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43626</v>
      </c>
      <c r="B31" s="87">
        <f t="shared" si="0"/>
        <v>3791</v>
      </c>
      <c r="C31" s="88" t="s">
        <v>8</v>
      </c>
      <c r="D31" s="102">
        <v>8190</v>
      </c>
      <c r="E31" s="103">
        <v>43626</v>
      </c>
      <c r="F31" s="96">
        <v>8190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43626</v>
      </c>
      <c r="B32" s="87">
        <f t="shared" si="0"/>
        <v>3792</v>
      </c>
      <c r="C32" s="88" t="s">
        <v>12</v>
      </c>
      <c r="D32" s="102">
        <v>2860.8</v>
      </c>
      <c r="E32" s="103">
        <v>43629</v>
      </c>
      <c r="F32" s="96">
        <v>2860.8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43627</v>
      </c>
      <c r="B33" s="87">
        <f t="shared" si="0"/>
        <v>3793</v>
      </c>
      <c r="C33" s="88" t="s">
        <v>14</v>
      </c>
      <c r="D33" s="102">
        <v>2188.1999999999998</v>
      </c>
      <c r="E33" s="103">
        <v>43627</v>
      </c>
      <c r="F33" s="96">
        <v>2188.1999999999998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43627</v>
      </c>
      <c r="B34" s="87">
        <f t="shared" si="0"/>
        <v>3794</v>
      </c>
      <c r="C34" s="88" t="s">
        <v>9</v>
      </c>
      <c r="D34" s="102">
        <v>5635</v>
      </c>
      <c r="E34" s="103">
        <v>43627</v>
      </c>
      <c r="F34" s="96">
        <v>5635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43628</v>
      </c>
      <c r="B35" s="87">
        <f t="shared" si="0"/>
        <v>3795</v>
      </c>
      <c r="C35" s="88" t="s">
        <v>8</v>
      </c>
      <c r="D35" s="102">
        <v>17741.3</v>
      </c>
      <c r="E35" s="103">
        <v>43628</v>
      </c>
      <c r="F35" s="96">
        <v>17741.3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43628</v>
      </c>
      <c r="B36" s="87">
        <f t="shared" si="0"/>
        <v>3796</v>
      </c>
      <c r="C36" s="88" t="s">
        <v>11</v>
      </c>
      <c r="D36" s="102">
        <v>11061</v>
      </c>
      <c r="E36" s="103" t="s">
        <v>69</v>
      </c>
      <c r="F36" s="96">
        <f>3900+2361+4800</f>
        <v>11061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43628</v>
      </c>
      <c r="B37" s="87">
        <f t="shared" si="0"/>
        <v>3797</v>
      </c>
      <c r="C37" s="88" t="s">
        <v>18</v>
      </c>
      <c r="D37" s="89">
        <v>3351.2</v>
      </c>
      <c r="E37" s="107">
        <v>43629</v>
      </c>
      <c r="F37" s="89">
        <v>3351.2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43628</v>
      </c>
      <c r="B38" s="87">
        <f t="shared" si="0"/>
        <v>3798</v>
      </c>
      <c r="C38" s="88" t="s">
        <v>10</v>
      </c>
      <c r="D38" s="89">
        <v>4287.2</v>
      </c>
      <c r="E38" s="103">
        <v>43630</v>
      </c>
      <c r="F38" s="96">
        <v>4287.2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43628</v>
      </c>
      <c r="B39" s="87">
        <f t="shared" si="0"/>
        <v>3799</v>
      </c>
      <c r="C39" s="104" t="s">
        <v>13</v>
      </c>
      <c r="D39" s="89">
        <v>3024</v>
      </c>
      <c r="E39" s="103">
        <v>43628</v>
      </c>
      <c r="F39" s="96">
        <v>3024</v>
      </c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>
        <v>43628</v>
      </c>
      <c r="B40" s="87">
        <f t="shared" si="0"/>
        <v>3800</v>
      </c>
      <c r="C40" s="88" t="s">
        <v>12</v>
      </c>
      <c r="D40" s="89">
        <v>1356</v>
      </c>
      <c r="E40" s="103">
        <v>43628</v>
      </c>
      <c r="F40" s="96">
        <v>1356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43629</v>
      </c>
      <c r="B41" s="87">
        <f t="shared" si="0"/>
        <v>3801</v>
      </c>
      <c r="C41" s="88" t="s">
        <v>11</v>
      </c>
      <c r="D41" s="89">
        <v>10974.15</v>
      </c>
      <c r="E41" s="103">
        <v>43629</v>
      </c>
      <c r="F41" s="96">
        <v>10974.15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43629</v>
      </c>
      <c r="B42" s="87">
        <f t="shared" si="0"/>
        <v>3802</v>
      </c>
      <c r="C42" s="88" t="s">
        <v>61</v>
      </c>
      <c r="D42" s="89">
        <v>5216.3999999999996</v>
      </c>
      <c r="E42" s="103">
        <v>43629</v>
      </c>
      <c r="F42" s="96">
        <v>5216.3999999999996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43629</v>
      </c>
      <c r="B43" s="87">
        <f t="shared" si="0"/>
        <v>3803</v>
      </c>
      <c r="C43" s="88" t="s">
        <v>11</v>
      </c>
      <c r="D43" s="89">
        <v>10863</v>
      </c>
      <c r="E43" s="103" t="s">
        <v>70</v>
      </c>
      <c r="F43" s="96">
        <f>1939+8924</f>
        <v>10863</v>
      </c>
      <c r="G43" s="93">
        <f t="shared" si="1"/>
        <v>0</v>
      </c>
      <c r="H43" s="2"/>
      <c r="K43" s="49"/>
      <c r="L43" s="50"/>
      <c r="M43" s="2"/>
      <c r="N43" s="121">
        <f>N39-P39</f>
        <v>110805.3</v>
      </c>
      <c r="O43" s="122"/>
      <c r="P43" s="123"/>
    </row>
    <row r="44" spans="1:17" ht="15.75" x14ac:dyDescent="0.25">
      <c r="A44" s="86">
        <v>43629</v>
      </c>
      <c r="B44" s="87">
        <f t="shared" si="0"/>
        <v>3804</v>
      </c>
      <c r="C44" s="88" t="s">
        <v>12</v>
      </c>
      <c r="D44" s="89">
        <v>2332.8000000000002</v>
      </c>
      <c r="E44" s="103">
        <v>43630</v>
      </c>
      <c r="F44" s="96">
        <v>2332.8000000000002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43629</v>
      </c>
      <c r="B45" s="87">
        <f t="shared" si="0"/>
        <v>3805</v>
      </c>
      <c r="C45" s="88" t="s">
        <v>10</v>
      </c>
      <c r="D45" s="89">
        <v>5501.6</v>
      </c>
      <c r="E45" s="103">
        <v>43631</v>
      </c>
      <c r="F45" s="96">
        <v>5501.6</v>
      </c>
      <c r="G45" s="32">
        <f t="shared" si="1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>
        <v>43629</v>
      </c>
      <c r="B46" s="87">
        <f t="shared" si="0"/>
        <v>3806</v>
      </c>
      <c r="C46" s="88" t="s">
        <v>8</v>
      </c>
      <c r="D46" s="89">
        <v>6147</v>
      </c>
      <c r="E46" s="103">
        <v>43630</v>
      </c>
      <c r="F46" s="96">
        <v>6147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43629</v>
      </c>
      <c r="B47" s="87">
        <f t="shared" si="0"/>
        <v>3807</v>
      </c>
      <c r="C47" s="88" t="s">
        <v>13</v>
      </c>
      <c r="D47" s="89">
        <v>3254.4</v>
      </c>
      <c r="E47" s="103">
        <v>43630</v>
      </c>
      <c r="F47" s="96">
        <v>3254.4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43630</v>
      </c>
      <c r="B48" s="87">
        <f t="shared" si="0"/>
        <v>3808</v>
      </c>
      <c r="C48" s="88" t="s">
        <v>8</v>
      </c>
      <c r="D48" s="89">
        <v>10701</v>
      </c>
      <c r="E48" s="103">
        <v>43631</v>
      </c>
      <c r="F48" s="96">
        <v>10701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43630</v>
      </c>
      <c r="B49" s="87">
        <f t="shared" si="0"/>
        <v>3809</v>
      </c>
      <c r="C49" s="88" t="s">
        <v>11</v>
      </c>
      <c r="D49" s="89">
        <v>9414</v>
      </c>
      <c r="E49" s="103">
        <v>43631</v>
      </c>
      <c r="F49" s="96">
        <f>6338+3076</f>
        <v>9414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43630</v>
      </c>
      <c r="B50" s="87">
        <f t="shared" si="0"/>
        <v>3810</v>
      </c>
      <c r="C50" s="88" t="s">
        <v>12</v>
      </c>
      <c r="D50" s="89">
        <v>10316.4</v>
      </c>
      <c r="E50" s="103">
        <v>43632</v>
      </c>
      <c r="F50" s="96">
        <v>10316.4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43630</v>
      </c>
      <c r="B51" s="87">
        <f t="shared" si="0"/>
        <v>3811</v>
      </c>
      <c r="C51" s="88" t="s">
        <v>10</v>
      </c>
      <c r="D51" s="89">
        <v>4703.5</v>
      </c>
      <c r="E51" s="103">
        <v>43632</v>
      </c>
      <c r="F51" s="96">
        <v>4703.5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43630</v>
      </c>
      <c r="B52" s="87">
        <f t="shared" si="0"/>
        <v>3812</v>
      </c>
      <c r="C52" s="88" t="s">
        <v>13</v>
      </c>
      <c r="D52" s="89">
        <v>6720</v>
      </c>
      <c r="E52" s="103">
        <v>43632</v>
      </c>
      <c r="F52" s="96">
        <v>6720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43631</v>
      </c>
      <c r="B53" s="87">
        <f t="shared" si="0"/>
        <v>3813</v>
      </c>
      <c r="C53" s="88" t="s">
        <v>7</v>
      </c>
      <c r="D53" s="89">
        <v>7182</v>
      </c>
      <c r="E53" s="103">
        <v>43631</v>
      </c>
      <c r="F53" s="96">
        <v>7182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43631</v>
      </c>
      <c r="B54" s="87">
        <f t="shared" si="0"/>
        <v>3814</v>
      </c>
      <c r="C54" s="88" t="s">
        <v>9</v>
      </c>
      <c r="D54" s="89">
        <v>52507</v>
      </c>
      <c r="E54" s="103">
        <v>43635</v>
      </c>
      <c r="F54" s="96">
        <v>52507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43631</v>
      </c>
      <c r="B55" s="87">
        <f t="shared" si="0"/>
        <v>3815</v>
      </c>
      <c r="C55" s="88" t="s">
        <v>61</v>
      </c>
      <c r="D55" s="89">
        <v>7146</v>
      </c>
      <c r="E55" s="103">
        <v>43631</v>
      </c>
      <c r="F55" s="96">
        <v>7146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43631</v>
      </c>
      <c r="B56" s="87">
        <f t="shared" si="0"/>
        <v>3816</v>
      </c>
      <c r="C56" s="88" t="s">
        <v>8</v>
      </c>
      <c r="D56" s="89">
        <v>13438.4</v>
      </c>
      <c r="E56" s="103">
        <v>43631</v>
      </c>
      <c r="F56" s="96">
        <v>13438.4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43631</v>
      </c>
      <c r="B57" s="87">
        <f t="shared" si="0"/>
        <v>3817</v>
      </c>
      <c r="C57" s="88" t="s">
        <v>11</v>
      </c>
      <c r="D57" s="89">
        <v>15796</v>
      </c>
      <c r="E57" s="103" t="s">
        <v>71</v>
      </c>
      <c r="F57" s="96">
        <f>4000+11000+796</f>
        <v>15796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43631</v>
      </c>
      <c r="B58" s="87">
        <f t="shared" si="0"/>
        <v>3818</v>
      </c>
      <c r="C58" s="88" t="s">
        <v>13</v>
      </c>
      <c r="D58" s="89">
        <v>3091.2</v>
      </c>
      <c r="E58" s="103">
        <v>43632</v>
      </c>
      <c r="F58" s="96">
        <v>3091.2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43631</v>
      </c>
      <c r="B59" s="87">
        <f t="shared" si="0"/>
        <v>3819</v>
      </c>
      <c r="C59" s="88" t="s">
        <v>10</v>
      </c>
      <c r="D59" s="89">
        <v>5216.3999999999996</v>
      </c>
      <c r="E59" s="103">
        <v>43633</v>
      </c>
      <c r="F59" s="96">
        <v>5216.3999999999996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43632</v>
      </c>
      <c r="B60" s="87">
        <f t="shared" si="0"/>
        <v>3820</v>
      </c>
      <c r="C60" s="88" t="s">
        <v>7</v>
      </c>
      <c r="D60" s="89">
        <v>8334</v>
      </c>
      <c r="E60" s="103">
        <v>43632</v>
      </c>
      <c r="F60" s="96">
        <v>8334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43632</v>
      </c>
      <c r="B61" s="87">
        <f t="shared" si="0"/>
        <v>3821</v>
      </c>
      <c r="C61" s="113" t="s">
        <v>26</v>
      </c>
      <c r="D61" s="114">
        <v>0</v>
      </c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43632</v>
      </c>
      <c r="B62" s="87">
        <f t="shared" si="0"/>
        <v>3822</v>
      </c>
      <c r="C62" s="88" t="s">
        <v>8</v>
      </c>
      <c r="D62" s="89">
        <v>16411.900000000001</v>
      </c>
      <c r="E62" s="103">
        <v>43633</v>
      </c>
      <c r="F62" s="96">
        <v>16411.900000000001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43632</v>
      </c>
      <c r="B63" s="87">
        <f t="shared" si="0"/>
        <v>3823</v>
      </c>
      <c r="C63" s="88" t="s">
        <v>12</v>
      </c>
      <c r="D63" s="89">
        <v>11996</v>
      </c>
      <c r="E63" s="103" t="s">
        <v>76</v>
      </c>
      <c r="F63" s="96">
        <f>5000+6996</f>
        <v>11996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43632</v>
      </c>
      <c r="B64" s="87">
        <f t="shared" si="0"/>
        <v>3824</v>
      </c>
      <c r="C64" s="88" t="s">
        <v>11</v>
      </c>
      <c r="D64" s="89">
        <v>15769.6</v>
      </c>
      <c r="E64" s="103" t="s">
        <v>73</v>
      </c>
      <c r="F64" s="96">
        <f>14000+1769.6</f>
        <v>15769.6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43632</v>
      </c>
      <c r="B65" s="87">
        <f t="shared" si="0"/>
        <v>3825</v>
      </c>
      <c r="C65" s="88" t="s">
        <v>13</v>
      </c>
      <c r="D65" s="89">
        <v>5939.8</v>
      </c>
      <c r="E65" s="103" t="s">
        <v>72</v>
      </c>
      <c r="F65" s="96">
        <f>1839+3100+1000.8</f>
        <v>5939.8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43632</v>
      </c>
      <c r="B66" s="87">
        <f t="shared" si="0"/>
        <v>3826</v>
      </c>
      <c r="C66" s="88" t="s">
        <v>10</v>
      </c>
      <c r="D66" s="89">
        <v>4482</v>
      </c>
      <c r="E66" s="103">
        <v>43633</v>
      </c>
      <c r="F66" s="96">
        <v>4482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43632</v>
      </c>
      <c r="B67" s="87">
        <f t="shared" si="0"/>
        <v>3827</v>
      </c>
      <c r="C67" s="88" t="s">
        <v>61</v>
      </c>
      <c r="D67" s="89">
        <v>4086</v>
      </c>
      <c r="E67" s="103">
        <v>43632</v>
      </c>
      <c r="F67" s="96">
        <v>4086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43633</v>
      </c>
      <c r="B68" s="87">
        <f t="shared" si="0"/>
        <v>3828</v>
      </c>
      <c r="C68" s="88" t="s">
        <v>8</v>
      </c>
      <c r="D68" s="89">
        <v>11227.2</v>
      </c>
      <c r="E68" s="103">
        <v>43633</v>
      </c>
      <c r="F68" s="96">
        <v>11227.2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43633</v>
      </c>
      <c r="B69" s="87">
        <f t="shared" si="0"/>
        <v>3829</v>
      </c>
      <c r="C69" s="88" t="s">
        <v>11</v>
      </c>
      <c r="D69" s="89">
        <v>6978.4</v>
      </c>
      <c r="E69" s="103" t="s">
        <v>75</v>
      </c>
      <c r="F69" s="96">
        <f>2230.5+4747.9</f>
        <v>6978.4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43633</v>
      </c>
      <c r="B70" s="87">
        <f t="shared" si="0"/>
        <v>3830</v>
      </c>
      <c r="C70" s="88" t="s">
        <v>13</v>
      </c>
      <c r="D70" s="89">
        <v>6600.4</v>
      </c>
      <c r="E70" s="103" t="s">
        <v>73</v>
      </c>
      <c r="F70" s="96">
        <f>3271.2+3329.2</f>
        <v>6600.4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43633</v>
      </c>
      <c r="B71" s="87">
        <f t="shared" ref="B71:B134" si="5">B70+1</f>
        <v>3831</v>
      </c>
      <c r="C71" s="88" t="s">
        <v>10</v>
      </c>
      <c r="D71" s="89">
        <v>3834</v>
      </c>
      <c r="E71" s="103">
        <v>43634</v>
      </c>
      <c r="F71" s="96">
        <v>3834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43633</v>
      </c>
      <c r="B72" s="87">
        <f t="shared" si="5"/>
        <v>3832</v>
      </c>
      <c r="C72" s="88" t="s">
        <v>74</v>
      </c>
      <c r="D72" s="89">
        <v>8942</v>
      </c>
      <c r="E72" s="103">
        <v>43634</v>
      </c>
      <c r="F72" s="96">
        <v>8942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43634</v>
      </c>
      <c r="B73" s="87">
        <f t="shared" si="5"/>
        <v>3833</v>
      </c>
      <c r="C73" s="88" t="s">
        <v>32</v>
      </c>
      <c r="D73" s="89">
        <v>3467.8</v>
      </c>
      <c r="E73" s="103">
        <v>43636</v>
      </c>
      <c r="F73" s="96">
        <v>3467.8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43634</v>
      </c>
      <c r="B74" s="87">
        <f t="shared" si="5"/>
        <v>3834</v>
      </c>
      <c r="C74" s="88" t="s">
        <v>10</v>
      </c>
      <c r="D74" s="89">
        <v>6660</v>
      </c>
      <c r="E74" s="103">
        <v>43635</v>
      </c>
      <c r="F74" s="96">
        <v>6660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43634</v>
      </c>
      <c r="B75" s="87">
        <f t="shared" si="5"/>
        <v>3835</v>
      </c>
      <c r="C75" s="88" t="s">
        <v>13</v>
      </c>
      <c r="D75" s="89">
        <v>1628.4</v>
      </c>
      <c r="E75" s="103">
        <v>43635</v>
      </c>
      <c r="F75" s="96">
        <v>1628.4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43635</v>
      </c>
      <c r="B76" s="87">
        <f t="shared" si="5"/>
        <v>3836</v>
      </c>
      <c r="C76" s="88" t="s">
        <v>8</v>
      </c>
      <c r="D76" s="89">
        <v>11404.8</v>
      </c>
      <c r="E76" s="103">
        <v>43635</v>
      </c>
      <c r="F76" s="96">
        <v>11404.8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43635</v>
      </c>
      <c r="B77" s="87">
        <f t="shared" si="5"/>
        <v>3837</v>
      </c>
      <c r="C77" s="88" t="s">
        <v>9</v>
      </c>
      <c r="D77" s="89">
        <v>4560</v>
      </c>
      <c r="E77" s="103">
        <v>43635</v>
      </c>
      <c r="F77" s="96">
        <v>4560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43635</v>
      </c>
      <c r="B78" s="87">
        <f t="shared" si="5"/>
        <v>3838</v>
      </c>
      <c r="C78" s="88" t="s">
        <v>11</v>
      </c>
      <c r="D78" s="89">
        <v>11413.6</v>
      </c>
      <c r="E78" s="103" t="s">
        <v>78</v>
      </c>
      <c r="F78" s="96">
        <f>1052+7990+2371.6</f>
        <v>11413.6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43635</v>
      </c>
      <c r="B79" s="87">
        <f t="shared" si="5"/>
        <v>3839</v>
      </c>
      <c r="C79" s="88" t="s">
        <v>18</v>
      </c>
      <c r="D79" s="89">
        <v>7535.4</v>
      </c>
      <c r="E79" s="103" t="s">
        <v>77</v>
      </c>
      <c r="F79" s="96">
        <f>3000+4535.4</f>
        <v>7535.4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43635</v>
      </c>
      <c r="B80" s="87">
        <f t="shared" si="5"/>
        <v>3840</v>
      </c>
      <c r="C80" s="88" t="s">
        <v>13</v>
      </c>
      <c r="D80" s="89">
        <v>3654</v>
      </c>
      <c r="E80" s="103" t="s">
        <v>77</v>
      </c>
      <c r="F80" s="96">
        <f>2000+1654</f>
        <v>3654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43635</v>
      </c>
      <c r="B81" s="87">
        <f t="shared" si="5"/>
        <v>3841</v>
      </c>
      <c r="C81" s="88" t="s">
        <v>10</v>
      </c>
      <c r="D81" s="89">
        <v>3258</v>
      </c>
      <c r="E81" s="103">
        <v>43636</v>
      </c>
      <c r="F81" s="96">
        <v>3258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43635</v>
      </c>
      <c r="B82" s="87">
        <f t="shared" si="5"/>
        <v>3842</v>
      </c>
      <c r="C82" s="88" t="s">
        <v>12</v>
      </c>
      <c r="D82" s="89">
        <v>2824.4</v>
      </c>
      <c r="E82" s="103">
        <v>43636</v>
      </c>
      <c r="F82" s="96">
        <v>2824.4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43636</v>
      </c>
      <c r="B83" s="87">
        <f t="shared" si="5"/>
        <v>3843</v>
      </c>
      <c r="C83" s="88" t="s">
        <v>11</v>
      </c>
      <c r="D83" s="89">
        <v>13089.2</v>
      </c>
      <c r="E83" s="103">
        <v>43639</v>
      </c>
      <c r="F83" s="96">
        <v>13089.2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43636</v>
      </c>
      <c r="B84" s="87">
        <f t="shared" si="5"/>
        <v>3844</v>
      </c>
      <c r="C84" s="88" t="s">
        <v>10</v>
      </c>
      <c r="D84" s="89">
        <v>6228.2</v>
      </c>
      <c r="E84" s="103">
        <v>43637</v>
      </c>
      <c r="F84" s="96">
        <v>6228.2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43636</v>
      </c>
      <c r="B85" s="87">
        <f t="shared" si="5"/>
        <v>3845</v>
      </c>
      <c r="C85" s="88" t="s">
        <v>12</v>
      </c>
      <c r="D85" s="89">
        <v>2178</v>
      </c>
      <c r="E85" s="103">
        <v>43637</v>
      </c>
      <c r="F85" s="96">
        <v>2178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43636</v>
      </c>
      <c r="B86" s="87">
        <f t="shared" si="5"/>
        <v>3846</v>
      </c>
      <c r="C86" s="88" t="s">
        <v>13</v>
      </c>
      <c r="D86" s="89">
        <v>4361.6000000000004</v>
      </c>
      <c r="E86" s="103">
        <v>43637</v>
      </c>
      <c r="F86" s="96">
        <v>4361.6000000000004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43636</v>
      </c>
      <c r="B87" s="87">
        <f t="shared" si="5"/>
        <v>3847</v>
      </c>
      <c r="C87" s="88" t="s">
        <v>32</v>
      </c>
      <c r="D87" s="89">
        <v>3743.4</v>
      </c>
      <c r="E87" s="103" t="s">
        <v>77</v>
      </c>
      <c r="F87" s="96">
        <f>2825+918.4</f>
        <v>3743.4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43637</v>
      </c>
      <c r="B88" s="87">
        <f t="shared" si="5"/>
        <v>3848</v>
      </c>
      <c r="C88" s="88" t="s">
        <v>8</v>
      </c>
      <c r="D88" s="89">
        <v>16422.8</v>
      </c>
      <c r="E88" s="103">
        <v>43637</v>
      </c>
      <c r="F88" s="96">
        <v>16422.8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43637</v>
      </c>
      <c r="B89" s="87">
        <f t="shared" si="5"/>
        <v>3849</v>
      </c>
      <c r="C89" s="88" t="s">
        <v>12</v>
      </c>
      <c r="D89" s="89">
        <v>1908</v>
      </c>
      <c r="E89" s="103">
        <v>43639</v>
      </c>
      <c r="F89" s="96">
        <v>1908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43637</v>
      </c>
      <c r="B90" s="87">
        <f t="shared" si="5"/>
        <v>3850</v>
      </c>
      <c r="C90" s="88" t="s">
        <v>10</v>
      </c>
      <c r="D90" s="89">
        <v>3938.8</v>
      </c>
      <c r="E90" s="103">
        <v>43638</v>
      </c>
      <c r="F90" s="96">
        <v>3938.8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43637</v>
      </c>
      <c r="B91" s="87">
        <f t="shared" si="5"/>
        <v>3851</v>
      </c>
      <c r="C91" s="88" t="s">
        <v>13</v>
      </c>
      <c r="D91" s="89">
        <v>3955.6</v>
      </c>
      <c r="E91" s="103" t="s">
        <v>79</v>
      </c>
      <c r="F91" s="96">
        <f>3600+355.6</f>
        <v>3955.6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30" x14ac:dyDescent="0.25">
      <c r="A92" s="86">
        <v>43637</v>
      </c>
      <c r="B92" s="87">
        <f t="shared" si="5"/>
        <v>3852</v>
      </c>
      <c r="C92" s="88" t="s">
        <v>11</v>
      </c>
      <c r="D92" s="89">
        <v>3242.4</v>
      </c>
      <c r="E92" s="103" t="s">
        <v>80</v>
      </c>
      <c r="F92" s="96">
        <f>2628.4+614</f>
        <v>3242.4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43638</v>
      </c>
      <c r="B93" s="87">
        <f t="shared" si="5"/>
        <v>3853</v>
      </c>
      <c r="C93" s="88" t="s">
        <v>7</v>
      </c>
      <c r="D93" s="89">
        <v>8152.8</v>
      </c>
      <c r="E93" s="103">
        <v>43638</v>
      </c>
      <c r="F93" s="96">
        <v>8152.8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30" x14ac:dyDescent="0.25">
      <c r="A94" s="86">
        <v>43638</v>
      </c>
      <c r="B94" s="87">
        <f t="shared" si="5"/>
        <v>3854</v>
      </c>
      <c r="C94" s="88" t="s">
        <v>9</v>
      </c>
      <c r="D94" s="89">
        <v>51358.400000000001</v>
      </c>
      <c r="E94" s="112" t="s">
        <v>98</v>
      </c>
      <c r="F94" s="68">
        <f>30000+11358.4+10000</f>
        <v>51358.400000000001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43638</v>
      </c>
      <c r="B95" s="87">
        <f t="shared" si="5"/>
        <v>3855</v>
      </c>
      <c r="C95" s="88" t="s">
        <v>8</v>
      </c>
      <c r="D95" s="89">
        <v>4431.2</v>
      </c>
      <c r="E95" s="103">
        <v>43638</v>
      </c>
      <c r="F95" s="96">
        <v>4431.2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43638</v>
      </c>
      <c r="B96" s="87">
        <f t="shared" si="5"/>
        <v>3856</v>
      </c>
      <c r="C96" s="88" t="s">
        <v>8</v>
      </c>
      <c r="D96" s="89">
        <v>13196.4</v>
      </c>
      <c r="E96" s="103">
        <v>43638</v>
      </c>
      <c r="F96" s="96">
        <v>13196.4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43638</v>
      </c>
      <c r="B97" s="87">
        <f t="shared" si="5"/>
        <v>3857</v>
      </c>
      <c r="C97" s="88" t="s">
        <v>11</v>
      </c>
      <c r="D97" s="89">
        <v>10836</v>
      </c>
      <c r="E97" s="103">
        <v>43639</v>
      </c>
      <c r="F97" s="96">
        <v>10836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45" x14ac:dyDescent="0.25">
      <c r="A98" s="86">
        <v>43638</v>
      </c>
      <c r="B98" s="87">
        <f t="shared" si="5"/>
        <v>3858</v>
      </c>
      <c r="C98" s="88" t="s">
        <v>12</v>
      </c>
      <c r="D98" s="89">
        <v>11959.6</v>
      </c>
      <c r="E98" s="103" t="s">
        <v>86</v>
      </c>
      <c r="F98" s="96">
        <f>3000+2000+4000+2959.6</f>
        <v>11959.6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43638</v>
      </c>
      <c r="B99" s="87">
        <f t="shared" si="5"/>
        <v>3859</v>
      </c>
      <c r="C99" s="88" t="s">
        <v>10</v>
      </c>
      <c r="D99" s="89">
        <v>2502.6</v>
      </c>
      <c r="E99" s="103">
        <v>43640</v>
      </c>
      <c r="F99" s="96">
        <v>2502.6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43638</v>
      </c>
      <c r="B100" s="87">
        <f t="shared" si="5"/>
        <v>3860</v>
      </c>
      <c r="C100" s="88" t="s">
        <v>9</v>
      </c>
      <c r="D100" s="89">
        <v>1120</v>
      </c>
      <c r="E100" s="103">
        <v>43639</v>
      </c>
      <c r="F100" s="96">
        <v>1120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43639</v>
      </c>
      <c r="B101" s="87">
        <f t="shared" si="5"/>
        <v>3861</v>
      </c>
      <c r="C101" s="88" t="s">
        <v>7</v>
      </c>
      <c r="D101" s="89">
        <v>6106</v>
      </c>
      <c r="E101" s="103">
        <v>43639</v>
      </c>
      <c r="F101" s="96">
        <v>6106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43639</v>
      </c>
      <c r="B102" s="87">
        <f t="shared" si="5"/>
        <v>3862</v>
      </c>
      <c r="C102" s="88" t="s">
        <v>11</v>
      </c>
      <c r="D102" s="89">
        <v>11936.4</v>
      </c>
      <c r="E102" s="103" t="s">
        <v>81</v>
      </c>
      <c r="F102" s="96">
        <f>7961+3975.4</f>
        <v>11936.4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43639</v>
      </c>
      <c r="B103" s="87">
        <f t="shared" si="5"/>
        <v>3863</v>
      </c>
      <c r="C103" s="88" t="s">
        <v>8</v>
      </c>
      <c r="D103" s="89">
        <v>18473</v>
      </c>
      <c r="E103" s="103">
        <v>43640</v>
      </c>
      <c r="F103" s="96">
        <v>18473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43639</v>
      </c>
      <c r="B104" s="87">
        <f t="shared" si="5"/>
        <v>3864</v>
      </c>
      <c r="C104" s="88" t="s">
        <v>13</v>
      </c>
      <c r="D104" s="89">
        <v>6681</v>
      </c>
      <c r="E104" s="103">
        <v>43640</v>
      </c>
      <c r="F104" s="96">
        <v>6681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43639</v>
      </c>
      <c r="B105" s="87">
        <f t="shared" si="5"/>
        <v>3865</v>
      </c>
      <c r="C105" s="88" t="s">
        <v>10</v>
      </c>
      <c r="D105" s="89">
        <v>4394.6000000000004</v>
      </c>
      <c r="E105" s="103">
        <v>43640</v>
      </c>
      <c r="F105" s="96">
        <v>4394.6000000000004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43639</v>
      </c>
      <c r="B106" s="87">
        <f t="shared" si="5"/>
        <v>3866</v>
      </c>
      <c r="C106" s="88" t="s">
        <v>32</v>
      </c>
      <c r="D106" s="89">
        <v>5658.6</v>
      </c>
      <c r="E106" s="103">
        <v>43639</v>
      </c>
      <c r="F106" s="96">
        <v>5658.6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43640</v>
      </c>
      <c r="B107" s="87">
        <f t="shared" si="5"/>
        <v>3867</v>
      </c>
      <c r="C107" s="88" t="s">
        <v>8</v>
      </c>
      <c r="D107" s="89">
        <v>17768.2</v>
      </c>
      <c r="E107" s="103" t="s">
        <v>82</v>
      </c>
      <c r="F107" s="96">
        <f>17200+568.2</f>
        <v>17768.2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43640</v>
      </c>
      <c r="B108" s="87">
        <f t="shared" si="5"/>
        <v>3868</v>
      </c>
      <c r="C108" s="88" t="s">
        <v>74</v>
      </c>
      <c r="D108" s="89">
        <v>8047.8</v>
      </c>
      <c r="E108" s="103">
        <v>43640</v>
      </c>
      <c r="F108" s="96">
        <v>8047.8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43640</v>
      </c>
      <c r="B109" s="87">
        <f t="shared" si="5"/>
        <v>3869</v>
      </c>
      <c r="C109" s="88" t="s">
        <v>11</v>
      </c>
      <c r="D109" s="89">
        <v>11197.2</v>
      </c>
      <c r="E109" s="103" t="s">
        <v>83</v>
      </c>
      <c r="F109" s="96">
        <f>5500+5697.2</f>
        <v>11197.2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43640</v>
      </c>
      <c r="B110" s="87">
        <f t="shared" si="5"/>
        <v>3870</v>
      </c>
      <c r="C110" s="88" t="s">
        <v>10</v>
      </c>
      <c r="D110" s="89">
        <v>3913</v>
      </c>
      <c r="E110" s="103">
        <v>43642</v>
      </c>
      <c r="F110" s="96">
        <v>3913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43640</v>
      </c>
      <c r="B111" s="87">
        <f t="shared" si="5"/>
        <v>3871</v>
      </c>
      <c r="C111" s="88" t="s">
        <v>13</v>
      </c>
      <c r="D111" s="89">
        <v>6389.2</v>
      </c>
      <c r="E111" s="103">
        <v>43641</v>
      </c>
      <c r="F111" s="96">
        <v>6389.2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43640</v>
      </c>
      <c r="B112" s="87">
        <f t="shared" si="5"/>
        <v>3872</v>
      </c>
      <c r="C112" s="88" t="s">
        <v>32</v>
      </c>
      <c r="D112" s="89">
        <v>6625</v>
      </c>
      <c r="E112" s="103">
        <v>43643</v>
      </c>
      <c r="F112" s="96">
        <v>6625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43641</v>
      </c>
      <c r="B113" s="87">
        <f t="shared" si="5"/>
        <v>3873</v>
      </c>
      <c r="C113" s="88" t="s">
        <v>9</v>
      </c>
      <c r="D113" s="89">
        <v>4400</v>
      </c>
      <c r="E113" s="103">
        <v>43641</v>
      </c>
      <c r="F113" s="96">
        <v>4400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43641</v>
      </c>
      <c r="B114" s="87">
        <f t="shared" si="5"/>
        <v>3874</v>
      </c>
      <c r="C114" s="88" t="s">
        <v>13</v>
      </c>
      <c r="D114" s="89">
        <v>5014.6000000000004</v>
      </c>
      <c r="E114" s="103">
        <v>43641</v>
      </c>
      <c r="F114" s="96">
        <v>5014.6000000000004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43642</v>
      </c>
      <c r="B115" s="87">
        <f t="shared" si="5"/>
        <v>3875</v>
      </c>
      <c r="C115" s="88" t="s">
        <v>11</v>
      </c>
      <c r="D115" s="89">
        <v>9204</v>
      </c>
      <c r="E115" s="103" t="s">
        <v>84</v>
      </c>
      <c r="F115" s="96">
        <f>4500+4704</f>
        <v>9204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43642</v>
      </c>
      <c r="B116" s="87">
        <f t="shared" si="5"/>
        <v>3876</v>
      </c>
      <c r="C116" s="88" t="s">
        <v>8</v>
      </c>
      <c r="D116" s="89">
        <v>11627.6</v>
      </c>
      <c r="E116" s="103">
        <v>43642</v>
      </c>
      <c r="F116" s="96">
        <v>11627.6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43642</v>
      </c>
      <c r="B117" s="87">
        <f t="shared" si="5"/>
        <v>3877</v>
      </c>
      <c r="C117" s="88" t="s">
        <v>10</v>
      </c>
      <c r="D117" s="89">
        <v>2074.8000000000002</v>
      </c>
      <c r="E117" s="103">
        <v>43643</v>
      </c>
      <c r="F117" s="96">
        <v>2074.8000000000002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30" x14ac:dyDescent="0.25">
      <c r="A118" s="86">
        <v>43642</v>
      </c>
      <c r="B118" s="87">
        <f t="shared" si="5"/>
        <v>3878</v>
      </c>
      <c r="C118" s="88" t="s">
        <v>18</v>
      </c>
      <c r="D118" s="89">
        <v>5241.6000000000004</v>
      </c>
      <c r="E118" s="103" t="s">
        <v>83</v>
      </c>
      <c r="F118" s="96">
        <f>4500+741.6</f>
        <v>5241.6000000000004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43642</v>
      </c>
      <c r="B119" s="87">
        <f t="shared" si="5"/>
        <v>3879</v>
      </c>
      <c r="C119" s="88" t="s">
        <v>13</v>
      </c>
      <c r="D119" s="89">
        <v>5277</v>
      </c>
      <c r="E119" s="103">
        <v>43643</v>
      </c>
      <c r="F119" s="96">
        <v>5277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43643</v>
      </c>
      <c r="B120" s="87">
        <f t="shared" si="5"/>
        <v>3880</v>
      </c>
      <c r="C120" s="88" t="s">
        <v>11</v>
      </c>
      <c r="D120" s="89">
        <v>5263.8</v>
      </c>
      <c r="E120" s="103">
        <v>43646</v>
      </c>
      <c r="F120" s="96">
        <v>5263.8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43643</v>
      </c>
      <c r="B121" s="87">
        <f t="shared" si="5"/>
        <v>3881</v>
      </c>
      <c r="C121" s="88" t="s">
        <v>8</v>
      </c>
      <c r="D121" s="89">
        <v>11466</v>
      </c>
      <c r="E121" s="103">
        <v>43643</v>
      </c>
      <c r="F121" s="96">
        <v>11466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43643</v>
      </c>
      <c r="B122" s="87">
        <f t="shared" si="5"/>
        <v>3882</v>
      </c>
      <c r="C122" s="88" t="s">
        <v>18</v>
      </c>
      <c r="D122" s="89">
        <v>4407</v>
      </c>
      <c r="E122" s="103">
        <v>43643</v>
      </c>
      <c r="F122" s="96">
        <v>4407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43643</v>
      </c>
      <c r="B123" s="87">
        <f t="shared" si="5"/>
        <v>3883</v>
      </c>
      <c r="C123" s="88" t="s">
        <v>10</v>
      </c>
      <c r="D123" s="89">
        <v>5198</v>
      </c>
      <c r="E123" s="103">
        <v>43644</v>
      </c>
      <c r="F123" s="96">
        <v>5198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43643</v>
      </c>
      <c r="B124" s="87">
        <f t="shared" si="5"/>
        <v>3884</v>
      </c>
      <c r="C124" s="88" t="s">
        <v>13</v>
      </c>
      <c r="D124" s="89">
        <v>5872.8</v>
      </c>
      <c r="E124" s="103">
        <v>43644</v>
      </c>
      <c r="F124" s="96">
        <v>5872.8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43644</v>
      </c>
      <c r="B125" s="87">
        <f t="shared" si="5"/>
        <v>3885</v>
      </c>
      <c r="C125" s="88" t="s">
        <v>11</v>
      </c>
      <c r="D125" s="89">
        <v>5060.3</v>
      </c>
      <c r="E125" s="103" t="s">
        <v>85</v>
      </c>
      <c r="F125" s="96">
        <f>2032+3028.3</f>
        <v>5060.3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43644</v>
      </c>
      <c r="B126" s="87">
        <f t="shared" si="5"/>
        <v>3886</v>
      </c>
      <c r="C126" s="88" t="s">
        <v>12</v>
      </c>
      <c r="D126" s="89">
        <v>7368</v>
      </c>
      <c r="E126" s="112" t="s">
        <v>94</v>
      </c>
      <c r="F126" s="68">
        <f>4040+3328</f>
        <v>7368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43644</v>
      </c>
      <c r="B127" s="87">
        <f t="shared" si="5"/>
        <v>3887</v>
      </c>
      <c r="C127" s="88" t="s">
        <v>8</v>
      </c>
      <c r="D127" s="89">
        <v>12464.4</v>
      </c>
      <c r="E127" s="103">
        <v>43644</v>
      </c>
      <c r="F127" s="96">
        <v>12464.4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43644</v>
      </c>
      <c r="B128" s="87">
        <f t="shared" si="5"/>
        <v>3888</v>
      </c>
      <c r="C128" s="88" t="s">
        <v>10</v>
      </c>
      <c r="D128" s="89">
        <v>3960</v>
      </c>
      <c r="E128" s="103">
        <v>43646</v>
      </c>
      <c r="F128" s="96">
        <v>3960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43644</v>
      </c>
      <c r="B129" s="87">
        <f t="shared" si="5"/>
        <v>3889</v>
      </c>
      <c r="C129" s="88" t="s">
        <v>13</v>
      </c>
      <c r="D129" s="89">
        <v>6215.6</v>
      </c>
      <c r="E129" s="103">
        <v>43645</v>
      </c>
      <c r="F129" s="96">
        <v>6215.6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43645</v>
      </c>
      <c r="B130" s="87">
        <f t="shared" si="5"/>
        <v>3890</v>
      </c>
      <c r="C130" s="88" t="s">
        <v>7</v>
      </c>
      <c r="D130" s="89">
        <v>12539.28</v>
      </c>
      <c r="E130" s="103">
        <v>43645</v>
      </c>
      <c r="F130" s="96">
        <v>12539.28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43645</v>
      </c>
      <c r="B131" s="87">
        <f t="shared" si="5"/>
        <v>3891</v>
      </c>
      <c r="C131" s="88" t="s">
        <v>9</v>
      </c>
      <c r="D131" s="89">
        <v>42478.48</v>
      </c>
      <c r="E131" s="112" t="s">
        <v>101</v>
      </c>
      <c r="F131" s="68">
        <f>32478.48+10000</f>
        <v>42478.479999999996</v>
      </c>
      <c r="G131" s="93">
        <f t="shared" si="1"/>
        <v>0</v>
      </c>
      <c r="H131" s="115"/>
      <c r="I131" s="115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43645</v>
      </c>
      <c r="B132" s="87">
        <f t="shared" si="5"/>
        <v>3892</v>
      </c>
      <c r="C132" s="88" t="s">
        <v>8</v>
      </c>
      <c r="D132" s="89">
        <v>15114.4</v>
      </c>
      <c r="E132" s="103">
        <v>43645</v>
      </c>
      <c r="F132" s="96">
        <v>15114.4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43645</v>
      </c>
      <c r="B133" s="87">
        <f t="shared" si="5"/>
        <v>3893</v>
      </c>
      <c r="C133" s="88" t="s">
        <v>10</v>
      </c>
      <c r="D133" s="89">
        <v>3400</v>
      </c>
      <c r="E133" s="103">
        <v>43647</v>
      </c>
      <c r="F133" s="96">
        <v>3400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43645</v>
      </c>
      <c r="B134" s="87">
        <f t="shared" si="5"/>
        <v>3894</v>
      </c>
      <c r="C134" s="88" t="s">
        <v>13</v>
      </c>
      <c r="D134" s="89">
        <v>5953.2</v>
      </c>
      <c r="E134" s="103">
        <v>43646</v>
      </c>
      <c r="F134" s="96">
        <v>5953.2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43645</v>
      </c>
      <c r="B135" s="87">
        <f t="shared" ref="B135:B161" si="6">B134+1</f>
        <v>3895</v>
      </c>
      <c r="C135" s="88" t="s">
        <v>8</v>
      </c>
      <c r="D135" s="89">
        <v>5787.6</v>
      </c>
      <c r="E135" s="103">
        <v>43646</v>
      </c>
      <c r="F135" s="96">
        <v>5787.6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43645</v>
      </c>
      <c r="B136" s="87">
        <f t="shared" si="6"/>
        <v>3896</v>
      </c>
      <c r="C136" s="88" t="s">
        <v>61</v>
      </c>
      <c r="D136" s="89">
        <v>5070</v>
      </c>
      <c r="E136" s="103">
        <v>43645</v>
      </c>
      <c r="F136" s="96">
        <v>5070</v>
      </c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43646</v>
      </c>
      <c r="B137" s="87">
        <f t="shared" si="6"/>
        <v>3897</v>
      </c>
      <c r="C137" s="88" t="s">
        <v>11</v>
      </c>
      <c r="D137" s="89">
        <v>10959</v>
      </c>
      <c r="E137" s="103">
        <v>43647</v>
      </c>
      <c r="F137" s="96">
        <v>10959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43646</v>
      </c>
      <c r="B138" s="87">
        <f t="shared" si="6"/>
        <v>3898</v>
      </c>
      <c r="C138" s="88" t="s">
        <v>8</v>
      </c>
      <c r="D138" s="89">
        <v>7980</v>
      </c>
      <c r="E138" s="103">
        <v>43646</v>
      </c>
      <c r="F138" s="96">
        <v>7980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43646</v>
      </c>
      <c r="B139" s="87">
        <f t="shared" si="6"/>
        <v>3899</v>
      </c>
      <c r="C139" s="88" t="s">
        <v>10</v>
      </c>
      <c r="D139" s="89">
        <v>4552</v>
      </c>
      <c r="E139" s="103">
        <v>43647</v>
      </c>
      <c r="F139" s="96">
        <v>4552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43646</v>
      </c>
      <c r="B140" s="87">
        <f t="shared" si="6"/>
        <v>3900</v>
      </c>
      <c r="C140" s="88" t="s">
        <v>13</v>
      </c>
      <c r="D140" s="89">
        <v>5462.6</v>
      </c>
      <c r="E140" s="103">
        <v>43647</v>
      </c>
      <c r="F140" s="96">
        <v>5462.6</v>
      </c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>
        <v>43647</v>
      </c>
      <c r="B141" s="87">
        <f t="shared" si="6"/>
        <v>3901</v>
      </c>
      <c r="C141" s="88" t="s">
        <v>11</v>
      </c>
      <c r="D141" s="89">
        <v>6052.8</v>
      </c>
      <c r="E141" s="103">
        <v>43649</v>
      </c>
      <c r="F141" s="96">
        <f>1439.3+4613.5</f>
        <v>6052.8</v>
      </c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>
        <v>43647</v>
      </c>
      <c r="B142" s="87">
        <f t="shared" si="6"/>
        <v>3902</v>
      </c>
      <c r="C142" s="88" t="s">
        <v>11</v>
      </c>
      <c r="D142" s="89">
        <v>9399</v>
      </c>
      <c r="E142" s="103" t="s">
        <v>87</v>
      </c>
      <c r="F142" s="96">
        <f>7012.5+2386.5</f>
        <v>9399</v>
      </c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>
        <v>43647</v>
      </c>
      <c r="B143" s="87">
        <f t="shared" si="6"/>
        <v>3903</v>
      </c>
      <c r="C143" s="88" t="s">
        <v>74</v>
      </c>
      <c r="D143" s="89">
        <v>7881.2</v>
      </c>
      <c r="E143" s="103">
        <v>43647</v>
      </c>
      <c r="F143" s="96">
        <v>7881.2</v>
      </c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>
        <v>43647</v>
      </c>
      <c r="B144" s="87">
        <f t="shared" si="6"/>
        <v>3904</v>
      </c>
      <c r="C144" s="88" t="s">
        <v>8</v>
      </c>
      <c r="D144" s="89">
        <v>7873.6</v>
      </c>
      <c r="E144" s="103">
        <v>43647</v>
      </c>
      <c r="F144" s="96">
        <v>7873.6</v>
      </c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>
        <v>43647</v>
      </c>
      <c r="B145" s="87">
        <f t="shared" si="6"/>
        <v>3905</v>
      </c>
      <c r="C145" s="88" t="s">
        <v>10</v>
      </c>
      <c r="D145" s="89">
        <v>3648</v>
      </c>
      <c r="E145" s="103">
        <v>43648</v>
      </c>
      <c r="F145" s="96">
        <v>3648</v>
      </c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>
        <v>43647</v>
      </c>
      <c r="B146" s="87">
        <f t="shared" si="6"/>
        <v>3906</v>
      </c>
      <c r="C146" s="88" t="s">
        <v>8</v>
      </c>
      <c r="D146" s="89">
        <v>1751.6</v>
      </c>
      <c r="E146" s="103">
        <v>43647</v>
      </c>
      <c r="F146" s="96">
        <v>1751.6</v>
      </c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>
        <v>43647</v>
      </c>
      <c r="B147" s="87">
        <f t="shared" si="6"/>
        <v>3907</v>
      </c>
      <c r="C147" s="88" t="s">
        <v>13</v>
      </c>
      <c r="D147" s="89">
        <v>5940.4</v>
      </c>
      <c r="E147" s="103">
        <v>43649</v>
      </c>
      <c r="F147" s="96">
        <v>5940.4</v>
      </c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>
        <v>43648</v>
      </c>
      <c r="B148" s="87">
        <f t="shared" si="6"/>
        <v>3908</v>
      </c>
      <c r="C148" s="88" t="s">
        <v>32</v>
      </c>
      <c r="D148" s="89">
        <v>6681</v>
      </c>
      <c r="E148" s="112" t="s">
        <v>89</v>
      </c>
      <c r="F148" s="68">
        <f>3000+3681</f>
        <v>6681</v>
      </c>
      <c r="G148" s="32">
        <f t="shared" si="1"/>
        <v>0</v>
      </c>
      <c r="H148" s="2"/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>
        <v>43648</v>
      </c>
      <c r="B149" s="87">
        <f t="shared" si="6"/>
        <v>3909</v>
      </c>
      <c r="C149" s="88" t="s">
        <v>11</v>
      </c>
      <c r="D149" s="89">
        <v>2576.4</v>
      </c>
      <c r="E149" s="112" t="s">
        <v>88</v>
      </c>
      <c r="F149" s="68">
        <f>2076.4+500</f>
        <v>2576.4</v>
      </c>
      <c r="G149" s="32">
        <f t="shared" si="1"/>
        <v>0</v>
      </c>
      <c r="H149" s="2"/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>
        <v>43648</v>
      </c>
      <c r="B150" s="87">
        <f t="shared" si="6"/>
        <v>3910</v>
      </c>
      <c r="C150" s="88" t="s">
        <v>61</v>
      </c>
      <c r="D150" s="89">
        <v>3726.45</v>
      </c>
      <c r="E150" s="103">
        <v>43648</v>
      </c>
      <c r="F150" s="96">
        <v>3726.45</v>
      </c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>
        <v>43648</v>
      </c>
      <c r="B151" s="87">
        <f t="shared" si="6"/>
        <v>3911</v>
      </c>
      <c r="C151" s="88" t="s">
        <v>10</v>
      </c>
      <c r="D151" s="89">
        <v>2696</v>
      </c>
      <c r="E151" s="103">
        <v>43649</v>
      </c>
      <c r="F151" s="96">
        <v>2696</v>
      </c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>
        <v>43648</v>
      </c>
      <c r="B152" s="87">
        <f t="shared" si="6"/>
        <v>3912</v>
      </c>
      <c r="C152" s="88" t="s">
        <v>18</v>
      </c>
      <c r="D152" s="89">
        <v>4352.3999999999996</v>
      </c>
      <c r="E152" s="112">
        <v>43650</v>
      </c>
      <c r="F152" s="68">
        <v>4352.3999999999996</v>
      </c>
      <c r="G152" s="32">
        <f t="shared" si="1"/>
        <v>0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>
        <v>43649</v>
      </c>
      <c r="B153" s="87">
        <f t="shared" si="6"/>
        <v>3913</v>
      </c>
      <c r="C153" s="88" t="s">
        <v>8</v>
      </c>
      <c r="D153" s="89">
        <v>9439.2000000000007</v>
      </c>
      <c r="E153" s="103">
        <v>43649</v>
      </c>
      <c r="F153" s="96">
        <v>9439.2000000000007</v>
      </c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>
        <v>43649</v>
      </c>
      <c r="B154" s="87">
        <f t="shared" si="6"/>
        <v>3914</v>
      </c>
      <c r="C154" s="88" t="s">
        <v>8</v>
      </c>
      <c r="D154" s="89">
        <v>8073.2</v>
      </c>
      <c r="E154" s="103">
        <v>43649</v>
      </c>
      <c r="F154" s="96">
        <v>8073.2</v>
      </c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>
        <v>43649</v>
      </c>
      <c r="B155" s="87">
        <f t="shared" si="6"/>
        <v>3915</v>
      </c>
      <c r="C155" s="88" t="s">
        <v>14</v>
      </c>
      <c r="D155" s="89">
        <v>2344.3000000000002</v>
      </c>
      <c r="E155" s="103">
        <v>43649</v>
      </c>
      <c r="F155" s="96">
        <v>2344.3000000000002</v>
      </c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30" x14ac:dyDescent="0.25">
      <c r="A156" s="86">
        <v>43649</v>
      </c>
      <c r="B156" s="87">
        <f t="shared" si="6"/>
        <v>3916</v>
      </c>
      <c r="C156" s="88" t="s">
        <v>11</v>
      </c>
      <c r="D156" s="89">
        <v>6075.48</v>
      </c>
      <c r="E156" s="112" t="s">
        <v>95</v>
      </c>
      <c r="F156" s="68">
        <f>2200+3400+475.48</f>
        <v>6075.48</v>
      </c>
      <c r="G156" s="116">
        <f t="shared" si="1"/>
        <v>0</v>
      </c>
      <c r="H156" s="2"/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>
        <v>43649</v>
      </c>
      <c r="B157" s="87">
        <f t="shared" si="6"/>
        <v>3917</v>
      </c>
      <c r="C157" s="88" t="s">
        <v>18</v>
      </c>
      <c r="D157" s="89">
        <v>6863.2</v>
      </c>
      <c r="E157" s="112">
        <v>43650</v>
      </c>
      <c r="F157" s="68">
        <v>6863.2</v>
      </c>
      <c r="G157" s="32">
        <f t="shared" si="1"/>
        <v>0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>
        <v>43649</v>
      </c>
      <c r="B158" s="87">
        <f t="shared" si="6"/>
        <v>3918</v>
      </c>
      <c r="C158" s="88" t="s">
        <v>10</v>
      </c>
      <c r="D158" s="89">
        <v>3384</v>
      </c>
      <c r="E158" s="112">
        <v>43650</v>
      </c>
      <c r="F158" s="68">
        <v>3384</v>
      </c>
      <c r="G158" s="32">
        <f t="shared" si="1"/>
        <v>0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>
        <v>43649</v>
      </c>
      <c r="B159" s="87">
        <f t="shared" si="6"/>
        <v>3919</v>
      </c>
      <c r="C159" s="88" t="s">
        <v>13</v>
      </c>
      <c r="D159" s="89">
        <v>6354.6</v>
      </c>
      <c r="E159" s="112" t="s">
        <v>93</v>
      </c>
      <c r="F159" s="68">
        <f>4000+2354.6</f>
        <v>6354.6</v>
      </c>
      <c r="G159" s="116">
        <f t="shared" si="1"/>
        <v>0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>
        <v>43649</v>
      </c>
      <c r="B160" s="87">
        <f t="shared" si="6"/>
        <v>3920</v>
      </c>
      <c r="C160" s="88" t="s">
        <v>9</v>
      </c>
      <c r="D160" s="89">
        <v>1110.5999999999999</v>
      </c>
      <c r="E160" s="112">
        <v>43653</v>
      </c>
      <c r="F160" s="68">
        <v>1110.5999999999999</v>
      </c>
      <c r="G160" s="32">
        <f t="shared" si="1"/>
        <v>0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>
        <v>43649</v>
      </c>
      <c r="B161" s="87">
        <f t="shared" si="6"/>
        <v>3921</v>
      </c>
      <c r="C161" s="88" t="s">
        <v>11</v>
      </c>
      <c r="D161" s="89">
        <v>14000</v>
      </c>
      <c r="E161" s="112" t="s">
        <v>97</v>
      </c>
      <c r="F161" s="68">
        <f>3000+11000</f>
        <v>14000</v>
      </c>
      <c r="G161" s="32">
        <f t="shared" si="1"/>
        <v>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/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/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/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/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/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/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/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1245900.9400000002</v>
      </c>
      <c r="E171" s="110"/>
      <c r="F171" s="51">
        <f>SUM(F4:F170)</f>
        <v>1245900.9400000002</v>
      </c>
      <c r="G171" s="55"/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21">
        <f>D171-F171</f>
        <v>0</v>
      </c>
      <c r="E175" s="122"/>
      <c r="F175" s="123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24" t="s">
        <v>17</v>
      </c>
      <c r="E177" s="124"/>
      <c r="F177" s="124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60"/>
  <sheetViews>
    <sheetView topLeftCell="A132" workbookViewId="0">
      <selection activeCell="F107" sqref="F107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92</v>
      </c>
      <c r="C1" s="125"/>
      <c r="D1" s="125"/>
      <c r="E1" s="125"/>
      <c r="F1" s="125"/>
      <c r="H1" s="2"/>
      <c r="K1" s="3"/>
      <c r="L1" s="126" t="s">
        <v>117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43650</v>
      </c>
      <c r="B4" s="87">
        <v>3922</v>
      </c>
      <c r="C4" s="88" t="s">
        <v>12</v>
      </c>
      <c r="D4" s="89">
        <v>4993.8</v>
      </c>
      <c r="E4" s="103" t="s">
        <v>102</v>
      </c>
      <c r="F4" s="96">
        <f>2672+2321.8</f>
        <v>4993.8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43650</v>
      </c>
      <c r="B5" s="87">
        <f t="shared" ref="B5:B67" si="0">B4+1</f>
        <v>3923</v>
      </c>
      <c r="C5" s="88" t="s">
        <v>8</v>
      </c>
      <c r="D5" s="89">
        <v>6786.8</v>
      </c>
      <c r="E5" s="103">
        <v>43652</v>
      </c>
      <c r="F5" s="96">
        <v>6786.8</v>
      </c>
      <c r="G5" s="32">
        <f>D5-F5</f>
        <v>0</v>
      </c>
      <c r="H5" s="2"/>
      <c r="K5" s="28">
        <v>43656</v>
      </c>
      <c r="L5" s="33">
        <v>229</v>
      </c>
      <c r="M5" s="34" t="s">
        <v>25</v>
      </c>
      <c r="N5" s="31">
        <v>16831</v>
      </c>
      <c r="O5" s="24"/>
      <c r="P5" s="25"/>
      <c r="Q5" s="32">
        <f>N5-P5</f>
        <v>16831</v>
      </c>
    </row>
    <row r="6" spans="1:17" ht="15.75" x14ac:dyDescent="0.25">
      <c r="A6" s="86">
        <v>43650</v>
      </c>
      <c r="B6" s="87">
        <f t="shared" si="0"/>
        <v>3924</v>
      </c>
      <c r="C6" s="88" t="s">
        <v>44</v>
      </c>
      <c r="D6" s="89">
        <v>749.1</v>
      </c>
      <c r="E6" s="103">
        <v>43657</v>
      </c>
      <c r="F6" s="96">
        <v>749.1</v>
      </c>
      <c r="G6" s="32">
        <f>D6-F6</f>
        <v>0</v>
      </c>
      <c r="H6" s="2"/>
      <c r="K6" s="28">
        <v>43661</v>
      </c>
      <c r="L6" s="33">
        <f>L5+1</f>
        <v>230</v>
      </c>
      <c r="M6" s="34" t="s">
        <v>25</v>
      </c>
      <c r="N6" s="31">
        <v>8099</v>
      </c>
      <c r="O6" s="24"/>
      <c r="P6" s="25"/>
      <c r="Q6" s="32">
        <f>N6-P6</f>
        <v>8099</v>
      </c>
    </row>
    <row r="7" spans="1:17" ht="15.75" x14ac:dyDescent="0.25">
      <c r="A7" s="86">
        <v>43650</v>
      </c>
      <c r="B7" s="87">
        <f t="shared" si="0"/>
        <v>3925</v>
      </c>
      <c r="C7" s="88" t="s">
        <v>18</v>
      </c>
      <c r="D7" s="89">
        <v>3783</v>
      </c>
      <c r="E7" s="103">
        <v>43651</v>
      </c>
      <c r="F7" s="96">
        <v>3783</v>
      </c>
      <c r="G7" s="32">
        <f t="shared" ref="G7:G142" si="1">D7-F7</f>
        <v>0</v>
      </c>
      <c r="H7" s="2"/>
      <c r="K7" s="28">
        <v>43665</v>
      </c>
      <c r="L7" s="33">
        <f t="shared" ref="L7:L13" si="2">L6+1</f>
        <v>231</v>
      </c>
      <c r="M7" s="30" t="s">
        <v>25</v>
      </c>
      <c r="N7" s="31">
        <v>4121.6000000000004</v>
      </c>
      <c r="O7" s="24"/>
      <c r="P7" s="25"/>
      <c r="Q7" s="32">
        <f t="shared" ref="Q7:Q22" si="3">N7-P7</f>
        <v>4121.6000000000004</v>
      </c>
    </row>
    <row r="8" spans="1:17" ht="15.75" x14ac:dyDescent="0.25">
      <c r="A8" s="86">
        <v>43650</v>
      </c>
      <c r="B8" s="87">
        <f t="shared" si="0"/>
        <v>3926</v>
      </c>
      <c r="C8" s="88" t="s">
        <v>10</v>
      </c>
      <c r="D8" s="89">
        <v>5272</v>
      </c>
      <c r="E8" s="103">
        <v>43651</v>
      </c>
      <c r="F8" s="96">
        <v>5272</v>
      </c>
      <c r="G8" s="32">
        <f t="shared" si="1"/>
        <v>0</v>
      </c>
      <c r="H8" s="2"/>
      <c r="K8" s="28">
        <v>43668</v>
      </c>
      <c r="L8" s="33">
        <f t="shared" si="2"/>
        <v>232</v>
      </c>
      <c r="M8" s="30" t="s">
        <v>25</v>
      </c>
      <c r="N8" s="31">
        <v>4677</v>
      </c>
      <c r="O8" s="24"/>
      <c r="P8" s="25"/>
      <c r="Q8" s="32">
        <f t="shared" si="3"/>
        <v>4677</v>
      </c>
    </row>
    <row r="9" spans="1:17" ht="15.75" x14ac:dyDescent="0.25">
      <c r="A9" s="86">
        <v>43650</v>
      </c>
      <c r="B9" s="87">
        <f t="shared" si="0"/>
        <v>3927</v>
      </c>
      <c r="C9" s="88" t="s">
        <v>13</v>
      </c>
      <c r="D9" s="89">
        <v>3000</v>
      </c>
      <c r="E9" s="103">
        <v>43651</v>
      </c>
      <c r="F9" s="96">
        <v>3000</v>
      </c>
      <c r="G9" s="32">
        <f t="shared" si="1"/>
        <v>0</v>
      </c>
      <c r="H9" s="2"/>
      <c r="K9" s="28">
        <v>43673</v>
      </c>
      <c r="L9" s="33">
        <f t="shared" si="2"/>
        <v>233</v>
      </c>
      <c r="M9" s="36" t="s">
        <v>26</v>
      </c>
      <c r="N9" s="31">
        <v>0</v>
      </c>
      <c r="O9" s="24"/>
      <c r="P9" s="25"/>
      <c r="Q9" s="32">
        <f t="shared" si="3"/>
        <v>0</v>
      </c>
    </row>
    <row r="10" spans="1:17" ht="15.75" x14ac:dyDescent="0.25">
      <c r="A10" s="86">
        <v>43651</v>
      </c>
      <c r="B10" s="87">
        <f t="shared" si="0"/>
        <v>3928</v>
      </c>
      <c r="C10" s="88" t="s">
        <v>10</v>
      </c>
      <c r="D10" s="102">
        <v>6412</v>
      </c>
      <c r="E10" s="103">
        <v>43652</v>
      </c>
      <c r="F10" s="96">
        <v>6412</v>
      </c>
      <c r="G10" s="32">
        <f t="shared" si="1"/>
        <v>0</v>
      </c>
      <c r="H10" s="2"/>
      <c r="K10" s="28">
        <v>43673</v>
      </c>
      <c r="L10" s="33">
        <f t="shared" si="2"/>
        <v>234</v>
      </c>
      <c r="M10" s="34" t="s">
        <v>25</v>
      </c>
      <c r="N10" s="31">
        <v>3220</v>
      </c>
      <c r="O10" s="24"/>
      <c r="P10" s="25"/>
      <c r="Q10" s="32">
        <f t="shared" si="3"/>
        <v>3220</v>
      </c>
    </row>
    <row r="11" spans="1:17" ht="15.75" x14ac:dyDescent="0.25">
      <c r="A11" s="86">
        <v>43651</v>
      </c>
      <c r="B11" s="87">
        <f t="shared" si="0"/>
        <v>3929</v>
      </c>
      <c r="C11" s="88" t="s">
        <v>13</v>
      </c>
      <c r="D11" s="102">
        <v>6401</v>
      </c>
      <c r="E11" s="103">
        <v>43652</v>
      </c>
      <c r="F11" s="96">
        <v>6401</v>
      </c>
      <c r="G11" s="32">
        <f t="shared" si="1"/>
        <v>0</v>
      </c>
      <c r="H11" s="2"/>
      <c r="K11" s="28">
        <v>43675</v>
      </c>
      <c r="L11" s="33">
        <f t="shared" si="2"/>
        <v>235</v>
      </c>
      <c r="M11" s="34" t="s">
        <v>25</v>
      </c>
      <c r="N11" s="31">
        <v>3628</v>
      </c>
      <c r="O11" s="24"/>
      <c r="P11" s="25"/>
      <c r="Q11" s="32">
        <f t="shared" si="3"/>
        <v>3628</v>
      </c>
    </row>
    <row r="12" spans="1:17" ht="15.75" x14ac:dyDescent="0.25">
      <c r="A12" s="86">
        <v>43651</v>
      </c>
      <c r="B12" s="87">
        <f t="shared" si="0"/>
        <v>3930</v>
      </c>
      <c r="C12" s="88" t="s">
        <v>8</v>
      </c>
      <c r="D12" s="102">
        <v>1000</v>
      </c>
      <c r="E12" s="103">
        <v>43652</v>
      </c>
      <c r="F12" s="96">
        <v>1000</v>
      </c>
      <c r="G12" s="32">
        <f t="shared" si="1"/>
        <v>0</v>
      </c>
      <c r="H12" s="2"/>
      <c r="K12" s="28">
        <v>43677</v>
      </c>
      <c r="L12" s="33">
        <f t="shared" si="2"/>
        <v>236</v>
      </c>
      <c r="M12" s="34" t="s">
        <v>25</v>
      </c>
      <c r="N12" s="31">
        <v>2846</v>
      </c>
      <c r="O12" s="24"/>
      <c r="P12" s="25"/>
      <c r="Q12" s="32">
        <f t="shared" si="3"/>
        <v>2846</v>
      </c>
    </row>
    <row r="13" spans="1:17" ht="15.75" x14ac:dyDescent="0.25">
      <c r="A13" s="86">
        <v>43652</v>
      </c>
      <c r="B13" s="87">
        <f t="shared" si="0"/>
        <v>3931</v>
      </c>
      <c r="C13" s="88" t="s">
        <v>7</v>
      </c>
      <c r="D13" s="102">
        <v>11949.6</v>
      </c>
      <c r="E13" s="103">
        <v>43652</v>
      </c>
      <c r="F13" s="96">
        <v>11949.6</v>
      </c>
      <c r="G13" s="32">
        <f t="shared" si="1"/>
        <v>0</v>
      </c>
      <c r="H13" s="2"/>
      <c r="K13" s="28">
        <v>43680</v>
      </c>
      <c r="L13" s="33">
        <f t="shared" si="2"/>
        <v>237</v>
      </c>
      <c r="M13" s="30" t="s">
        <v>25</v>
      </c>
      <c r="N13" s="31">
        <v>1849.6</v>
      </c>
      <c r="O13" s="24"/>
      <c r="P13" s="25"/>
      <c r="Q13" s="32">
        <f t="shared" si="3"/>
        <v>1849.6</v>
      </c>
    </row>
    <row r="14" spans="1:17" ht="15.75" x14ac:dyDescent="0.25">
      <c r="A14" s="86">
        <v>43652</v>
      </c>
      <c r="B14" s="87">
        <f t="shared" si="0"/>
        <v>3932</v>
      </c>
      <c r="C14" s="113" t="s">
        <v>26</v>
      </c>
      <c r="D14" s="102">
        <v>0</v>
      </c>
      <c r="E14" s="103"/>
      <c r="F14" s="96"/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43652</v>
      </c>
      <c r="B15" s="87">
        <f t="shared" si="0"/>
        <v>3933</v>
      </c>
      <c r="C15" s="104" t="s">
        <v>9</v>
      </c>
      <c r="D15" s="102">
        <v>37012.800000000003</v>
      </c>
      <c r="E15" s="103" t="s">
        <v>106</v>
      </c>
      <c r="F15" s="96">
        <f>27012.8+10000</f>
        <v>37012.800000000003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43652</v>
      </c>
      <c r="B16" s="87">
        <f t="shared" si="0"/>
        <v>3934</v>
      </c>
      <c r="C16" s="117" t="s">
        <v>32</v>
      </c>
      <c r="D16" s="102">
        <v>3185.8</v>
      </c>
      <c r="E16" s="103" t="s">
        <v>96</v>
      </c>
      <c r="F16" s="96">
        <f>2185.8+1000</f>
        <v>3185.8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43652</v>
      </c>
      <c r="B17" s="87">
        <f t="shared" si="0"/>
        <v>3935</v>
      </c>
      <c r="C17" s="104" t="s">
        <v>12</v>
      </c>
      <c r="D17" s="102">
        <v>4846.2</v>
      </c>
      <c r="E17" s="103">
        <v>43663</v>
      </c>
      <c r="F17" s="96">
        <v>4846.2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43652</v>
      </c>
      <c r="B18" s="87">
        <f t="shared" si="0"/>
        <v>3936</v>
      </c>
      <c r="C18" s="104" t="s">
        <v>10</v>
      </c>
      <c r="D18" s="102">
        <v>3950</v>
      </c>
      <c r="E18" s="103">
        <v>43653</v>
      </c>
      <c r="F18" s="96">
        <v>3950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43652</v>
      </c>
      <c r="B19" s="87">
        <f t="shared" si="0"/>
        <v>3937</v>
      </c>
      <c r="C19" s="88" t="s">
        <v>11</v>
      </c>
      <c r="D19" s="102">
        <v>1573.9</v>
      </c>
      <c r="E19" s="103">
        <v>43654</v>
      </c>
      <c r="F19" s="96">
        <v>1573.9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43652</v>
      </c>
      <c r="B20" s="87">
        <f t="shared" si="0"/>
        <v>3938</v>
      </c>
      <c r="C20" s="88" t="s">
        <v>13</v>
      </c>
      <c r="D20" s="102">
        <v>6147.4</v>
      </c>
      <c r="E20" s="103">
        <v>43653</v>
      </c>
      <c r="F20" s="96">
        <v>6147.4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43653</v>
      </c>
      <c r="B21" s="87">
        <f t="shared" si="0"/>
        <v>3939</v>
      </c>
      <c r="C21" s="88" t="s">
        <v>12</v>
      </c>
      <c r="D21" s="102">
        <v>1902.4</v>
      </c>
      <c r="E21" s="103">
        <v>43653</v>
      </c>
      <c r="F21" s="96">
        <v>1902.4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43653</v>
      </c>
      <c r="B22" s="87">
        <f t="shared" si="0"/>
        <v>3940</v>
      </c>
      <c r="C22" s="88" t="s">
        <v>10</v>
      </c>
      <c r="D22" s="102">
        <v>4676</v>
      </c>
      <c r="E22" s="103">
        <v>43654</v>
      </c>
      <c r="F22" s="96">
        <v>4676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43653</v>
      </c>
      <c r="B23" s="87">
        <f t="shared" si="0"/>
        <v>3941</v>
      </c>
      <c r="C23" s="88" t="s">
        <v>11</v>
      </c>
      <c r="D23" s="102">
        <v>5730.4</v>
      </c>
      <c r="E23" s="103">
        <v>43654</v>
      </c>
      <c r="F23" s="96">
        <v>5730.4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43653</v>
      </c>
      <c r="B24" s="87">
        <f t="shared" si="0"/>
        <v>3942</v>
      </c>
      <c r="C24" s="88" t="s">
        <v>13</v>
      </c>
      <c r="D24" s="102">
        <v>8148.2</v>
      </c>
      <c r="E24" s="103">
        <v>43654</v>
      </c>
      <c r="F24" s="96">
        <v>8148.2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43654</v>
      </c>
      <c r="B25" s="87">
        <f t="shared" si="0"/>
        <v>3943</v>
      </c>
      <c r="C25" s="88" t="s">
        <v>11</v>
      </c>
      <c r="D25" s="102">
        <v>3517.8</v>
      </c>
      <c r="E25" s="103">
        <v>43657</v>
      </c>
      <c r="F25" s="96">
        <v>3517.8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43654</v>
      </c>
      <c r="B26" s="87">
        <f t="shared" si="0"/>
        <v>3944</v>
      </c>
      <c r="C26" s="88" t="s">
        <v>12</v>
      </c>
      <c r="D26" s="102">
        <v>1992.6</v>
      </c>
      <c r="E26" s="103" t="s">
        <v>99</v>
      </c>
      <c r="F26" s="96">
        <f>1600+392.6</f>
        <v>1992.6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43654</v>
      </c>
      <c r="B27" s="87">
        <f t="shared" si="0"/>
        <v>3945</v>
      </c>
      <c r="C27" s="104" t="s">
        <v>10</v>
      </c>
      <c r="D27" s="102">
        <v>3806.4</v>
      </c>
      <c r="E27" s="103">
        <v>43655</v>
      </c>
      <c r="F27" s="96">
        <v>3806.4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43654</v>
      </c>
      <c r="B28" s="87">
        <f t="shared" si="0"/>
        <v>3946</v>
      </c>
      <c r="C28" s="88" t="s">
        <v>13</v>
      </c>
      <c r="D28" s="102">
        <v>6536.8</v>
      </c>
      <c r="E28" s="103">
        <v>43656</v>
      </c>
      <c r="F28" s="96">
        <v>6536.8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43655</v>
      </c>
      <c r="B29" s="87">
        <f t="shared" si="0"/>
        <v>3947</v>
      </c>
      <c r="C29" s="88" t="s">
        <v>10</v>
      </c>
      <c r="D29" s="102">
        <v>3036.15</v>
      </c>
      <c r="E29" s="103">
        <v>43656</v>
      </c>
      <c r="F29" s="96">
        <v>3036.15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43656</v>
      </c>
      <c r="B30" s="87">
        <f t="shared" si="0"/>
        <v>3948</v>
      </c>
      <c r="C30" s="88" t="s">
        <v>8</v>
      </c>
      <c r="D30" s="102">
        <v>13260</v>
      </c>
      <c r="E30" s="103">
        <v>43657</v>
      </c>
      <c r="F30" s="96">
        <v>13260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43656</v>
      </c>
      <c r="B31" s="87">
        <f t="shared" si="0"/>
        <v>3949</v>
      </c>
      <c r="C31" s="88" t="s">
        <v>11</v>
      </c>
      <c r="D31" s="102">
        <v>6138.6</v>
      </c>
      <c r="E31" s="103">
        <v>43661</v>
      </c>
      <c r="F31" s="96">
        <v>6138.6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43656</v>
      </c>
      <c r="B32" s="87">
        <f t="shared" si="0"/>
        <v>3950</v>
      </c>
      <c r="C32" s="88" t="s">
        <v>10</v>
      </c>
      <c r="D32" s="102">
        <v>4461.6000000000004</v>
      </c>
      <c r="E32" s="103">
        <v>43657</v>
      </c>
      <c r="F32" s="96">
        <v>4461.6000000000004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43656</v>
      </c>
      <c r="B33" s="87">
        <f t="shared" si="0"/>
        <v>3951</v>
      </c>
      <c r="C33" s="88" t="s">
        <v>13</v>
      </c>
      <c r="D33" s="102">
        <v>5791.8</v>
      </c>
      <c r="E33" s="103">
        <v>43658</v>
      </c>
      <c r="F33" s="96">
        <v>5791.8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43656</v>
      </c>
      <c r="B34" s="87">
        <f t="shared" si="0"/>
        <v>3952</v>
      </c>
      <c r="C34" s="88" t="s">
        <v>32</v>
      </c>
      <c r="D34" s="102">
        <v>3311.4</v>
      </c>
      <c r="E34" s="103">
        <v>43658</v>
      </c>
      <c r="F34" s="96">
        <v>3311.4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43657</v>
      </c>
      <c r="B35" s="87">
        <f t="shared" si="0"/>
        <v>3953</v>
      </c>
      <c r="C35" s="88" t="s">
        <v>10</v>
      </c>
      <c r="D35" s="102">
        <v>4993.2</v>
      </c>
      <c r="E35" s="103">
        <v>43658</v>
      </c>
      <c r="F35" s="96">
        <v>4993.2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43657</v>
      </c>
      <c r="B36" s="87">
        <f t="shared" si="0"/>
        <v>3954</v>
      </c>
      <c r="C36" s="88" t="s">
        <v>8</v>
      </c>
      <c r="D36" s="102">
        <v>9971.7999999999993</v>
      </c>
      <c r="E36" s="103">
        <v>43658</v>
      </c>
      <c r="F36" s="96">
        <v>9971.7999999999993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43657</v>
      </c>
      <c r="B37" s="87">
        <f t="shared" si="0"/>
        <v>3955</v>
      </c>
      <c r="C37" s="88" t="s">
        <v>8</v>
      </c>
      <c r="D37" s="89">
        <v>4062.6</v>
      </c>
      <c r="E37" s="107">
        <v>43658</v>
      </c>
      <c r="F37" s="89">
        <v>4062.6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43658</v>
      </c>
      <c r="B38" s="87">
        <f t="shared" si="0"/>
        <v>3956</v>
      </c>
      <c r="C38" s="88" t="s">
        <v>8</v>
      </c>
      <c r="D38" s="89">
        <v>3646.8</v>
      </c>
      <c r="E38" s="103">
        <v>43658</v>
      </c>
      <c r="F38" s="96">
        <v>3646.8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43658</v>
      </c>
      <c r="B39" s="87">
        <f t="shared" si="0"/>
        <v>3957</v>
      </c>
      <c r="C39" s="104" t="s">
        <v>8</v>
      </c>
      <c r="D39" s="89">
        <v>8092.8</v>
      </c>
      <c r="E39" s="103">
        <v>43658</v>
      </c>
      <c r="F39" s="96">
        <v>8092.8</v>
      </c>
      <c r="G39" s="32">
        <f t="shared" si="1"/>
        <v>0</v>
      </c>
      <c r="H39" s="2"/>
      <c r="K39" s="49"/>
      <c r="L39" s="50"/>
      <c r="M39" s="2"/>
      <c r="N39" s="51">
        <f>SUM(N4:N38)</f>
        <v>45272.2</v>
      </c>
      <c r="O39" s="52"/>
      <c r="P39" s="53">
        <f>SUM(P4:P38)</f>
        <v>0</v>
      </c>
      <c r="Q39" s="54">
        <f>SUM(Q4:Q38)</f>
        <v>45272.2</v>
      </c>
    </row>
    <row r="40" spans="1:17" ht="15.75" x14ac:dyDescent="0.25">
      <c r="A40" s="86">
        <v>43658</v>
      </c>
      <c r="B40" s="87">
        <f t="shared" si="0"/>
        <v>3958</v>
      </c>
      <c r="C40" s="88" t="s">
        <v>13</v>
      </c>
      <c r="D40" s="89">
        <v>7162.2</v>
      </c>
      <c r="E40" s="103" t="s">
        <v>100</v>
      </c>
      <c r="F40" s="96">
        <f>5500+1662.2</f>
        <v>7162.2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43658</v>
      </c>
      <c r="B41" s="87">
        <f t="shared" si="0"/>
        <v>3959</v>
      </c>
      <c r="C41" s="88" t="s">
        <v>10</v>
      </c>
      <c r="D41" s="89">
        <v>3471.3</v>
      </c>
      <c r="E41" s="103">
        <v>43659</v>
      </c>
      <c r="F41" s="96">
        <v>3471.3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43659</v>
      </c>
      <c r="B42" s="87">
        <f t="shared" si="0"/>
        <v>3960</v>
      </c>
      <c r="C42" s="88" t="s">
        <v>9</v>
      </c>
      <c r="D42" s="89">
        <v>46474.3</v>
      </c>
      <c r="E42" s="103" t="s">
        <v>110</v>
      </c>
      <c r="F42" s="96">
        <f>36474.3+10000</f>
        <v>46474.3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43659</v>
      </c>
      <c r="B43" s="87">
        <f t="shared" si="0"/>
        <v>3961</v>
      </c>
      <c r="C43" s="88" t="s">
        <v>8</v>
      </c>
      <c r="D43" s="89">
        <v>20641.759999999998</v>
      </c>
      <c r="E43" s="103">
        <v>43660</v>
      </c>
      <c r="F43" s="96">
        <v>20641.759999999998</v>
      </c>
      <c r="G43" s="93">
        <f t="shared" si="1"/>
        <v>0</v>
      </c>
      <c r="H43" s="2"/>
      <c r="K43" s="49"/>
      <c r="L43" s="50"/>
      <c r="M43" s="2"/>
      <c r="N43" s="121">
        <f>N39-P39</f>
        <v>45272.2</v>
      </c>
      <c r="O43" s="122"/>
      <c r="P43" s="123"/>
    </row>
    <row r="44" spans="1:17" ht="15.75" x14ac:dyDescent="0.25">
      <c r="A44" s="86">
        <v>43659</v>
      </c>
      <c r="B44" s="87">
        <f t="shared" si="0"/>
        <v>3962</v>
      </c>
      <c r="C44" s="88" t="s">
        <v>13</v>
      </c>
      <c r="D44" s="89">
        <v>5553.45</v>
      </c>
      <c r="E44" s="103">
        <v>43660</v>
      </c>
      <c r="F44" s="96">
        <v>5553.45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43659</v>
      </c>
      <c r="B45" s="87">
        <f t="shared" si="0"/>
        <v>3963</v>
      </c>
      <c r="C45" s="88" t="s">
        <v>10</v>
      </c>
      <c r="D45" s="89">
        <v>6688</v>
      </c>
      <c r="E45" s="103">
        <v>43660</v>
      </c>
      <c r="F45" s="96">
        <v>6688</v>
      </c>
      <c r="G45" s="32">
        <f t="shared" si="1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>
        <v>43660</v>
      </c>
      <c r="B46" s="87">
        <f t="shared" si="0"/>
        <v>3964</v>
      </c>
      <c r="C46" s="88" t="s">
        <v>13</v>
      </c>
      <c r="D46" s="89">
        <v>2082.6</v>
      </c>
      <c r="E46" s="103">
        <v>43661</v>
      </c>
      <c r="F46" s="96">
        <v>2082.6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43660</v>
      </c>
      <c r="B47" s="87">
        <f t="shared" si="0"/>
        <v>3965</v>
      </c>
      <c r="C47" s="88" t="s">
        <v>10</v>
      </c>
      <c r="D47" s="89">
        <v>4620.8</v>
      </c>
      <c r="E47" s="103">
        <v>43661</v>
      </c>
      <c r="F47" s="96">
        <v>4620.8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43660</v>
      </c>
      <c r="B48" s="87">
        <f t="shared" si="0"/>
        <v>3966</v>
      </c>
      <c r="C48" s="88" t="s">
        <v>8</v>
      </c>
      <c r="D48" s="89">
        <v>16027.2</v>
      </c>
      <c r="E48" s="103">
        <v>43661</v>
      </c>
      <c r="F48" s="96">
        <v>16027.2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43661</v>
      </c>
      <c r="B49" s="87">
        <f t="shared" si="0"/>
        <v>3967</v>
      </c>
      <c r="C49" s="88" t="s">
        <v>8</v>
      </c>
      <c r="D49" s="89">
        <v>6020</v>
      </c>
      <c r="E49" s="103">
        <v>43662</v>
      </c>
      <c r="F49" s="96">
        <v>6020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43661</v>
      </c>
      <c r="B50" s="87">
        <f t="shared" si="0"/>
        <v>3968</v>
      </c>
      <c r="C50" s="88" t="s">
        <v>11</v>
      </c>
      <c r="D50" s="89">
        <v>5209.6000000000004</v>
      </c>
      <c r="E50" s="103">
        <v>43663</v>
      </c>
      <c r="F50" s="96">
        <v>5209.6000000000004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43661</v>
      </c>
      <c r="B51" s="87">
        <f t="shared" si="0"/>
        <v>3969</v>
      </c>
      <c r="C51" s="88" t="s">
        <v>13</v>
      </c>
      <c r="D51" s="89">
        <v>4272</v>
      </c>
      <c r="E51" s="103">
        <v>43662</v>
      </c>
      <c r="F51" s="96">
        <v>4272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43661</v>
      </c>
      <c r="B52" s="87">
        <f t="shared" si="0"/>
        <v>3970</v>
      </c>
      <c r="C52" s="88" t="s">
        <v>13</v>
      </c>
      <c r="D52" s="89">
        <v>2535</v>
      </c>
      <c r="E52" s="103">
        <v>43663</v>
      </c>
      <c r="F52" s="96">
        <v>2535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43661</v>
      </c>
      <c r="B53" s="87">
        <f t="shared" si="0"/>
        <v>3971</v>
      </c>
      <c r="C53" s="88" t="s">
        <v>10</v>
      </c>
      <c r="D53" s="89">
        <v>3260.4</v>
      </c>
      <c r="E53" s="103">
        <v>43662</v>
      </c>
      <c r="F53" s="96">
        <v>3260.4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43662</v>
      </c>
      <c r="B54" s="87">
        <f t="shared" si="0"/>
        <v>3972</v>
      </c>
      <c r="C54" s="88" t="s">
        <v>11</v>
      </c>
      <c r="D54" s="89">
        <v>1540</v>
      </c>
      <c r="E54" s="103">
        <v>43663</v>
      </c>
      <c r="F54" s="96">
        <v>1540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43662</v>
      </c>
      <c r="B55" s="87">
        <f t="shared" si="0"/>
        <v>3973</v>
      </c>
      <c r="C55" s="88" t="s">
        <v>10</v>
      </c>
      <c r="D55" s="89">
        <v>3435.2</v>
      </c>
      <c r="E55" s="103">
        <v>43663</v>
      </c>
      <c r="F55" s="96">
        <v>3435.2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43662</v>
      </c>
      <c r="B56" s="87">
        <f t="shared" si="0"/>
        <v>3974</v>
      </c>
      <c r="C56" s="88" t="s">
        <v>12</v>
      </c>
      <c r="D56" s="89">
        <v>2683.2</v>
      </c>
      <c r="E56" s="103">
        <v>43665</v>
      </c>
      <c r="F56" s="96">
        <v>2683.2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43662</v>
      </c>
      <c r="B57" s="87">
        <f t="shared" si="0"/>
        <v>3975</v>
      </c>
      <c r="C57" s="88" t="s">
        <v>8</v>
      </c>
      <c r="D57" s="89">
        <v>17524.8</v>
      </c>
      <c r="E57" s="103">
        <v>43664</v>
      </c>
      <c r="F57" s="96">
        <v>17524.8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43662</v>
      </c>
      <c r="B58" s="87">
        <f t="shared" si="0"/>
        <v>3976</v>
      </c>
      <c r="C58" s="88" t="s">
        <v>13</v>
      </c>
      <c r="D58" s="89">
        <v>5715</v>
      </c>
      <c r="E58" s="103">
        <v>43663</v>
      </c>
      <c r="F58" s="96">
        <v>5715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43663</v>
      </c>
      <c r="B59" s="87">
        <f t="shared" si="0"/>
        <v>3977</v>
      </c>
      <c r="C59" s="88" t="s">
        <v>11</v>
      </c>
      <c r="D59" s="89">
        <v>6475.2</v>
      </c>
      <c r="E59" s="103">
        <v>43667</v>
      </c>
      <c r="F59" s="96">
        <v>6475.2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43663</v>
      </c>
      <c r="B60" s="87">
        <f t="shared" si="0"/>
        <v>3978</v>
      </c>
      <c r="C60" s="88" t="s">
        <v>10</v>
      </c>
      <c r="D60" s="89">
        <v>3642.6</v>
      </c>
      <c r="E60" s="103">
        <v>43664</v>
      </c>
      <c r="F60" s="96">
        <v>3642.6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43663</v>
      </c>
      <c r="B61" s="87">
        <f t="shared" si="0"/>
        <v>3979</v>
      </c>
      <c r="C61" s="104" t="s">
        <v>13</v>
      </c>
      <c r="D61" s="118">
        <v>7015</v>
      </c>
      <c r="E61" s="103" t="s">
        <v>103</v>
      </c>
      <c r="F61" s="96">
        <f>4878+2137</f>
        <v>7015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43664</v>
      </c>
      <c r="B62" s="87">
        <f t="shared" si="0"/>
        <v>3980</v>
      </c>
      <c r="C62" s="88" t="s">
        <v>8</v>
      </c>
      <c r="D62" s="89">
        <v>36428.160000000003</v>
      </c>
      <c r="E62" s="103" t="s">
        <v>104</v>
      </c>
      <c r="F62" s="96">
        <f>31000+5428.16</f>
        <v>36428.160000000003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43664</v>
      </c>
      <c r="B63" s="87">
        <f t="shared" si="0"/>
        <v>3981</v>
      </c>
      <c r="C63" s="88" t="s">
        <v>10</v>
      </c>
      <c r="D63" s="89">
        <v>6099.6</v>
      </c>
      <c r="E63" s="103">
        <v>43665</v>
      </c>
      <c r="F63" s="96">
        <v>6099.6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43664</v>
      </c>
      <c r="B64" s="87">
        <f t="shared" si="0"/>
        <v>3982</v>
      </c>
      <c r="C64" s="88" t="s">
        <v>18</v>
      </c>
      <c r="D64" s="89">
        <v>7782.4</v>
      </c>
      <c r="E64" s="103">
        <v>43665</v>
      </c>
      <c r="F64" s="96">
        <v>7782.4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43665</v>
      </c>
      <c r="B65" s="87">
        <f t="shared" si="0"/>
        <v>3983</v>
      </c>
      <c r="C65" s="88" t="s">
        <v>10</v>
      </c>
      <c r="D65" s="89">
        <v>4703.3999999999996</v>
      </c>
      <c r="E65" s="103">
        <v>43666</v>
      </c>
      <c r="F65" s="96">
        <v>4703.3999999999996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43665</v>
      </c>
      <c r="B66" s="87">
        <f t="shared" si="0"/>
        <v>3984</v>
      </c>
      <c r="C66" s="88" t="s">
        <v>8</v>
      </c>
      <c r="D66" s="89">
        <v>25024.6</v>
      </c>
      <c r="E66" s="103">
        <v>43666</v>
      </c>
      <c r="F66" s="96">
        <v>25024.6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43665</v>
      </c>
      <c r="B67" s="87">
        <f t="shared" si="0"/>
        <v>3985</v>
      </c>
      <c r="C67" s="88" t="s">
        <v>12</v>
      </c>
      <c r="D67" s="89">
        <v>5928</v>
      </c>
      <c r="E67" s="103">
        <v>43672</v>
      </c>
      <c r="F67" s="96">
        <v>5928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43665</v>
      </c>
      <c r="B68" s="87">
        <f t="shared" ref="B68:B131" si="5">B67+1</f>
        <v>3986</v>
      </c>
      <c r="C68" s="88" t="s">
        <v>13</v>
      </c>
      <c r="D68" s="89">
        <v>10142</v>
      </c>
      <c r="E68" s="103">
        <v>43667</v>
      </c>
      <c r="F68" s="96">
        <f>6000+4142</f>
        <v>10142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43666</v>
      </c>
      <c r="B69" s="87">
        <f t="shared" si="5"/>
        <v>3987</v>
      </c>
      <c r="C69" s="88" t="s">
        <v>7</v>
      </c>
      <c r="D69" s="89">
        <v>7835.6</v>
      </c>
      <c r="E69" s="103">
        <v>43666</v>
      </c>
      <c r="F69" s="96">
        <v>7835.6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43666</v>
      </c>
      <c r="B70" s="87">
        <f t="shared" si="5"/>
        <v>3988</v>
      </c>
      <c r="C70" s="88" t="s">
        <v>9</v>
      </c>
      <c r="D70" s="89">
        <v>44647.199999999997</v>
      </c>
      <c r="E70" s="112" t="s">
        <v>121</v>
      </c>
      <c r="F70" s="131">
        <f>34647.2+10000</f>
        <v>44647.199999999997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43666</v>
      </c>
      <c r="B71" s="87">
        <f t="shared" si="5"/>
        <v>3989</v>
      </c>
      <c r="C71" s="88" t="s">
        <v>11</v>
      </c>
      <c r="D71" s="89">
        <v>9929.4</v>
      </c>
      <c r="E71" s="103" t="s">
        <v>105</v>
      </c>
      <c r="F71" s="96">
        <f>5000+4929.4</f>
        <v>9929.4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43666</v>
      </c>
      <c r="B72" s="87">
        <f t="shared" si="5"/>
        <v>3990</v>
      </c>
      <c r="C72" s="88" t="s">
        <v>10</v>
      </c>
      <c r="D72" s="89">
        <v>4416.75</v>
      </c>
      <c r="E72" s="103">
        <v>43668</v>
      </c>
      <c r="F72" s="96">
        <v>4416.75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43666</v>
      </c>
      <c r="B73" s="87">
        <f t="shared" si="5"/>
        <v>3991</v>
      </c>
      <c r="C73" s="88" t="s">
        <v>12</v>
      </c>
      <c r="D73" s="89">
        <v>4848</v>
      </c>
      <c r="E73" s="103">
        <v>43671</v>
      </c>
      <c r="F73" s="96">
        <v>4848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43667</v>
      </c>
      <c r="B74" s="87">
        <f t="shared" si="5"/>
        <v>3992</v>
      </c>
      <c r="C74" s="88" t="s">
        <v>7</v>
      </c>
      <c r="D74" s="89">
        <v>5818.8</v>
      </c>
      <c r="E74" s="103">
        <v>43667</v>
      </c>
      <c r="F74" s="96">
        <v>5818.8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43667</v>
      </c>
      <c r="B75" s="87">
        <f t="shared" si="5"/>
        <v>3993</v>
      </c>
      <c r="C75" s="88" t="s">
        <v>11</v>
      </c>
      <c r="D75" s="89">
        <v>12633.6</v>
      </c>
      <c r="E75" s="103" t="s">
        <v>107</v>
      </c>
      <c r="F75" s="96">
        <f>5000+5000+2633.6</f>
        <v>12633.6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43667</v>
      </c>
      <c r="B76" s="87">
        <f t="shared" si="5"/>
        <v>3994</v>
      </c>
      <c r="C76" s="88" t="s">
        <v>8</v>
      </c>
      <c r="D76" s="89">
        <v>33381.03</v>
      </c>
      <c r="E76" s="103">
        <v>43668</v>
      </c>
      <c r="F76" s="96">
        <v>33381.03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43667</v>
      </c>
      <c r="B77" s="87">
        <f t="shared" si="5"/>
        <v>3995</v>
      </c>
      <c r="C77" s="88" t="s">
        <v>10</v>
      </c>
      <c r="D77" s="89">
        <v>3931.2</v>
      </c>
      <c r="E77" s="103">
        <v>43668</v>
      </c>
      <c r="F77" s="96">
        <v>3931.2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43667</v>
      </c>
      <c r="B78" s="87">
        <f t="shared" si="5"/>
        <v>3996</v>
      </c>
      <c r="C78" s="88" t="s">
        <v>13</v>
      </c>
      <c r="D78" s="89">
        <v>9050.6</v>
      </c>
      <c r="E78" s="103" t="s">
        <v>108</v>
      </c>
      <c r="F78" s="96">
        <f>5000+2976+1074.6</f>
        <v>9050.6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43668</v>
      </c>
      <c r="B79" s="87">
        <f t="shared" si="5"/>
        <v>3997</v>
      </c>
      <c r="C79" s="88" t="s">
        <v>11</v>
      </c>
      <c r="D79" s="89">
        <v>6973.2</v>
      </c>
      <c r="E79" s="103" t="s">
        <v>109</v>
      </c>
      <c r="F79" s="96">
        <f>5500+1473.2</f>
        <v>6973.2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43668</v>
      </c>
      <c r="B80" s="87">
        <f t="shared" si="5"/>
        <v>3998</v>
      </c>
      <c r="C80" s="88" t="s">
        <v>10</v>
      </c>
      <c r="D80" s="89">
        <v>3912</v>
      </c>
      <c r="E80" s="103">
        <v>43669</v>
      </c>
      <c r="F80" s="96">
        <v>3912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43668</v>
      </c>
      <c r="B81" s="87">
        <f t="shared" si="5"/>
        <v>3999</v>
      </c>
      <c r="C81" s="88" t="s">
        <v>9</v>
      </c>
      <c r="D81" s="89">
        <v>1248</v>
      </c>
      <c r="E81" s="103">
        <v>43674</v>
      </c>
      <c r="F81" s="96">
        <v>1248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43669</v>
      </c>
      <c r="B82" s="87">
        <f t="shared" si="5"/>
        <v>4000</v>
      </c>
      <c r="C82" s="88" t="s">
        <v>10</v>
      </c>
      <c r="D82" s="89">
        <v>3216</v>
      </c>
      <c r="E82" s="103">
        <v>43670</v>
      </c>
      <c r="F82" s="96">
        <v>3216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43669</v>
      </c>
      <c r="B83" s="87">
        <f t="shared" si="5"/>
        <v>4001</v>
      </c>
      <c r="C83" s="88" t="s">
        <v>13</v>
      </c>
      <c r="D83" s="89">
        <v>2123.8000000000002</v>
      </c>
      <c r="E83" s="103">
        <v>43669</v>
      </c>
      <c r="F83" s="96">
        <v>2123.8000000000002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43670</v>
      </c>
      <c r="B84" s="87">
        <f t="shared" si="5"/>
        <v>4002</v>
      </c>
      <c r="C84" s="113" t="s">
        <v>26</v>
      </c>
      <c r="D84" s="114">
        <v>0</v>
      </c>
      <c r="E84" s="103"/>
      <c r="F84" s="96"/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43670</v>
      </c>
      <c r="B85" s="87">
        <f t="shared" si="5"/>
        <v>4003</v>
      </c>
      <c r="C85" s="88" t="s">
        <v>8</v>
      </c>
      <c r="D85" s="89">
        <v>12501.6</v>
      </c>
      <c r="E85" s="103">
        <v>43671</v>
      </c>
      <c r="F85" s="96">
        <v>12501.6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43670</v>
      </c>
      <c r="B86" s="87">
        <f t="shared" si="5"/>
        <v>4004</v>
      </c>
      <c r="C86" s="88" t="s">
        <v>11</v>
      </c>
      <c r="D86" s="89">
        <v>6170</v>
      </c>
      <c r="E86" s="103" t="s">
        <v>111</v>
      </c>
      <c r="F86" s="96">
        <f>2027+3000+1143</f>
        <v>6170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43670</v>
      </c>
      <c r="B87" s="87">
        <f t="shared" si="5"/>
        <v>4005</v>
      </c>
      <c r="C87" s="88" t="s">
        <v>10</v>
      </c>
      <c r="D87" s="89">
        <v>3240</v>
      </c>
      <c r="E87" s="103">
        <v>43671</v>
      </c>
      <c r="F87" s="96">
        <v>3240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43670</v>
      </c>
      <c r="B88" s="87">
        <f t="shared" si="5"/>
        <v>4006</v>
      </c>
      <c r="C88" s="88" t="s">
        <v>13</v>
      </c>
      <c r="D88" s="89">
        <v>6165.8</v>
      </c>
      <c r="E88" s="103" t="s">
        <v>109</v>
      </c>
      <c r="F88" s="96">
        <f>4925+1240.8</f>
        <v>6165.8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43670</v>
      </c>
      <c r="B89" s="87">
        <f t="shared" si="5"/>
        <v>4007</v>
      </c>
      <c r="C89" s="88" t="s">
        <v>14</v>
      </c>
      <c r="D89" s="89">
        <v>2519.6799999999998</v>
      </c>
      <c r="E89" s="103">
        <v>43670</v>
      </c>
      <c r="F89" s="96">
        <v>2519.6799999999998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43671</v>
      </c>
      <c r="B90" s="87">
        <f t="shared" si="5"/>
        <v>4008</v>
      </c>
      <c r="C90" s="88" t="s">
        <v>8</v>
      </c>
      <c r="D90" s="89">
        <v>12901.2</v>
      </c>
      <c r="E90" s="103">
        <v>43673</v>
      </c>
      <c r="F90" s="96">
        <v>12901.2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43671</v>
      </c>
      <c r="B91" s="87">
        <f t="shared" si="5"/>
        <v>4009</v>
      </c>
      <c r="C91" s="88" t="s">
        <v>11</v>
      </c>
      <c r="D91" s="89">
        <v>4761</v>
      </c>
      <c r="E91" s="103">
        <v>43676</v>
      </c>
      <c r="F91" s="96">
        <v>4761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43671</v>
      </c>
      <c r="B92" s="87">
        <f t="shared" si="5"/>
        <v>4010</v>
      </c>
      <c r="C92" s="88" t="s">
        <v>12</v>
      </c>
      <c r="D92" s="89">
        <v>7450.8</v>
      </c>
      <c r="E92" s="103">
        <v>43672</v>
      </c>
      <c r="F92" s="96">
        <v>7450.8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43671</v>
      </c>
      <c r="B93" s="87">
        <f t="shared" si="5"/>
        <v>4011</v>
      </c>
      <c r="C93" s="88" t="s">
        <v>18</v>
      </c>
      <c r="D93" s="89">
        <v>8480</v>
      </c>
      <c r="E93" s="103">
        <v>43672</v>
      </c>
      <c r="F93" s="96">
        <v>8480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43671</v>
      </c>
      <c r="B94" s="87">
        <f t="shared" si="5"/>
        <v>4012</v>
      </c>
      <c r="C94" s="88" t="s">
        <v>10</v>
      </c>
      <c r="D94" s="89">
        <v>4387</v>
      </c>
      <c r="E94" s="103">
        <v>43672</v>
      </c>
      <c r="F94" s="96">
        <v>4387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43671</v>
      </c>
      <c r="B95" s="87">
        <f t="shared" si="5"/>
        <v>4013</v>
      </c>
      <c r="C95" s="88" t="s">
        <v>13</v>
      </c>
      <c r="D95" s="89">
        <v>6370.4</v>
      </c>
      <c r="E95" s="103">
        <v>43672</v>
      </c>
      <c r="F95" s="96">
        <v>6370.4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43672</v>
      </c>
      <c r="B96" s="87">
        <f t="shared" si="5"/>
        <v>4014</v>
      </c>
      <c r="C96" s="88" t="s">
        <v>8</v>
      </c>
      <c r="D96" s="89">
        <v>7949.6</v>
      </c>
      <c r="E96" s="103">
        <v>43673</v>
      </c>
      <c r="F96" s="96">
        <v>7949.6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30" x14ac:dyDescent="0.25">
      <c r="A97" s="86">
        <v>43672</v>
      </c>
      <c r="B97" s="87">
        <f t="shared" si="5"/>
        <v>4015</v>
      </c>
      <c r="C97" s="88" t="s">
        <v>12</v>
      </c>
      <c r="D97" s="89">
        <v>11282</v>
      </c>
      <c r="E97" s="103" t="s">
        <v>114</v>
      </c>
      <c r="F97" s="96">
        <f>4000+6000+1282</f>
        <v>11282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43672</v>
      </c>
      <c r="B98" s="87">
        <f t="shared" si="5"/>
        <v>4016</v>
      </c>
      <c r="C98" s="88" t="s">
        <v>18</v>
      </c>
      <c r="D98" s="89">
        <v>8610</v>
      </c>
      <c r="E98" s="103">
        <v>43673</v>
      </c>
      <c r="F98" s="96">
        <v>8610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43672</v>
      </c>
      <c r="B99" s="87">
        <f t="shared" si="5"/>
        <v>4017</v>
      </c>
      <c r="C99" s="88" t="s">
        <v>10</v>
      </c>
      <c r="D99" s="89">
        <v>6502.6</v>
      </c>
      <c r="E99" s="103">
        <v>43673</v>
      </c>
      <c r="F99" s="96">
        <v>6502.6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43672</v>
      </c>
      <c r="B100" s="87">
        <f t="shared" si="5"/>
        <v>4018</v>
      </c>
      <c r="C100" s="88" t="s">
        <v>13</v>
      </c>
      <c r="D100" s="89">
        <v>6583.8</v>
      </c>
      <c r="E100" s="103">
        <v>43674</v>
      </c>
      <c r="F100" s="96">
        <v>6583.8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43673</v>
      </c>
      <c r="B101" s="87">
        <f t="shared" si="5"/>
        <v>4019</v>
      </c>
      <c r="C101" s="88" t="s">
        <v>7</v>
      </c>
      <c r="D101" s="89">
        <v>13196.4</v>
      </c>
      <c r="E101" s="103">
        <v>43673</v>
      </c>
      <c r="F101" s="96">
        <v>13196.4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43673</v>
      </c>
      <c r="B102" s="87">
        <f t="shared" si="5"/>
        <v>4020</v>
      </c>
      <c r="C102" s="113" t="s">
        <v>26</v>
      </c>
      <c r="D102" s="114">
        <v>0</v>
      </c>
      <c r="E102" s="103"/>
      <c r="F102" s="96"/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30" x14ac:dyDescent="0.25">
      <c r="A103" s="86">
        <v>43673</v>
      </c>
      <c r="B103" s="87">
        <f t="shared" si="5"/>
        <v>4021</v>
      </c>
      <c r="C103" s="88" t="s">
        <v>9</v>
      </c>
      <c r="D103" s="89">
        <v>36390.800000000003</v>
      </c>
      <c r="E103" s="112" t="s">
        <v>129</v>
      </c>
      <c r="F103" s="131">
        <f>26390.8+10000</f>
        <v>36390.800000000003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43673</v>
      </c>
      <c r="B104" s="87">
        <f t="shared" si="5"/>
        <v>4022</v>
      </c>
      <c r="C104" s="88" t="s">
        <v>8</v>
      </c>
      <c r="D104" s="89">
        <v>38222.400000000001</v>
      </c>
      <c r="E104" s="103">
        <v>43675</v>
      </c>
      <c r="F104" s="96">
        <v>38222.400000000001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45" x14ac:dyDescent="0.25">
      <c r="A105" s="86">
        <v>43673</v>
      </c>
      <c r="B105" s="87">
        <f t="shared" si="5"/>
        <v>4023</v>
      </c>
      <c r="C105" s="88" t="s">
        <v>11</v>
      </c>
      <c r="D105" s="89">
        <v>13905.7</v>
      </c>
      <c r="E105" s="103" t="s">
        <v>115</v>
      </c>
      <c r="F105" s="96">
        <f>1001+5000+3000+4904.7</f>
        <v>13905.7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43673</v>
      </c>
      <c r="B106" s="87">
        <f t="shared" si="5"/>
        <v>4024</v>
      </c>
      <c r="C106" s="88" t="s">
        <v>18</v>
      </c>
      <c r="D106" s="89">
        <v>22607.4</v>
      </c>
      <c r="E106" s="103">
        <v>43676</v>
      </c>
      <c r="F106" s="96">
        <v>22607.4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43674</v>
      </c>
      <c r="B107" s="87">
        <f t="shared" si="5"/>
        <v>4025</v>
      </c>
      <c r="C107" s="88" t="s">
        <v>13</v>
      </c>
      <c r="D107" s="89">
        <v>5611.6</v>
      </c>
      <c r="E107" s="103" t="s">
        <v>112</v>
      </c>
      <c r="F107" s="96">
        <f>3200+227.5+2184.1</f>
        <v>5611.6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43674</v>
      </c>
      <c r="B108" s="87">
        <f t="shared" si="5"/>
        <v>4026</v>
      </c>
      <c r="C108" s="88" t="s">
        <v>10</v>
      </c>
      <c r="D108" s="89">
        <v>2193</v>
      </c>
      <c r="E108" s="103">
        <v>43675</v>
      </c>
      <c r="F108" s="96">
        <v>2193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43675</v>
      </c>
      <c r="B109" s="87">
        <f t="shared" si="5"/>
        <v>4027</v>
      </c>
      <c r="C109" s="88" t="s">
        <v>8</v>
      </c>
      <c r="D109" s="89">
        <v>12078.25</v>
      </c>
      <c r="E109" s="103">
        <v>43677</v>
      </c>
      <c r="F109" s="96">
        <v>12078.25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43675</v>
      </c>
      <c r="B110" s="87">
        <f t="shared" si="5"/>
        <v>4028</v>
      </c>
      <c r="C110" s="88" t="s">
        <v>10</v>
      </c>
      <c r="D110" s="89">
        <v>1806</v>
      </c>
      <c r="E110" s="103">
        <v>43676</v>
      </c>
      <c r="F110" s="96">
        <v>1806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43675</v>
      </c>
      <c r="B111" s="87">
        <f t="shared" si="5"/>
        <v>4029</v>
      </c>
      <c r="C111" s="88" t="s">
        <v>10</v>
      </c>
      <c r="D111" s="89">
        <v>7072.4</v>
      </c>
      <c r="E111" s="103">
        <v>43677</v>
      </c>
      <c r="F111" s="96">
        <v>7072.4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30" x14ac:dyDescent="0.25">
      <c r="A112" s="86">
        <v>43676</v>
      </c>
      <c r="B112" s="87">
        <f t="shared" si="5"/>
        <v>4030</v>
      </c>
      <c r="C112" s="88" t="s">
        <v>8</v>
      </c>
      <c r="D112" s="89">
        <v>39555.800000000003</v>
      </c>
      <c r="E112" s="103" t="s">
        <v>116</v>
      </c>
      <c r="F112" s="96">
        <f>10000+20000+9555.8</f>
        <v>39555.800000000003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43676</v>
      </c>
      <c r="B113" s="87">
        <f t="shared" si="5"/>
        <v>4031</v>
      </c>
      <c r="C113" s="88" t="s">
        <v>10</v>
      </c>
      <c r="D113" s="89">
        <v>3624.8</v>
      </c>
      <c r="E113" s="103">
        <v>43677</v>
      </c>
      <c r="F113" s="96">
        <v>3624.8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43676</v>
      </c>
      <c r="B114" s="87">
        <f t="shared" si="5"/>
        <v>4032</v>
      </c>
      <c r="C114" s="88" t="s">
        <v>18</v>
      </c>
      <c r="D114" s="89">
        <v>7074</v>
      </c>
      <c r="E114" s="103">
        <v>43678</v>
      </c>
      <c r="F114" s="96">
        <v>7074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43677</v>
      </c>
      <c r="B115" s="87">
        <f t="shared" si="5"/>
        <v>4033</v>
      </c>
      <c r="C115" s="88" t="s">
        <v>10</v>
      </c>
      <c r="D115" s="89">
        <v>4728.8</v>
      </c>
      <c r="E115" s="103">
        <v>43678</v>
      </c>
      <c r="F115" s="96">
        <v>4728.8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43677</v>
      </c>
      <c r="B116" s="87">
        <f t="shared" si="5"/>
        <v>4034</v>
      </c>
      <c r="C116" s="88" t="s">
        <v>13</v>
      </c>
      <c r="D116" s="89">
        <v>1531.8</v>
      </c>
      <c r="E116" s="103">
        <v>43678</v>
      </c>
      <c r="F116" s="96">
        <v>1531.8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43678</v>
      </c>
      <c r="B117" s="87">
        <f t="shared" si="5"/>
        <v>4035</v>
      </c>
      <c r="C117" s="88" t="s">
        <v>10</v>
      </c>
      <c r="D117" s="89">
        <v>5058.1499999999996</v>
      </c>
      <c r="E117" s="103">
        <v>43679</v>
      </c>
      <c r="F117" s="96">
        <v>5058.1499999999996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43678</v>
      </c>
      <c r="B118" s="87">
        <f t="shared" si="5"/>
        <v>4036</v>
      </c>
      <c r="C118" s="88" t="s">
        <v>12</v>
      </c>
      <c r="D118" s="89">
        <v>3026.8</v>
      </c>
      <c r="E118" s="103">
        <v>43679</v>
      </c>
      <c r="F118" s="96">
        <v>3026.8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43678</v>
      </c>
      <c r="B119" s="87">
        <f t="shared" si="5"/>
        <v>4037</v>
      </c>
      <c r="C119" s="88" t="s">
        <v>13</v>
      </c>
      <c r="D119" s="89">
        <v>6991.6</v>
      </c>
      <c r="E119" s="103" t="s">
        <v>113</v>
      </c>
      <c r="F119" s="96">
        <f>6000+991.6</f>
        <v>6991.6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43678</v>
      </c>
      <c r="B120" s="87">
        <f t="shared" si="5"/>
        <v>4038</v>
      </c>
      <c r="C120" s="88" t="s">
        <v>11</v>
      </c>
      <c r="D120" s="89">
        <v>2708.94</v>
      </c>
      <c r="E120" s="103">
        <v>43682</v>
      </c>
      <c r="F120" s="96">
        <v>2708.94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43679</v>
      </c>
      <c r="B121" s="87">
        <f t="shared" si="5"/>
        <v>4039</v>
      </c>
      <c r="C121" s="88" t="s">
        <v>10</v>
      </c>
      <c r="D121" s="89">
        <v>3974.4</v>
      </c>
      <c r="E121" s="103">
        <v>43680</v>
      </c>
      <c r="F121" s="96">
        <v>3974.4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43679</v>
      </c>
      <c r="B122" s="87">
        <f t="shared" si="5"/>
        <v>4040</v>
      </c>
      <c r="C122" s="88" t="s">
        <v>13</v>
      </c>
      <c r="D122" s="89">
        <v>7566.1</v>
      </c>
      <c r="E122" s="103">
        <v>43680</v>
      </c>
      <c r="F122" s="96">
        <f>1558.1+6008</f>
        <v>7566.1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43679</v>
      </c>
      <c r="B123" s="87">
        <f t="shared" si="5"/>
        <v>4041</v>
      </c>
      <c r="C123" s="88" t="s">
        <v>12</v>
      </c>
      <c r="D123" s="89">
        <v>1692</v>
      </c>
      <c r="E123" s="103">
        <v>43682</v>
      </c>
      <c r="F123" s="96">
        <v>1692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43680</v>
      </c>
      <c r="B124" s="87">
        <f t="shared" si="5"/>
        <v>4042</v>
      </c>
      <c r="C124" s="88" t="s">
        <v>7</v>
      </c>
      <c r="D124" s="89">
        <v>8454.7999999999993</v>
      </c>
      <c r="E124" s="103">
        <v>43680</v>
      </c>
      <c r="F124" s="96">
        <v>8454.7999999999993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43680</v>
      </c>
      <c r="B125" s="87">
        <f t="shared" si="5"/>
        <v>4043</v>
      </c>
      <c r="C125" s="88" t="s">
        <v>8</v>
      </c>
      <c r="D125" s="89">
        <v>41639.4</v>
      </c>
      <c r="E125" s="103" t="s">
        <v>120</v>
      </c>
      <c r="F125" s="132">
        <f>35000+6639.4</f>
        <v>41639.4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30" x14ac:dyDescent="0.25">
      <c r="A126" s="86">
        <v>43680</v>
      </c>
      <c r="B126" s="87">
        <f t="shared" si="5"/>
        <v>4044</v>
      </c>
      <c r="C126" s="88" t="s">
        <v>9</v>
      </c>
      <c r="D126" s="89">
        <v>38689.5</v>
      </c>
      <c r="E126" s="112" t="s">
        <v>130</v>
      </c>
      <c r="F126" s="68">
        <f>29489.5+9200</f>
        <v>38689.5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30" x14ac:dyDescent="0.25">
      <c r="A127" s="86">
        <v>43680</v>
      </c>
      <c r="B127" s="87">
        <f t="shared" si="5"/>
        <v>4045</v>
      </c>
      <c r="C127" s="88" t="s">
        <v>12</v>
      </c>
      <c r="D127" s="89">
        <v>7914.4</v>
      </c>
      <c r="E127" s="112" t="s">
        <v>133</v>
      </c>
      <c r="F127" s="68">
        <f>2026+3000+2888.4</f>
        <v>7914.4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43680</v>
      </c>
      <c r="B128" s="87">
        <f t="shared" si="5"/>
        <v>4046</v>
      </c>
      <c r="C128" s="88" t="s">
        <v>11</v>
      </c>
      <c r="D128" s="89">
        <v>14829</v>
      </c>
      <c r="E128" s="103">
        <v>43682</v>
      </c>
      <c r="F128" s="96">
        <f>7215+7614</f>
        <v>14829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43680</v>
      </c>
      <c r="B129" s="87">
        <f t="shared" si="5"/>
        <v>4047</v>
      </c>
      <c r="C129" s="88" t="s">
        <v>13</v>
      </c>
      <c r="D129" s="89">
        <v>5730</v>
      </c>
      <c r="E129" s="103">
        <v>43681</v>
      </c>
      <c r="F129" s="96">
        <v>5730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43680</v>
      </c>
      <c r="B130" s="87">
        <f t="shared" si="5"/>
        <v>4048</v>
      </c>
      <c r="C130" s="88" t="s">
        <v>8</v>
      </c>
      <c r="D130" s="89">
        <v>500</v>
      </c>
      <c r="E130" s="103">
        <v>43682</v>
      </c>
      <c r="F130" s="96">
        <v>500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43680</v>
      </c>
      <c r="B131" s="87">
        <f t="shared" si="5"/>
        <v>4049</v>
      </c>
      <c r="C131" s="88" t="s">
        <v>10</v>
      </c>
      <c r="D131" s="89">
        <v>3643.2</v>
      </c>
      <c r="E131" s="103">
        <v>43681</v>
      </c>
      <c r="F131" s="96">
        <v>3643.2</v>
      </c>
      <c r="G131" s="32">
        <f t="shared" si="1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43680</v>
      </c>
      <c r="B132" s="87">
        <f t="shared" ref="B132:B140" si="6">B131+1</f>
        <v>4050</v>
      </c>
      <c r="C132" s="88" t="s">
        <v>9</v>
      </c>
      <c r="D132" s="89">
        <v>568.4</v>
      </c>
      <c r="E132" s="103">
        <v>43682</v>
      </c>
      <c r="F132" s="96">
        <v>568.4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43681</v>
      </c>
      <c r="B133" s="87">
        <f t="shared" si="6"/>
        <v>4051</v>
      </c>
      <c r="C133" s="88" t="s">
        <v>7</v>
      </c>
      <c r="D133" s="89">
        <v>6835.6</v>
      </c>
      <c r="E133" s="103">
        <v>43681</v>
      </c>
      <c r="F133" s="96">
        <v>6835.6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43681</v>
      </c>
      <c r="B134" s="87">
        <f t="shared" si="6"/>
        <v>4052</v>
      </c>
      <c r="C134" s="88" t="s">
        <v>10</v>
      </c>
      <c r="D134" s="89">
        <v>3726</v>
      </c>
      <c r="E134" s="103">
        <v>43682</v>
      </c>
      <c r="F134" s="96">
        <v>3726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43681</v>
      </c>
      <c r="B135" s="87">
        <f t="shared" si="6"/>
        <v>4053</v>
      </c>
      <c r="C135" s="88" t="s">
        <v>13</v>
      </c>
      <c r="D135" s="89">
        <v>7275.2</v>
      </c>
      <c r="E135" s="112" t="s">
        <v>122</v>
      </c>
      <c r="F135" s="131">
        <f>4300+2975.2</f>
        <v>7275.2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43682</v>
      </c>
      <c r="B136" s="87">
        <f t="shared" si="6"/>
        <v>4054</v>
      </c>
      <c r="C136" s="88" t="s">
        <v>11</v>
      </c>
      <c r="D136" s="89">
        <v>12000.15</v>
      </c>
      <c r="E136" s="112" t="s">
        <v>123</v>
      </c>
      <c r="F136" s="131">
        <f>6500+5500.15</f>
        <v>12000.15</v>
      </c>
      <c r="G136" s="93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43682</v>
      </c>
      <c r="B137" s="87">
        <f t="shared" si="6"/>
        <v>4055</v>
      </c>
      <c r="C137" s="88" t="s">
        <v>18</v>
      </c>
      <c r="D137" s="89">
        <v>9890</v>
      </c>
      <c r="E137" s="112">
        <v>43684</v>
      </c>
      <c r="F137" s="131">
        <v>9890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43682</v>
      </c>
      <c r="B138" s="87">
        <f t="shared" si="6"/>
        <v>4056</v>
      </c>
      <c r="C138" s="88" t="s">
        <v>11</v>
      </c>
      <c r="D138" s="89">
        <v>4581</v>
      </c>
      <c r="E138" s="112">
        <v>43683</v>
      </c>
      <c r="F138" s="131">
        <v>4581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43682</v>
      </c>
      <c r="B139" s="87">
        <f t="shared" si="6"/>
        <v>4057</v>
      </c>
      <c r="C139" s="88" t="s">
        <v>10</v>
      </c>
      <c r="D139" s="89">
        <v>3891.6</v>
      </c>
      <c r="E139" s="112">
        <v>43683</v>
      </c>
      <c r="F139" s="131">
        <v>3891.6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43682</v>
      </c>
      <c r="B140" s="87">
        <f t="shared" si="6"/>
        <v>4058</v>
      </c>
      <c r="C140" s="88" t="s">
        <v>13</v>
      </c>
      <c r="D140" s="89">
        <v>6192.4</v>
      </c>
      <c r="E140" s="112" t="s">
        <v>123</v>
      </c>
      <c r="F140" s="131">
        <f>1425+4767.4</f>
        <v>6192.4</v>
      </c>
      <c r="G140" s="93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/>
      <c r="B141" s="87"/>
      <c r="C141" s="88"/>
      <c r="D141" s="89"/>
      <c r="E141" s="103"/>
      <c r="F141" s="96"/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thickBot="1" x14ac:dyDescent="0.3">
      <c r="A142" s="43"/>
      <c r="B142" s="44"/>
      <c r="C142" s="45"/>
      <c r="D142" s="46"/>
      <c r="E142" s="109"/>
      <c r="F142" s="46"/>
      <c r="G142" s="32">
        <f t="shared" si="1"/>
        <v>0</v>
      </c>
      <c r="H142" s="2"/>
    </row>
    <row r="143" spans="1:17" ht="16.5" thickTop="1" x14ac:dyDescent="0.25">
      <c r="A143" s="49"/>
      <c r="B143" s="50"/>
      <c r="C143" s="2"/>
      <c r="D143" s="51">
        <f>SUM(D4:D142)</f>
        <v>1175116.97</v>
      </c>
      <c r="E143" s="110"/>
      <c r="F143" s="51">
        <f>SUM(F4:F142)</f>
        <v>1175116.97</v>
      </c>
      <c r="G143" s="55"/>
      <c r="H143" s="2"/>
    </row>
    <row r="144" spans="1:17" x14ac:dyDescent="0.25">
      <c r="A144" s="49"/>
      <c r="B144" s="50"/>
      <c r="C144" s="2"/>
      <c r="D144" s="53"/>
      <c r="E144" s="110"/>
      <c r="F144" s="53"/>
      <c r="G144" s="55"/>
      <c r="H144" s="2"/>
    </row>
    <row r="145" spans="1:16" ht="30" x14ac:dyDescent="0.25">
      <c r="A145" s="49"/>
      <c r="B145" s="50"/>
      <c r="C145" s="2"/>
      <c r="D145" s="56" t="s">
        <v>15</v>
      </c>
      <c r="E145" s="110"/>
      <c r="F145" s="57" t="s">
        <v>16</v>
      </c>
      <c r="G145" s="55"/>
      <c r="H145" s="2"/>
    </row>
    <row r="146" spans="1:16" ht="15.75" thickBot="1" x14ac:dyDescent="0.3">
      <c r="A146" s="49"/>
      <c r="B146" s="50"/>
      <c r="C146" s="2"/>
      <c r="D146" s="56"/>
      <c r="E146" s="110"/>
      <c r="F146" s="57"/>
      <c r="G146" s="55"/>
      <c r="H146" s="2"/>
    </row>
    <row r="147" spans="1:16" ht="21.75" thickBot="1" x14ac:dyDescent="0.4">
      <c r="A147" s="49"/>
      <c r="B147" s="50"/>
      <c r="C147" s="2"/>
      <c r="D147" s="121">
        <f>D143-F143</f>
        <v>0</v>
      </c>
      <c r="E147" s="122"/>
      <c r="F147" s="123"/>
      <c r="H147" s="2"/>
    </row>
    <row r="148" spans="1:16" x14ac:dyDescent="0.25">
      <c r="A148" s="49"/>
      <c r="B148" s="50"/>
      <c r="C148" s="2"/>
      <c r="D148" s="53"/>
      <c r="E148" s="110"/>
      <c r="F148" s="53"/>
      <c r="H148" s="2"/>
      <c r="K148" s="49"/>
      <c r="L148" s="50"/>
      <c r="M148" s="2"/>
      <c r="N148" s="53"/>
      <c r="O148" s="52"/>
      <c r="P148" s="53"/>
    </row>
    <row r="149" spans="1:16" ht="18.75" x14ac:dyDescent="0.3">
      <c r="A149" s="49"/>
      <c r="B149" s="50"/>
      <c r="C149" s="2"/>
      <c r="D149" s="124" t="s">
        <v>17</v>
      </c>
      <c r="E149" s="124"/>
      <c r="F149" s="124"/>
      <c r="H149" s="2"/>
      <c r="K149" s="49"/>
      <c r="L149" s="50"/>
      <c r="M149" s="2"/>
    </row>
    <row r="150" spans="1:16" x14ac:dyDescent="0.25">
      <c r="A150" s="49"/>
      <c r="B150" s="50"/>
      <c r="C150" s="2"/>
      <c r="D150" s="53"/>
      <c r="E150" s="110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110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110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110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110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110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110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110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110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110"/>
      <c r="F159" s="53"/>
      <c r="H159" s="2"/>
      <c r="K159" s="49"/>
      <c r="L159" s="50"/>
      <c r="M159" s="2"/>
      <c r="N159" s="53"/>
      <c r="O159" s="52"/>
      <c r="P159" s="53"/>
    </row>
    <row r="160" spans="1:16" x14ac:dyDescent="0.25">
      <c r="A160" s="49"/>
      <c r="B160" s="50"/>
      <c r="C160" s="2"/>
      <c r="D160" s="53"/>
      <c r="E160" s="110"/>
      <c r="F160" s="53"/>
      <c r="H160" s="2"/>
      <c r="K160" s="49"/>
      <c r="L160" s="50"/>
      <c r="M160" s="2"/>
      <c r="N160" s="53"/>
      <c r="O160" s="52"/>
      <c r="P160" s="53"/>
    </row>
  </sheetData>
  <mergeCells count="8">
    <mergeCell ref="D147:F147"/>
    <mergeCell ref="D149:F14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36FC-851F-47B0-95CC-3C30E8210393}">
  <sheetPr>
    <tabColor theme="7" tint="-0.249977111117893"/>
  </sheetPr>
  <dimension ref="A1:Q128"/>
  <sheetViews>
    <sheetView tabSelected="1" workbookViewId="0">
      <selection activeCell="F8" sqref="F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118</v>
      </c>
      <c r="C1" s="125"/>
      <c r="D1" s="125"/>
      <c r="E1" s="125"/>
      <c r="F1" s="125"/>
      <c r="H1" s="2"/>
      <c r="K1" s="3"/>
      <c r="L1" s="126" t="s">
        <v>119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43683</v>
      </c>
      <c r="B4" s="87">
        <v>4059</v>
      </c>
      <c r="C4" s="88" t="s">
        <v>11</v>
      </c>
      <c r="D4" s="89">
        <v>7893</v>
      </c>
      <c r="E4" s="103">
        <v>43685</v>
      </c>
      <c r="F4" s="96">
        <v>7893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43683</v>
      </c>
      <c r="B5" s="87">
        <f t="shared" ref="B5:B70" si="0">B4+1</f>
        <v>4060</v>
      </c>
      <c r="C5" s="88" t="s">
        <v>10</v>
      </c>
      <c r="D5" s="89">
        <v>4388.3999999999996</v>
      </c>
      <c r="E5" s="103">
        <v>43684</v>
      </c>
      <c r="F5" s="96">
        <v>4388.3999999999996</v>
      </c>
      <c r="G5" s="32">
        <f>D5-F5</f>
        <v>0</v>
      </c>
      <c r="H5" s="2"/>
      <c r="K5" s="28">
        <v>43684</v>
      </c>
      <c r="L5" s="33">
        <v>238</v>
      </c>
      <c r="M5" s="34" t="s">
        <v>25</v>
      </c>
      <c r="N5" s="31">
        <v>2638.5</v>
      </c>
      <c r="O5" s="24"/>
      <c r="P5" s="25"/>
      <c r="Q5" s="32">
        <f>N5-P5</f>
        <v>2638.5</v>
      </c>
    </row>
    <row r="6" spans="1:17" ht="15.75" x14ac:dyDescent="0.25">
      <c r="A6" s="86">
        <v>43684</v>
      </c>
      <c r="B6" s="87">
        <f t="shared" si="0"/>
        <v>4061</v>
      </c>
      <c r="C6" s="88" t="s">
        <v>18</v>
      </c>
      <c r="D6" s="89">
        <v>12007.8</v>
      </c>
      <c r="E6" s="103">
        <v>43685</v>
      </c>
      <c r="F6" s="96">
        <v>12007.8</v>
      </c>
      <c r="G6" s="32">
        <f>D6-F6</f>
        <v>0</v>
      </c>
      <c r="H6" s="2"/>
      <c r="K6" s="28">
        <v>43686</v>
      </c>
      <c r="L6" s="33">
        <f>L5+1</f>
        <v>239</v>
      </c>
      <c r="M6" s="34" t="s">
        <v>25</v>
      </c>
      <c r="N6" s="31">
        <v>5049</v>
      </c>
      <c r="O6" s="24"/>
      <c r="P6" s="25"/>
      <c r="Q6" s="32">
        <f>N6-P6</f>
        <v>5049</v>
      </c>
    </row>
    <row r="7" spans="1:17" ht="15.75" x14ac:dyDescent="0.25">
      <c r="A7" s="86">
        <v>43684</v>
      </c>
      <c r="B7" s="87">
        <f t="shared" si="0"/>
        <v>4062</v>
      </c>
      <c r="C7" s="88" t="s">
        <v>8</v>
      </c>
      <c r="D7" s="89">
        <v>12074</v>
      </c>
      <c r="E7" s="103">
        <v>43686</v>
      </c>
      <c r="F7" s="96">
        <v>12074</v>
      </c>
      <c r="G7" s="32">
        <f t="shared" ref="G7:G110" si="1">D7-F7</f>
        <v>0</v>
      </c>
      <c r="H7" s="2"/>
      <c r="K7" s="28">
        <v>43689</v>
      </c>
      <c r="L7" s="33">
        <f t="shared" ref="L7:L19" si="2">L6+1</f>
        <v>240</v>
      </c>
      <c r="M7" s="30" t="s">
        <v>25</v>
      </c>
      <c r="N7" s="31">
        <v>4964</v>
      </c>
      <c r="O7" s="24"/>
      <c r="P7" s="25"/>
      <c r="Q7" s="32">
        <f t="shared" ref="Q7:Q22" si="3">N7-P7</f>
        <v>4964</v>
      </c>
    </row>
    <row r="8" spans="1:17" ht="15.75" x14ac:dyDescent="0.25">
      <c r="A8" s="86">
        <v>43684</v>
      </c>
      <c r="B8" s="87">
        <f t="shared" si="0"/>
        <v>4063</v>
      </c>
      <c r="C8" s="88" t="s">
        <v>10</v>
      </c>
      <c r="D8" s="89">
        <v>3808.8</v>
      </c>
      <c r="E8" s="103">
        <v>43685</v>
      </c>
      <c r="F8" s="96">
        <v>3808.8</v>
      </c>
      <c r="G8" s="32">
        <f t="shared" si="1"/>
        <v>0</v>
      </c>
      <c r="H8" s="2"/>
      <c r="K8" s="28">
        <v>43694</v>
      </c>
      <c r="L8" s="33">
        <f t="shared" si="2"/>
        <v>241</v>
      </c>
      <c r="M8" s="30" t="s">
        <v>25</v>
      </c>
      <c r="N8" s="31">
        <v>4533</v>
      </c>
      <c r="O8" s="24"/>
      <c r="P8" s="25"/>
      <c r="Q8" s="32">
        <f t="shared" si="3"/>
        <v>4533</v>
      </c>
    </row>
    <row r="9" spans="1:17" ht="15.75" x14ac:dyDescent="0.25">
      <c r="A9" s="86">
        <v>43684</v>
      </c>
      <c r="B9" s="87">
        <f t="shared" si="0"/>
        <v>4064</v>
      </c>
      <c r="C9" s="88" t="s">
        <v>13</v>
      </c>
      <c r="D9" s="89">
        <v>3108.8</v>
      </c>
      <c r="E9" s="103" t="s">
        <v>124</v>
      </c>
      <c r="F9" s="96">
        <f>232.5+2876.3</f>
        <v>3108.8</v>
      </c>
      <c r="G9" s="32">
        <f t="shared" si="1"/>
        <v>0</v>
      </c>
      <c r="H9" s="2"/>
      <c r="K9" s="28">
        <v>43696</v>
      </c>
      <c r="L9" s="33">
        <f t="shared" si="2"/>
        <v>242</v>
      </c>
      <c r="M9" s="30" t="s">
        <v>25</v>
      </c>
      <c r="N9" s="31">
        <v>4974</v>
      </c>
      <c r="O9" s="24"/>
      <c r="P9" s="25"/>
      <c r="Q9" s="32">
        <f t="shared" si="3"/>
        <v>4974</v>
      </c>
    </row>
    <row r="10" spans="1:17" ht="15.75" x14ac:dyDescent="0.25">
      <c r="A10" s="86">
        <v>43685</v>
      </c>
      <c r="B10" s="87">
        <f t="shared" si="0"/>
        <v>4065</v>
      </c>
      <c r="C10" s="88" t="s">
        <v>11</v>
      </c>
      <c r="D10" s="102">
        <v>5355</v>
      </c>
      <c r="E10" s="103" t="s">
        <v>124</v>
      </c>
      <c r="F10" s="96">
        <f>4000+1355</f>
        <v>5355</v>
      </c>
      <c r="G10" s="32">
        <f t="shared" si="1"/>
        <v>0</v>
      </c>
      <c r="H10" s="2"/>
      <c r="K10" s="28">
        <v>43698</v>
      </c>
      <c r="L10" s="33">
        <f t="shared" si="2"/>
        <v>243</v>
      </c>
      <c r="M10" s="34" t="s">
        <v>25</v>
      </c>
      <c r="N10" s="31">
        <v>2557</v>
      </c>
      <c r="O10" s="24"/>
      <c r="P10" s="25"/>
      <c r="Q10" s="32">
        <f t="shared" si="3"/>
        <v>2557</v>
      </c>
    </row>
    <row r="11" spans="1:17" ht="30" x14ac:dyDescent="0.25">
      <c r="A11" s="86">
        <v>43685</v>
      </c>
      <c r="B11" s="87">
        <f t="shared" si="0"/>
        <v>4066</v>
      </c>
      <c r="C11" s="88" t="s">
        <v>11</v>
      </c>
      <c r="D11" s="102">
        <v>13018</v>
      </c>
      <c r="E11" s="103" t="s">
        <v>125</v>
      </c>
      <c r="F11" s="96">
        <f>6645+6373</f>
        <v>13018</v>
      </c>
      <c r="G11" s="32">
        <f t="shared" si="1"/>
        <v>0</v>
      </c>
      <c r="H11" s="2"/>
      <c r="K11" s="28">
        <v>43701</v>
      </c>
      <c r="L11" s="33">
        <f t="shared" si="2"/>
        <v>244</v>
      </c>
      <c r="M11" s="34" t="s">
        <v>25</v>
      </c>
      <c r="N11" s="31">
        <v>2893</v>
      </c>
      <c r="O11" s="24"/>
      <c r="P11" s="25"/>
      <c r="Q11" s="32">
        <f t="shared" si="3"/>
        <v>2893</v>
      </c>
    </row>
    <row r="12" spans="1:17" ht="15.75" x14ac:dyDescent="0.25">
      <c r="A12" s="86">
        <v>43685</v>
      </c>
      <c r="B12" s="87">
        <f t="shared" si="0"/>
        <v>4067</v>
      </c>
      <c r="C12" s="88" t="s">
        <v>12</v>
      </c>
      <c r="D12" s="102">
        <v>1526.4</v>
      </c>
      <c r="E12" s="103">
        <v>43686</v>
      </c>
      <c r="F12" s="96">
        <v>1526.4</v>
      </c>
      <c r="G12" s="32">
        <f t="shared" si="1"/>
        <v>0</v>
      </c>
      <c r="H12" s="2"/>
      <c r="K12" s="28">
        <v>43703</v>
      </c>
      <c r="L12" s="33">
        <f t="shared" si="2"/>
        <v>245</v>
      </c>
      <c r="M12" s="34" t="s">
        <v>25</v>
      </c>
      <c r="N12" s="31">
        <v>6283</v>
      </c>
      <c r="O12" s="24"/>
      <c r="P12" s="25"/>
      <c r="Q12" s="32">
        <f t="shared" si="3"/>
        <v>6283</v>
      </c>
    </row>
    <row r="13" spans="1:17" ht="15.75" x14ac:dyDescent="0.25">
      <c r="A13" s="86">
        <v>43685</v>
      </c>
      <c r="B13" s="87">
        <f t="shared" si="0"/>
        <v>4068</v>
      </c>
      <c r="C13" s="88" t="s">
        <v>18</v>
      </c>
      <c r="D13" s="102">
        <v>7538.8</v>
      </c>
      <c r="E13" s="103">
        <v>43686</v>
      </c>
      <c r="F13" s="96">
        <v>7538.8</v>
      </c>
      <c r="G13" s="32">
        <f t="shared" si="1"/>
        <v>0</v>
      </c>
      <c r="H13" s="2"/>
      <c r="K13" s="28">
        <v>43706</v>
      </c>
      <c r="L13" s="33">
        <f t="shared" si="2"/>
        <v>246</v>
      </c>
      <c r="M13" s="30" t="s">
        <v>25</v>
      </c>
      <c r="N13" s="31">
        <v>4291</v>
      </c>
      <c r="O13" s="24"/>
      <c r="P13" s="25"/>
      <c r="Q13" s="32">
        <f t="shared" si="3"/>
        <v>4291</v>
      </c>
    </row>
    <row r="14" spans="1:17" ht="18.75" x14ac:dyDescent="0.3">
      <c r="A14" s="86">
        <v>43685</v>
      </c>
      <c r="B14" s="87">
        <f t="shared" si="0"/>
        <v>4069</v>
      </c>
      <c r="C14" s="104" t="s">
        <v>10</v>
      </c>
      <c r="D14" s="102">
        <v>6006.6</v>
      </c>
      <c r="E14" s="103">
        <v>43686</v>
      </c>
      <c r="F14" s="96">
        <v>6006.6</v>
      </c>
      <c r="G14" s="32">
        <f t="shared" si="1"/>
        <v>0</v>
      </c>
      <c r="H14" s="2"/>
      <c r="K14" s="28">
        <v>43708</v>
      </c>
      <c r="L14" s="33">
        <f t="shared" si="2"/>
        <v>247</v>
      </c>
      <c r="M14" s="120" t="s">
        <v>26</v>
      </c>
      <c r="N14" s="31">
        <v>0</v>
      </c>
      <c r="O14" s="24"/>
      <c r="P14" s="25"/>
      <c r="Q14" s="32">
        <f t="shared" si="3"/>
        <v>0</v>
      </c>
    </row>
    <row r="15" spans="1:17" ht="15.75" x14ac:dyDescent="0.25">
      <c r="A15" s="86">
        <v>43685</v>
      </c>
      <c r="B15" s="87">
        <f t="shared" si="0"/>
        <v>4070</v>
      </c>
      <c r="C15" s="104" t="s">
        <v>13</v>
      </c>
      <c r="D15" s="102">
        <v>9086</v>
      </c>
      <c r="E15" s="103">
        <v>43686</v>
      </c>
      <c r="F15" s="96">
        <v>9086</v>
      </c>
      <c r="G15" s="32">
        <f t="shared" si="1"/>
        <v>0</v>
      </c>
      <c r="H15" s="2"/>
      <c r="K15" s="28">
        <v>43708</v>
      </c>
      <c r="L15" s="33">
        <f t="shared" si="2"/>
        <v>248</v>
      </c>
      <c r="M15" s="30" t="s">
        <v>25</v>
      </c>
      <c r="N15" s="31">
        <v>3380</v>
      </c>
      <c r="O15" s="24"/>
      <c r="P15" s="25"/>
      <c r="Q15" s="32">
        <f t="shared" si="3"/>
        <v>3380</v>
      </c>
    </row>
    <row r="16" spans="1:17" ht="30" x14ac:dyDescent="0.25">
      <c r="A16" s="86">
        <v>43686</v>
      </c>
      <c r="B16" s="87">
        <f t="shared" si="0"/>
        <v>4071</v>
      </c>
      <c r="C16" s="117" t="s">
        <v>11</v>
      </c>
      <c r="D16" s="102">
        <v>15768.8</v>
      </c>
      <c r="E16" s="103" t="s">
        <v>126</v>
      </c>
      <c r="F16" s="96">
        <f>4627+11141.8</f>
        <v>15768.8</v>
      </c>
      <c r="G16" s="32">
        <f t="shared" si="1"/>
        <v>0</v>
      </c>
      <c r="H16" s="2"/>
      <c r="K16" s="28">
        <v>43708</v>
      </c>
      <c r="L16" s="33">
        <f t="shared" si="2"/>
        <v>249</v>
      </c>
      <c r="M16" s="30" t="s">
        <v>25</v>
      </c>
      <c r="N16" s="31">
        <v>2075</v>
      </c>
      <c r="O16" s="24"/>
      <c r="P16" s="25"/>
      <c r="Q16" s="32">
        <f t="shared" si="3"/>
        <v>2075</v>
      </c>
    </row>
    <row r="17" spans="1:17" ht="15.75" x14ac:dyDescent="0.25">
      <c r="A17" s="86">
        <v>43686</v>
      </c>
      <c r="B17" s="87">
        <f t="shared" si="0"/>
        <v>4072</v>
      </c>
      <c r="C17" s="104" t="s">
        <v>8</v>
      </c>
      <c r="D17" s="102">
        <v>19847.599999999999</v>
      </c>
      <c r="E17" s="103">
        <v>43687</v>
      </c>
      <c r="F17" s="96">
        <v>19847.599999999999</v>
      </c>
      <c r="G17" s="32">
        <f t="shared" si="1"/>
        <v>0</v>
      </c>
      <c r="H17" s="2"/>
      <c r="K17" s="28">
        <v>43710</v>
      </c>
      <c r="L17" s="33">
        <f t="shared" si="2"/>
        <v>250</v>
      </c>
      <c r="M17" s="34" t="s">
        <v>25</v>
      </c>
      <c r="N17" s="31">
        <v>5328</v>
      </c>
      <c r="O17" s="24"/>
      <c r="P17" s="25"/>
      <c r="Q17" s="32">
        <f t="shared" si="3"/>
        <v>5328</v>
      </c>
    </row>
    <row r="18" spans="1:17" ht="15.75" x14ac:dyDescent="0.25">
      <c r="A18" s="86">
        <v>43686</v>
      </c>
      <c r="B18" s="87">
        <f t="shared" si="0"/>
        <v>4073</v>
      </c>
      <c r="C18" s="104" t="s">
        <v>13</v>
      </c>
      <c r="D18" s="102">
        <v>7722</v>
      </c>
      <c r="E18" s="103">
        <v>43688</v>
      </c>
      <c r="F18" s="96">
        <v>7722</v>
      </c>
      <c r="G18" s="32">
        <f t="shared" si="1"/>
        <v>0</v>
      </c>
      <c r="H18" s="2"/>
      <c r="K18" s="75"/>
      <c r="L18" s="33">
        <f t="shared" si="2"/>
        <v>251</v>
      </c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43686</v>
      </c>
      <c r="B19" s="87">
        <f t="shared" si="0"/>
        <v>4074</v>
      </c>
      <c r="C19" s="88" t="s">
        <v>10</v>
      </c>
      <c r="D19" s="102">
        <v>5207.6000000000004</v>
      </c>
      <c r="E19" s="103">
        <v>43687</v>
      </c>
      <c r="F19" s="96">
        <v>5207.6000000000004</v>
      </c>
      <c r="G19" s="93">
        <f t="shared" si="1"/>
        <v>0</v>
      </c>
      <c r="H19" s="2"/>
      <c r="K19" s="75"/>
      <c r="L19" s="33">
        <f t="shared" si="2"/>
        <v>252</v>
      </c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43686</v>
      </c>
      <c r="B20" s="87">
        <f t="shared" si="0"/>
        <v>4075</v>
      </c>
      <c r="C20" s="88" t="s">
        <v>12</v>
      </c>
      <c r="D20" s="102">
        <v>2294.4</v>
      </c>
      <c r="E20" s="103">
        <v>43687</v>
      </c>
      <c r="F20" s="96">
        <v>2294.4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43687</v>
      </c>
      <c r="B21" s="87">
        <f t="shared" si="0"/>
        <v>4076</v>
      </c>
      <c r="C21" s="88" t="s">
        <v>7</v>
      </c>
      <c r="D21" s="102">
        <v>8685.6</v>
      </c>
      <c r="E21" s="103">
        <v>43687</v>
      </c>
      <c r="F21" s="96">
        <v>8685.6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30" x14ac:dyDescent="0.25">
      <c r="A22" s="86">
        <v>43687</v>
      </c>
      <c r="B22" s="87">
        <f t="shared" si="0"/>
        <v>4077</v>
      </c>
      <c r="C22" s="88" t="s">
        <v>9</v>
      </c>
      <c r="D22" s="102">
        <v>39067.050000000003</v>
      </c>
      <c r="E22" s="103" t="s">
        <v>134</v>
      </c>
      <c r="F22" s="96">
        <f>25800+4067+9200.05</f>
        <v>39067.050000000003</v>
      </c>
      <c r="G22" s="93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30" x14ac:dyDescent="0.25">
      <c r="A23" s="86">
        <v>43687</v>
      </c>
      <c r="B23" s="87">
        <f t="shared" si="0"/>
        <v>4078</v>
      </c>
      <c r="C23" s="88" t="s">
        <v>11</v>
      </c>
      <c r="D23" s="102">
        <v>23800.400000000001</v>
      </c>
      <c r="E23" s="103" t="s">
        <v>128</v>
      </c>
      <c r="F23" s="96">
        <f>5858+17942.4</f>
        <v>23800.400000000001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30" x14ac:dyDescent="0.25">
      <c r="A24" s="86">
        <v>43687</v>
      </c>
      <c r="B24" s="87">
        <f t="shared" si="0"/>
        <v>4079</v>
      </c>
      <c r="C24" s="88" t="s">
        <v>8</v>
      </c>
      <c r="D24" s="102">
        <v>11454</v>
      </c>
      <c r="E24" s="103" t="s">
        <v>127</v>
      </c>
      <c r="F24" s="96">
        <f>9000+2454</f>
        <v>11454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43687</v>
      </c>
      <c r="B25" s="87">
        <f t="shared" si="0"/>
        <v>4080</v>
      </c>
      <c r="C25" s="88" t="s">
        <v>10</v>
      </c>
      <c r="D25" s="102">
        <v>4700</v>
      </c>
      <c r="E25" s="103">
        <v>43689</v>
      </c>
      <c r="F25" s="96">
        <v>4700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43687</v>
      </c>
      <c r="B26" s="87">
        <f t="shared" si="0"/>
        <v>4081</v>
      </c>
      <c r="C26" s="88" t="s">
        <v>12</v>
      </c>
      <c r="D26" s="102">
        <v>2390.4</v>
      </c>
      <c r="E26" s="103">
        <v>43688</v>
      </c>
      <c r="F26" s="96">
        <v>2390.4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30" x14ac:dyDescent="0.25">
      <c r="A27" s="86">
        <v>43688</v>
      </c>
      <c r="B27" s="87">
        <f t="shared" si="0"/>
        <v>4082</v>
      </c>
      <c r="C27" s="104" t="s">
        <v>11</v>
      </c>
      <c r="D27" s="102">
        <v>13928.8</v>
      </c>
      <c r="E27" s="103" t="s">
        <v>132</v>
      </c>
      <c r="F27" s="96">
        <f>10000+2000+1928.8</f>
        <v>13928.8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43688</v>
      </c>
      <c r="B28" s="87">
        <f t="shared" si="0"/>
        <v>4083</v>
      </c>
      <c r="C28" s="88" t="s">
        <v>12</v>
      </c>
      <c r="D28" s="102">
        <v>2256</v>
      </c>
      <c r="E28" s="103">
        <v>43692</v>
      </c>
      <c r="F28" s="96">
        <v>2256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43688</v>
      </c>
      <c r="B29" s="87">
        <f t="shared" si="0"/>
        <v>4084</v>
      </c>
      <c r="C29" s="88" t="s">
        <v>8</v>
      </c>
      <c r="D29" s="102">
        <v>7727.7</v>
      </c>
      <c r="E29" s="103">
        <v>43689</v>
      </c>
      <c r="F29" s="96">
        <v>7727.7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43688</v>
      </c>
      <c r="B30" s="87">
        <f t="shared" si="0"/>
        <v>4085</v>
      </c>
      <c r="C30" s="88" t="s">
        <v>13</v>
      </c>
      <c r="D30" s="102">
        <v>10003.200000000001</v>
      </c>
      <c r="E30" s="103">
        <v>43689</v>
      </c>
      <c r="F30" s="96">
        <v>10003.200000000001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43688</v>
      </c>
      <c r="B31" s="87">
        <f t="shared" si="0"/>
        <v>4086</v>
      </c>
      <c r="C31" s="88" t="s">
        <v>10</v>
      </c>
      <c r="D31" s="102">
        <v>4596.6000000000004</v>
      </c>
      <c r="E31" s="103">
        <v>43689</v>
      </c>
      <c r="F31" s="96">
        <v>4596.6000000000004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30" x14ac:dyDescent="0.25">
      <c r="A32" s="86">
        <v>43689</v>
      </c>
      <c r="B32" s="87">
        <f t="shared" si="0"/>
        <v>4087</v>
      </c>
      <c r="C32" s="88" t="s">
        <v>11</v>
      </c>
      <c r="D32" s="102">
        <v>12282.8</v>
      </c>
      <c r="E32" s="103" t="s">
        <v>135</v>
      </c>
      <c r="F32" s="96">
        <f>4131+5000+3151.8</f>
        <v>12282.8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43689</v>
      </c>
      <c r="B33" s="87">
        <f t="shared" si="0"/>
        <v>4088</v>
      </c>
      <c r="C33" s="88" t="s">
        <v>13</v>
      </c>
      <c r="D33" s="102">
        <v>3844.6</v>
      </c>
      <c r="E33" s="103">
        <v>43690</v>
      </c>
      <c r="F33" s="96">
        <v>3844.6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43689</v>
      </c>
      <c r="B34" s="87">
        <f t="shared" si="0"/>
        <v>4089</v>
      </c>
      <c r="C34" s="88" t="s">
        <v>10</v>
      </c>
      <c r="D34" s="102">
        <v>582.79999999999995</v>
      </c>
      <c r="E34" s="103">
        <v>43690</v>
      </c>
      <c r="F34" s="96">
        <v>582.79999999999995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43690</v>
      </c>
      <c r="B35" s="87">
        <f t="shared" si="0"/>
        <v>4090</v>
      </c>
      <c r="C35" s="88" t="s">
        <v>13</v>
      </c>
      <c r="D35" s="102">
        <v>10566.8</v>
      </c>
      <c r="E35" s="103">
        <v>43692</v>
      </c>
      <c r="F35" s="96">
        <v>10566.8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43690</v>
      </c>
      <c r="B36" s="87">
        <f t="shared" si="0"/>
        <v>4091</v>
      </c>
      <c r="C36" s="88" t="s">
        <v>10</v>
      </c>
      <c r="D36" s="102">
        <v>4809.6000000000004</v>
      </c>
      <c r="E36" s="103">
        <v>43691</v>
      </c>
      <c r="F36" s="96">
        <v>4809.6000000000004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43691</v>
      </c>
      <c r="B37" s="87">
        <f t="shared" si="0"/>
        <v>4092</v>
      </c>
      <c r="C37" s="88" t="s">
        <v>12</v>
      </c>
      <c r="D37" s="89">
        <v>2195.1999999999998</v>
      </c>
      <c r="E37" s="107">
        <v>43691</v>
      </c>
      <c r="F37" s="89">
        <v>2195.1999999999998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43691</v>
      </c>
      <c r="B38" s="87">
        <f t="shared" si="0"/>
        <v>4093</v>
      </c>
      <c r="C38" s="88" t="s">
        <v>10</v>
      </c>
      <c r="D38" s="89">
        <v>3660</v>
      </c>
      <c r="E38" s="103">
        <v>43692</v>
      </c>
      <c r="F38" s="96">
        <v>3660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43692</v>
      </c>
      <c r="B39" s="87">
        <f t="shared" si="0"/>
        <v>4094</v>
      </c>
      <c r="C39" s="104" t="s">
        <v>8</v>
      </c>
      <c r="D39" s="89">
        <v>9785.4</v>
      </c>
      <c r="E39" s="103">
        <v>43692</v>
      </c>
      <c r="F39" s="96">
        <v>9785.4</v>
      </c>
      <c r="G39" s="32">
        <f t="shared" si="1"/>
        <v>0</v>
      </c>
      <c r="H39" s="2"/>
      <c r="K39" s="49"/>
      <c r="L39" s="50"/>
      <c r="M39" s="2"/>
      <c r="N39" s="51">
        <f>SUM(N4:N38)</f>
        <v>48965.5</v>
      </c>
      <c r="O39" s="52"/>
      <c r="P39" s="53">
        <f>SUM(P4:P38)</f>
        <v>0</v>
      </c>
      <c r="Q39" s="54">
        <f>SUM(Q4:Q38)</f>
        <v>48965.5</v>
      </c>
    </row>
    <row r="40" spans="1:17" ht="15.75" x14ac:dyDescent="0.25">
      <c r="A40" s="86">
        <v>43692</v>
      </c>
      <c r="B40" s="87">
        <f t="shared" si="0"/>
        <v>4095</v>
      </c>
      <c r="C40" s="88" t="s">
        <v>13</v>
      </c>
      <c r="D40" s="89">
        <v>10756.8</v>
      </c>
      <c r="E40" s="103">
        <v>43695</v>
      </c>
      <c r="F40" s="96">
        <f>8000+2756.8</f>
        <v>10756.8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43692</v>
      </c>
      <c r="B41" s="87">
        <f t="shared" si="0"/>
        <v>4096</v>
      </c>
      <c r="C41" s="88" t="s">
        <v>12</v>
      </c>
      <c r="D41" s="89">
        <v>2150.4</v>
      </c>
      <c r="E41" s="103">
        <v>43693</v>
      </c>
      <c r="F41" s="96">
        <v>2150.4</v>
      </c>
      <c r="G41" s="32">
        <f t="shared" si="1"/>
        <v>0</v>
      </c>
      <c r="H41" s="2"/>
      <c r="K41" s="49"/>
      <c r="L41" s="50"/>
      <c r="M41" s="2"/>
      <c r="N41" s="129" t="s">
        <v>15</v>
      </c>
      <c r="O41" s="52"/>
      <c r="P41" s="130" t="s">
        <v>16</v>
      </c>
      <c r="Q41" s="55"/>
    </row>
    <row r="42" spans="1:17" ht="15.75" customHeight="1" x14ac:dyDescent="0.25">
      <c r="A42" s="86">
        <v>43692</v>
      </c>
      <c r="B42" s="87">
        <f t="shared" si="0"/>
        <v>4097</v>
      </c>
      <c r="C42" s="88" t="s">
        <v>9</v>
      </c>
      <c r="D42" s="89">
        <v>10260</v>
      </c>
      <c r="E42" s="103">
        <v>43693</v>
      </c>
      <c r="F42" s="96">
        <v>10260</v>
      </c>
      <c r="G42" s="32">
        <f t="shared" si="1"/>
        <v>0</v>
      </c>
      <c r="H42" s="2"/>
      <c r="K42" s="49"/>
      <c r="L42" s="50"/>
      <c r="M42" s="2"/>
      <c r="N42" s="129"/>
      <c r="O42" s="52"/>
      <c r="P42" s="130"/>
      <c r="Q42" s="55"/>
    </row>
    <row r="43" spans="1:17" ht="15.75" customHeight="1" x14ac:dyDescent="0.25">
      <c r="A43" s="86">
        <v>43692</v>
      </c>
      <c r="B43" s="87">
        <f t="shared" si="0"/>
        <v>4098</v>
      </c>
      <c r="C43" s="88" t="s">
        <v>10</v>
      </c>
      <c r="D43" s="89">
        <v>5985.6</v>
      </c>
      <c r="E43" s="103">
        <v>43693</v>
      </c>
      <c r="F43" s="96">
        <v>5985.6</v>
      </c>
      <c r="G43" s="32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16.5" thickBot="1" x14ac:dyDescent="0.3">
      <c r="A44" s="86">
        <v>43693</v>
      </c>
      <c r="B44" s="87">
        <f t="shared" si="0"/>
        <v>4099</v>
      </c>
      <c r="C44" s="88" t="s">
        <v>8</v>
      </c>
      <c r="D44" s="89">
        <v>11012.4</v>
      </c>
      <c r="E44" s="103">
        <v>43694</v>
      </c>
      <c r="F44" s="96">
        <v>11012.4</v>
      </c>
      <c r="G44" s="32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21.75" thickBot="1" x14ac:dyDescent="0.4">
      <c r="A45" s="86">
        <v>43693</v>
      </c>
      <c r="B45" s="87">
        <f t="shared" si="0"/>
        <v>4100</v>
      </c>
      <c r="C45" s="88" t="s">
        <v>10</v>
      </c>
      <c r="D45" s="89">
        <v>5155.2</v>
      </c>
      <c r="E45" s="103">
        <v>43694</v>
      </c>
      <c r="F45" s="96">
        <v>5155.2</v>
      </c>
      <c r="G45" s="93">
        <f t="shared" si="1"/>
        <v>0</v>
      </c>
      <c r="H45" s="2"/>
      <c r="K45" s="49"/>
      <c r="L45" s="50"/>
      <c r="M45" s="2"/>
      <c r="N45" s="121">
        <f>N39-P39</f>
        <v>48965.5</v>
      </c>
      <c r="O45" s="122"/>
      <c r="P45" s="123"/>
    </row>
    <row r="46" spans="1:17" ht="15.75" x14ac:dyDescent="0.25">
      <c r="A46" s="86">
        <v>43693</v>
      </c>
      <c r="B46" s="87">
        <f t="shared" si="0"/>
        <v>4101</v>
      </c>
      <c r="C46" s="88" t="s">
        <v>12</v>
      </c>
      <c r="D46" s="89">
        <v>2606.8000000000002</v>
      </c>
      <c r="E46" s="103">
        <v>43693</v>
      </c>
      <c r="F46" s="96">
        <v>2606.8000000000002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8.75" x14ac:dyDescent="0.3">
      <c r="A47" s="86">
        <v>43694</v>
      </c>
      <c r="B47" s="87">
        <f t="shared" si="0"/>
        <v>4102</v>
      </c>
      <c r="C47" s="88" t="s">
        <v>7</v>
      </c>
      <c r="D47" s="89">
        <v>8399.6</v>
      </c>
      <c r="E47" s="103">
        <v>43693</v>
      </c>
      <c r="F47" s="96">
        <v>8399.6</v>
      </c>
      <c r="G47" s="32">
        <f t="shared" si="1"/>
        <v>0</v>
      </c>
      <c r="H47" s="2"/>
      <c r="K47" s="20"/>
      <c r="L47" s="58"/>
      <c r="M47" s="59"/>
      <c r="N47" s="124" t="s">
        <v>17</v>
      </c>
      <c r="O47" s="124"/>
      <c r="P47" s="124"/>
      <c r="Q47" s="60"/>
    </row>
    <row r="48" spans="1:17" ht="15.75" x14ac:dyDescent="0.25">
      <c r="A48" s="86">
        <v>43694</v>
      </c>
      <c r="B48" s="87">
        <f t="shared" si="0"/>
        <v>4103</v>
      </c>
      <c r="C48" s="88" t="s">
        <v>9</v>
      </c>
      <c r="D48" s="89">
        <v>45834.1</v>
      </c>
      <c r="E48" s="103">
        <v>43706</v>
      </c>
      <c r="F48" s="96">
        <v>36634.1</v>
      </c>
      <c r="G48" s="119">
        <f t="shared" si="1"/>
        <v>9200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43694</v>
      </c>
      <c r="B49" s="87">
        <f t="shared" si="0"/>
        <v>4104</v>
      </c>
      <c r="C49" s="88" t="s">
        <v>10</v>
      </c>
      <c r="D49" s="89">
        <v>4483.8</v>
      </c>
      <c r="E49" s="103">
        <v>43695</v>
      </c>
      <c r="F49" s="96">
        <v>4483.8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43694</v>
      </c>
      <c r="B50" s="87">
        <f t="shared" si="0"/>
        <v>4105</v>
      </c>
      <c r="C50" s="88" t="s">
        <v>8</v>
      </c>
      <c r="D50" s="89">
        <v>12918.4</v>
      </c>
      <c r="E50" s="103">
        <v>43695</v>
      </c>
      <c r="F50" s="96">
        <v>12918.4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43695</v>
      </c>
      <c r="B51" s="87">
        <f t="shared" si="0"/>
        <v>4106</v>
      </c>
      <c r="C51" s="88" t="s">
        <v>7</v>
      </c>
      <c r="D51" s="89">
        <v>6752.8</v>
      </c>
      <c r="E51" s="103">
        <v>43695</v>
      </c>
      <c r="F51" s="96">
        <v>6752.8</v>
      </c>
      <c r="G51" s="32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30" x14ac:dyDescent="0.25">
      <c r="A52" s="86">
        <v>43695</v>
      </c>
      <c r="B52" s="87">
        <f t="shared" si="0"/>
        <v>4107</v>
      </c>
      <c r="C52" s="88" t="s">
        <v>8</v>
      </c>
      <c r="D52" s="89">
        <v>11999.1</v>
      </c>
      <c r="E52" s="103" t="s">
        <v>131</v>
      </c>
      <c r="F52" s="96">
        <f>5000+6999.1</f>
        <v>11999.1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43695</v>
      </c>
      <c r="B53" s="87">
        <f t="shared" si="0"/>
        <v>4108</v>
      </c>
      <c r="C53" s="88" t="s">
        <v>13</v>
      </c>
      <c r="D53" s="89">
        <v>11362.4</v>
      </c>
      <c r="E53" s="103">
        <v>43697</v>
      </c>
      <c r="F53" s="96">
        <f>8000+3362.4</f>
        <v>11362.4</v>
      </c>
      <c r="G53" s="32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43695</v>
      </c>
      <c r="B54" s="87">
        <f t="shared" si="0"/>
        <v>4109</v>
      </c>
      <c r="C54" s="88" t="s">
        <v>9</v>
      </c>
      <c r="D54" s="89">
        <v>31034.5</v>
      </c>
      <c r="E54" s="103">
        <v>43700</v>
      </c>
      <c r="F54" s="96">
        <v>31034.5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43695</v>
      </c>
      <c r="B55" s="87">
        <f t="shared" si="0"/>
        <v>4110</v>
      </c>
      <c r="C55" s="88" t="s">
        <v>10</v>
      </c>
      <c r="D55" s="89">
        <v>3602.55</v>
      </c>
      <c r="E55" s="103">
        <v>43697</v>
      </c>
      <c r="F55" s="96">
        <v>3602.55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43696</v>
      </c>
      <c r="B56" s="87">
        <f t="shared" si="0"/>
        <v>4111</v>
      </c>
      <c r="C56" s="88" t="s">
        <v>10</v>
      </c>
      <c r="D56" s="89">
        <v>4183</v>
      </c>
      <c r="E56" s="103">
        <v>43697</v>
      </c>
      <c r="F56" s="96">
        <v>4183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43696</v>
      </c>
      <c r="B57" s="87">
        <f t="shared" si="0"/>
        <v>4112</v>
      </c>
      <c r="C57" s="88" t="s">
        <v>8</v>
      </c>
      <c r="D57" s="89">
        <v>8604</v>
      </c>
      <c r="E57" s="103">
        <v>43698</v>
      </c>
      <c r="F57" s="96">
        <v>8604</v>
      </c>
      <c r="G57" s="32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43697</v>
      </c>
      <c r="B58" s="87">
        <f t="shared" si="0"/>
        <v>4113</v>
      </c>
      <c r="C58" s="88" t="s">
        <v>10</v>
      </c>
      <c r="D58" s="89">
        <v>2688.4</v>
      </c>
      <c r="E58" s="103">
        <v>43698</v>
      </c>
      <c r="F58" s="96">
        <v>2688.4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43697</v>
      </c>
      <c r="B59" s="87">
        <f t="shared" si="0"/>
        <v>4114</v>
      </c>
      <c r="C59" s="88" t="s">
        <v>13</v>
      </c>
      <c r="D59" s="89">
        <v>9187.9</v>
      </c>
      <c r="E59" s="103">
        <v>43699</v>
      </c>
      <c r="F59" s="96">
        <v>9187.9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43698</v>
      </c>
      <c r="B60" s="87">
        <f t="shared" si="0"/>
        <v>4115</v>
      </c>
      <c r="C60" s="88" t="s">
        <v>8</v>
      </c>
      <c r="D60" s="89">
        <v>8856</v>
      </c>
      <c r="E60" s="103">
        <v>43699</v>
      </c>
      <c r="F60" s="96">
        <v>8856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43698</v>
      </c>
      <c r="B61" s="87">
        <f t="shared" si="0"/>
        <v>4116</v>
      </c>
      <c r="C61" s="88" t="s">
        <v>12</v>
      </c>
      <c r="D61" s="89">
        <v>1579.2</v>
      </c>
      <c r="E61" s="103">
        <v>43700</v>
      </c>
      <c r="F61" s="96">
        <v>1579.2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43698</v>
      </c>
      <c r="B62" s="87">
        <f t="shared" si="0"/>
        <v>4117</v>
      </c>
      <c r="C62" s="88" t="s">
        <v>10</v>
      </c>
      <c r="D62" s="89">
        <v>4648.3</v>
      </c>
      <c r="E62" s="103">
        <v>43700</v>
      </c>
      <c r="F62" s="96">
        <v>4648.3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43699</v>
      </c>
      <c r="B63" s="87">
        <f t="shared" si="0"/>
        <v>4118</v>
      </c>
      <c r="C63" s="104" t="s">
        <v>18</v>
      </c>
      <c r="D63" s="118">
        <v>10104</v>
      </c>
      <c r="E63" s="103">
        <v>43701</v>
      </c>
      <c r="F63" s="96">
        <v>10104</v>
      </c>
      <c r="G63" s="32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43699</v>
      </c>
      <c r="B64" s="87">
        <f t="shared" si="0"/>
        <v>4119</v>
      </c>
      <c r="C64" s="88" t="s">
        <v>10</v>
      </c>
      <c r="D64" s="89">
        <v>4670.3999999999996</v>
      </c>
      <c r="E64" s="103">
        <v>43700</v>
      </c>
      <c r="F64" s="96">
        <v>4670.3999999999996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43699</v>
      </c>
      <c r="B65" s="87">
        <f t="shared" si="0"/>
        <v>4120</v>
      </c>
      <c r="C65" s="88" t="s">
        <v>13</v>
      </c>
      <c r="D65" s="89">
        <v>6395.6</v>
      </c>
      <c r="E65" s="103">
        <v>43700</v>
      </c>
      <c r="F65" s="96">
        <v>6395.6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43700</v>
      </c>
      <c r="B66" s="87">
        <f t="shared" si="0"/>
        <v>4121</v>
      </c>
      <c r="C66" s="88" t="s">
        <v>8</v>
      </c>
      <c r="D66" s="89">
        <v>8428.6</v>
      </c>
      <c r="E66" s="103">
        <v>43702</v>
      </c>
      <c r="F66" s="96">
        <v>8428.6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43700</v>
      </c>
      <c r="B67" s="87">
        <f t="shared" si="0"/>
        <v>4122</v>
      </c>
      <c r="C67" s="88" t="s">
        <v>12</v>
      </c>
      <c r="D67" s="89">
        <v>1936</v>
      </c>
      <c r="E67" s="103">
        <v>43701</v>
      </c>
      <c r="F67" s="96">
        <v>1936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43700</v>
      </c>
      <c r="B68" s="87">
        <f t="shared" si="0"/>
        <v>4123</v>
      </c>
      <c r="C68" s="88" t="s">
        <v>10</v>
      </c>
      <c r="D68" s="89">
        <v>3897.6</v>
      </c>
      <c r="E68" s="103">
        <v>43701</v>
      </c>
      <c r="F68" s="96">
        <v>3897.6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43700</v>
      </c>
      <c r="B69" s="87">
        <f t="shared" si="0"/>
        <v>4124</v>
      </c>
      <c r="C69" s="88" t="s">
        <v>13</v>
      </c>
      <c r="D69" s="89">
        <v>12158.45</v>
      </c>
      <c r="E69" s="103">
        <v>43703</v>
      </c>
      <c r="F69" s="96">
        <v>12158.45</v>
      </c>
      <c r="G69" s="32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30" x14ac:dyDescent="0.25">
      <c r="A70" s="86">
        <v>43700</v>
      </c>
      <c r="B70" s="87">
        <f t="shared" si="0"/>
        <v>4125</v>
      </c>
      <c r="C70" s="88" t="s">
        <v>11</v>
      </c>
      <c r="D70" s="89">
        <v>6057.2</v>
      </c>
      <c r="E70" s="103" t="s">
        <v>137</v>
      </c>
      <c r="F70" s="96">
        <f>3330+2727.2</f>
        <v>6057.2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43701</v>
      </c>
      <c r="B71" s="87">
        <f t="shared" ref="B71:B106" si="5">B70+1</f>
        <v>4126</v>
      </c>
      <c r="C71" s="88" t="s">
        <v>8</v>
      </c>
      <c r="D71" s="89">
        <v>7347.6</v>
      </c>
      <c r="E71" s="103">
        <v>43701</v>
      </c>
      <c r="F71" s="96">
        <v>7347.6</v>
      </c>
      <c r="G71" s="93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43701</v>
      </c>
      <c r="B72" s="87">
        <f t="shared" si="5"/>
        <v>4127</v>
      </c>
      <c r="C72" s="88" t="s">
        <v>9</v>
      </c>
      <c r="D72" s="89">
        <v>39388.6</v>
      </c>
      <c r="E72" s="103"/>
      <c r="F72" s="96"/>
      <c r="G72" s="32">
        <f t="shared" si="1"/>
        <v>39388.6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43701</v>
      </c>
      <c r="B73" s="87">
        <f t="shared" si="5"/>
        <v>4128</v>
      </c>
      <c r="C73" s="88" t="s">
        <v>8</v>
      </c>
      <c r="D73" s="89">
        <v>11440.4</v>
      </c>
      <c r="E73" s="103">
        <v>43702</v>
      </c>
      <c r="F73" s="96">
        <v>11440.4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43701</v>
      </c>
      <c r="B74" s="87">
        <f t="shared" si="5"/>
        <v>4129</v>
      </c>
      <c r="C74" s="88" t="s">
        <v>10</v>
      </c>
      <c r="D74" s="89">
        <v>3658.2</v>
      </c>
      <c r="E74" s="103">
        <v>43703</v>
      </c>
      <c r="F74" s="96">
        <v>3658.2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43701</v>
      </c>
      <c r="B75" s="87">
        <f t="shared" si="5"/>
        <v>4130</v>
      </c>
      <c r="C75" s="88" t="s">
        <v>12</v>
      </c>
      <c r="D75" s="89">
        <v>1920</v>
      </c>
      <c r="E75" s="103">
        <v>43701</v>
      </c>
      <c r="F75" s="96">
        <v>1920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43702</v>
      </c>
      <c r="B76" s="87">
        <f t="shared" si="5"/>
        <v>4131</v>
      </c>
      <c r="C76" s="88" t="s">
        <v>8</v>
      </c>
      <c r="D76" s="89">
        <v>8589.6</v>
      </c>
      <c r="E76" s="103">
        <v>43703</v>
      </c>
      <c r="F76" s="96">
        <v>8589.6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43702</v>
      </c>
      <c r="B77" s="87">
        <f t="shared" si="5"/>
        <v>4132</v>
      </c>
      <c r="C77" s="88" t="s">
        <v>12</v>
      </c>
      <c r="D77" s="89">
        <v>4695.6000000000004</v>
      </c>
      <c r="E77" s="103">
        <v>43703</v>
      </c>
      <c r="F77" s="96">
        <v>4695.6000000000004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43702</v>
      </c>
      <c r="B78" s="87">
        <f t="shared" si="5"/>
        <v>4133</v>
      </c>
      <c r="C78" s="88" t="s">
        <v>10</v>
      </c>
      <c r="D78" s="89">
        <v>2442.4</v>
      </c>
      <c r="E78" s="103">
        <v>43703</v>
      </c>
      <c r="F78" s="96">
        <v>2442.4</v>
      </c>
      <c r="G78" s="32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30" x14ac:dyDescent="0.25">
      <c r="A79" s="86">
        <v>43703</v>
      </c>
      <c r="B79" s="87">
        <f t="shared" si="5"/>
        <v>4134</v>
      </c>
      <c r="C79" s="88" t="s">
        <v>12</v>
      </c>
      <c r="D79" s="89">
        <v>7524</v>
      </c>
      <c r="E79" s="103" t="s">
        <v>136</v>
      </c>
      <c r="F79" s="96">
        <f>4000+3524</f>
        <v>7524</v>
      </c>
      <c r="G79" s="32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43703</v>
      </c>
      <c r="B80" s="87">
        <f t="shared" si="5"/>
        <v>4135</v>
      </c>
      <c r="C80" s="88" t="s">
        <v>10</v>
      </c>
      <c r="D80" s="89">
        <v>3549.2</v>
      </c>
      <c r="E80" s="103">
        <v>43704</v>
      </c>
      <c r="F80" s="96">
        <v>3549.2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43703</v>
      </c>
      <c r="B81" s="87">
        <f t="shared" si="5"/>
        <v>4136</v>
      </c>
      <c r="C81" s="88" t="s">
        <v>13</v>
      </c>
      <c r="D81" s="89">
        <v>7848</v>
      </c>
      <c r="E81" s="103">
        <v>43704</v>
      </c>
      <c r="F81" s="96">
        <v>7848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43704</v>
      </c>
      <c r="B82" s="87">
        <f t="shared" si="5"/>
        <v>4137</v>
      </c>
      <c r="C82" s="88" t="s">
        <v>13</v>
      </c>
      <c r="D82" s="89">
        <v>3542.4</v>
      </c>
      <c r="E82" s="103">
        <v>43707</v>
      </c>
      <c r="F82" s="96">
        <v>3542.4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43704</v>
      </c>
      <c r="B83" s="87">
        <f t="shared" si="5"/>
        <v>4138</v>
      </c>
      <c r="C83" s="88" t="s">
        <v>10</v>
      </c>
      <c r="D83" s="89">
        <v>1254.3</v>
      </c>
      <c r="E83" s="103">
        <v>43705</v>
      </c>
      <c r="F83" s="96">
        <v>1254.3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43705</v>
      </c>
      <c r="B84" s="87">
        <f t="shared" si="5"/>
        <v>4139</v>
      </c>
      <c r="C84" s="88" t="s">
        <v>8</v>
      </c>
      <c r="D84" s="89">
        <v>9254</v>
      </c>
      <c r="E84" s="103">
        <v>43707</v>
      </c>
      <c r="F84" s="96">
        <v>9254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43705</v>
      </c>
      <c r="B85" s="87">
        <f t="shared" si="5"/>
        <v>4140</v>
      </c>
      <c r="C85" s="88" t="s">
        <v>10</v>
      </c>
      <c r="D85" s="89">
        <v>980.5</v>
      </c>
      <c r="E85" s="103">
        <v>43706</v>
      </c>
      <c r="F85" s="96">
        <v>980.5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43706</v>
      </c>
      <c r="B86" s="87">
        <f t="shared" si="5"/>
        <v>4141</v>
      </c>
      <c r="C86" s="104" t="s">
        <v>11</v>
      </c>
      <c r="D86" s="118">
        <v>6482</v>
      </c>
      <c r="E86" s="103">
        <v>43710</v>
      </c>
      <c r="F86" s="96">
        <v>1509.5</v>
      </c>
      <c r="G86" s="32">
        <f t="shared" si="1"/>
        <v>4972.5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43706</v>
      </c>
      <c r="B87" s="87">
        <f t="shared" si="5"/>
        <v>4142</v>
      </c>
      <c r="C87" s="88" t="s">
        <v>8</v>
      </c>
      <c r="D87" s="89">
        <v>9431.6</v>
      </c>
      <c r="E87" s="103">
        <v>43707</v>
      </c>
      <c r="F87" s="96">
        <v>9431.6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43706</v>
      </c>
      <c r="B88" s="87">
        <f t="shared" si="5"/>
        <v>4143</v>
      </c>
      <c r="C88" s="88" t="s">
        <v>18</v>
      </c>
      <c r="D88" s="89">
        <v>3885</v>
      </c>
      <c r="E88" s="103">
        <v>43707</v>
      </c>
      <c r="F88" s="96">
        <v>3885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43706</v>
      </c>
      <c r="B89" s="87">
        <f t="shared" si="5"/>
        <v>4144</v>
      </c>
      <c r="C89" s="88" t="s">
        <v>10</v>
      </c>
      <c r="D89" s="89">
        <v>3247.2</v>
      </c>
      <c r="E89" s="103">
        <v>43707</v>
      </c>
      <c r="F89" s="96">
        <v>3247.2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43707</v>
      </c>
      <c r="B90" s="87">
        <f t="shared" si="5"/>
        <v>4145</v>
      </c>
      <c r="C90" s="88" t="s">
        <v>12</v>
      </c>
      <c r="D90" s="89">
        <v>5472</v>
      </c>
      <c r="E90" s="103"/>
      <c r="F90" s="96"/>
      <c r="G90" s="32">
        <f t="shared" si="1"/>
        <v>5472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43707</v>
      </c>
      <c r="B91" s="87">
        <f t="shared" si="5"/>
        <v>4146</v>
      </c>
      <c r="C91" s="88" t="s">
        <v>8</v>
      </c>
      <c r="D91" s="89">
        <v>10941.2</v>
      </c>
      <c r="E91" s="103">
        <v>43709</v>
      </c>
      <c r="F91" s="96">
        <v>10941.2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43707</v>
      </c>
      <c r="B92" s="87">
        <f t="shared" si="5"/>
        <v>4147</v>
      </c>
      <c r="C92" s="88" t="s">
        <v>13</v>
      </c>
      <c r="D92" s="89">
        <v>11505.6</v>
      </c>
      <c r="E92" s="103">
        <v>43708</v>
      </c>
      <c r="F92" s="96">
        <v>11505.6</v>
      </c>
      <c r="G92" s="32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43707</v>
      </c>
      <c r="B93" s="87">
        <f t="shared" si="5"/>
        <v>4148</v>
      </c>
      <c r="C93" s="88" t="s">
        <v>10</v>
      </c>
      <c r="D93" s="89">
        <v>4498.2</v>
      </c>
      <c r="E93" s="103">
        <v>43708</v>
      </c>
      <c r="F93" s="96">
        <v>4498.2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43708</v>
      </c>
      <c r="B94" s="87">
        <f t="shared" si="5"/>
        <v>4149</v>
      </c>
      <c r="C94" s="88" t="s">
        <v>7</v>
      </c>
      <c r="D94" s="89">
        <v>6718.4</v>
      </c>
      <c r="E94" s="103">
        <v>43708</v>
      </c>
      <c r="F94" s="96">
        <v>6718.4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43708</v>
      </c>
      <c r="B95" s="87">
        <f t="shared" si="5"/>
        <v>4150</v>
      </c>
      <c r="C95" s="88" t="s">
        <v>9</v>
      </c>
      <c r="D95" s="89">
        <v>31391.4</v>
      </c>
      <c r="E95" s="103"/>
      <c r="F95" s="96"/>
      <c r="G95" s="32">
        <f t="shared" si="1"/>
        <v>31391.4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43708</v>
      </c>
      <c r="B96" s="87">
        <f t="shared" si="5"/>
        <v>4151</v>
      </c>
      <c r="C96" s="88" t="s">
        <v>13</v>
      </c>
      <c r="D96" s="89">
        <v>5832</v>
      </c>
      <c r="E96" s="103">
        <v>43709</v>
      </c>
      <c r="F96" s="96">
        <v>5832</v>
      </c>
      <c r="G96" s="93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43708</v>
      </c>
      <c r="B97" s="87">
        <f t="shared" si="5"/>
        <v>4152</v>
      </c>
      <c r="C97" s="88" t="s">
        <v>10</v>
      </c>
      <c r="D97" s="89">
        <v>2789.5</v>
      </c>
      <c r="E97" s="103">
        <v>43709</v>
      </c>
      <c r="F97" s="96">
        <v>2789.5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43709</v>
      </c>
      <c r="B98" s="87">
        <f t="shared" si="5"/>
        <v>4153</v>
      </c>
      <c r="C98" s="88" t="s">
        <v>7</v>
      </c>
      <c r="D98" s="89">
        <v>5120.3999999999996</v>
      </c>
      <c r="E98" s="103">
        <v>43709</v>
      </c>
      <c r="F98" s="96">
        <v>5120.3999999999996</v>
      </c>
      <c r="G98" s="32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43709</v>
      </c>
      <c r="B99" s="87">
        <f t="shared" si="5"/>
        <v>4154</v>
      </c>
      <c r="C99" s="88" t="s">
        <v>8</v>
      </c>
      <c r="D99" s="89">
        <v>9914.6</v>
      </c>
      <c r="E99" s="103"/>
      <c r="F99" s="96"/>
      <c r="G99" s="32">
        <f t="shared" si="1"/>
        <v>9914.6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43709</v>
      </c>
      <c r="B100" s="87">
        <f t="shared" si="5"/>
        <v>4155</v>
      </c>
      <c r="C100" s="88" t="s">
        <v>10</v>
      </c>
      <c r="D100" s="89">
        <v>2303</v>
      </c>
      <c r="E100" s="103">
        <v>43710</v>
      </c>
      <c r="F100" s="96">
        <v>2303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43709</v>
      </c>
      <c r="B101" s="87">
        <f t="shared" si="5"/>
        <v>4156</v>
      </c>
      <c r="C101" s="88" t="s">
        <v>13</v>
      </c>
      <c r="D101" s="89">
        <v>11295.9</v>
      </c>
      <c r="E101" s="103">
        <v>43711</v>
      </c>
      <c r="F101" s="96">
        <v>6000</v>
      </c>
      <c r="G101" s="32">
        <f t="shared" si="1"/>
        <v>5295.9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43710</v>
      </c>
      <c r="B102" s="87">
        <f t="shared" si="5"/>
        <v>4157</v>
      </c>
      <c r="C102" s="88" t="s">
        <v>11</v>
      </c>
      <c r="D102" s="89">
        <v>4236.3999999999996</v>
      </c>
      <c r="E102" s="103"/>
      <c r="F102" s="96"/>
      <c r="G102" s="32">
        <f t="shared" si="1"/>
        <v>4236.3999999999996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43710</v>
      </c>
      <c r="B103" s="87">
        <f t="shared" si="5"/>
        <v>4158</v>
      </c>
      <c r="C103" s="88" t="s">
        <v>8</v>
      </c>
      <c r="D103" s="89">
        <v>7814.4</v>
      </c>
      <c r="E103" s="103"/>
      <c r="F103" s="96"/>
      <c r="G103" s="32">
        <f t="shared" si="1"/>
        <v>7814.4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43710</v>
      </c>
      <c r="B104" s="87">
        <f t="shared" si="5"/>
        <v>4159</v>
      </c>
      <c r="C104" s="104" t="s">
        <v>10</v>
      </c>
      <c r="D104" s="118">
        <v>2331</v>
      </c>
      <c r="E104" s="103">
        <v>43711</v>
      </c>
      <c r="F104" s="96">
        <v>2331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43711</v>
      </c>
      <c r="B105" s="87">
        <f t="shared" si="5"/>
        <v>4160</v>
      </c>
      <c r="C105" s="88" t="s">
        <v>8</v>
      </c>
      <c r="D105" s="89">
        <v>31927.83</v>
      </c>
      <c r="E105" s="103">
        <v>43711</v>
      </c>
      <c r="F105" s="96">
        <v>31927.83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43711</v>
      </c>
      <c r="B106" s="87">
        <f t="shared" si="5"/>
        <v>4161</v>
      </c>
      <c r="C106" s="88" t="s">
        <v>10</v>
      </c>
      <c r="D106" s="89">
        <v>787.5</v>
      </c>
      <c r="E106" s="103"/>
      <c r="F106" s="96"/>
      <c r="G106" s="32">
        <f t="shared" si="1"/>
        <v>787.5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/>
      <c r="B107" s="87"/>
      <c r="C107" s="88"/>
      <c r="D107" s="89"/>
      <c r="E107" s="103"/>
      <c r="F107" s="96"/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/>
      <c r="B108" s="87"/>
      <c r="C108" s="88"/>
      <c r="D108" s="89"/>
      <c r="E108" s="103"/>
      <c r="F108" s="96"/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/>
      <c r="B109" s="87"/>
      <c r="C109" s="88"/>
      <c r="D109" s="89"/>
      <c r="E109" s="103"/>
      <c r="F109" s="96"/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thickBot="1" x14ac:dyDescent="0.3">
      <c r="A110" s="43"/>
      <c r="B110" s="44"/>
      <c r="C110" s="45"/>
      <c r="D110" s="46"/>
      <c r="E110" s="109"/>
      <c r="F110" s="46"/>
      <c r="G110" s="32">
        <f t="shared" si="1"/>
        <v>0</v>
      </c>
      <c r="H110" s="2"/>
    </row>
    <row r="111" spans="1:17" ht="16.5" thickTop="1" x14ac:dyDescent="0.25">
      <c r="A111" s="49"/>
      <c r="B111" s="50"/>
      <c r="C111" s="2"/>
      <c r="D111" s="51">
        <f>SUM(D4:D110)</f>
        <v>882057.97999999963</v>
      </c>
      <c r="E111" s="110"/>
      <c r="F111" s="51">
        <f>SUM(F4:F110)</f>
        <v>763584.67999999959</v>
      </c>
      <c r="G111" s="55"/>
      <c r="H111" s="2"/>
    </row>
    <row r="112" spans="1:17" x14ac:dyDescent="0.25">
      <c r="A112" s="49"/>
      <c r="B112" s="50"/>
      <c r="C112" s="2"/>
      <c r="D112" s="53"/>
      <c r="E112" s="110"/>
      <c r="F112" s="53"/>
      <c r="G112" s="55"/>
      <c r="H112" s="2"/>
    </row>
    <row r="113" spans="1:16" ht="30" x14ac:dyDescent="0.25">
      <c r="A113" s="49"/>
      <c r="B113" s="50"/>
      <c r="C113" s="2"/>
      <c r="D113" s="56" t="s">
        <v>15</v>
      </c>
      <c r="E113" s="110"/>
      <c r="F113" s="57" t="s">
        <v>16</v>
      </c>
      <c r="G113" s="55"/>
      <c r="H113" s="2"/>
    </row>
    <row r="114" spans="1:16" ht="15.75" thickBot="1" x14ac:dyDescent="0.3">
      <c r="A114" s="49"/>
      <c r="B114" s="50"/>
      <c r="C114" s="2"/>
      <c r="D114" s="56"/>
      <c r="E114" s="110"/>
      <c r="F114" s="57"/>
      <c r="G114" s="55"/>
      <c r="H114" s="2"/>
    </row>
    <row r="115" spans="1:16" ht="21.75" thickBot="1" x14ac:dyDescent="0.4">
      <c r="A115" s="49"/>
      <c r="B115" s="50"/>
      <c r="C115" s="2"/>
      <c r="D115" s="121">
        <f>D111-F111</f>
        <v>118473.30000000005</v>
      </c>
      <c r="E115" s="122"/>
      <c r="F115" s="123"/>
      <c r="H115" s="2"/>
    </row>
    <row r="116" spans="1:16" x14ac:dyDescent="0.25">
      <c r="A116" s="49"/>
      <c r="B116" s="50"/>
      <c r="C116" s="2"/>
      <c r="D116" s="53"/>
      <c r="E116" s="110"/>
      <c r="F116" s="53"/>
      <c r="H116" s="2"/>
      <c r="K116" s="49"/>
      <c r="L116" s="50"/>
      <c r="M116" s="2"/>
      <c r="N116" s="53"/>
      <c r="O116" s="52"/>
      <c r="P116" s="53"/>
    </row>
    <row r="117" spans="1:16" ht="18.75" x14ac:dyDescent="0.3">
      <c r="A117" s="49"/>
      <c r="B117" s="50"/>
      <c r="C117" s="2"/>
      <c r="D117" s="124" t="s">
        <v>17</v>
      </c>
      <c r="E117" s="124"/>
      <c r="F117" s="124"/>
      <c r="H117" s="2"/>
      <c r="K117" s="49"/>
      <c r="L117" s="50"/>
      <c r="M117" s="2"/>
    </row>
    <row r="118" spans="1:16" x14ac:dyDescent="0.25">
      <c r="A118" s="49"/>
      <c r="B118" s="50"/>
      <c r="C118" s="2"/>
      <c r="D118" s="53"/>
      <c r="E118" s="110"/>
      <c r="F118" s="53"/>
      <c r="H118" s="2"/>
      <c r="K118" s="49"/>
      <c r="L118" s="50"/>
      <c r="M118" s="2"/>
      <c r="N118" s="53"/>
      <c r="O118" s="52"/>
      <c r="P118" s="53"/>
    </row>
    <row r="119" spans="1:16" x14ac:dyDescent="0.25">
      <c r="A119" s="49"/>
      <c r="B119" s="50"/>
      <c r="C119" s="2"/>
      <c r="D119" s="53"/>
      <c r="E119" s="110"/>
      <c r="F119" s="53"/>
      <c r="H119" s="2"/>
      <c r="K119" s="49"/>
      <c r="L119" s="50"/>
      <c r="M119" s="2"/>
      <c r="N119" s="53"/>
      <c r="O119" s="52"/>
      <c r="P119" s="53"/>
    </row>
    <row r="120" spans="1:16" x14ac:dyDescent="0.25">
      <c r="A120" s="49"/>
      <c r="B120" s="50"/>
      <c r="C120" s="2"/>
      <c r="D120" s="53"/>
      <c r="E120" s="110"/>
      <c r="F120" s="53"/>
      <c r="H120" s="2"/>
      <c r="K120" s="49"/>
      <c r="L120" s="50"/>
      <c r="M120" s="2"/>
      <c r="N120" s="53"/>
      <c r="O120" s="52"/>
      <c r="P120" s="53"/>
    </row>
    <row r="121" spans="1:16" x14ac:dyDescent="0.25">
      <c r="A121" s="49"/>
      <c r="B121" s="50"/>
      <c r="C121" s="2"/>
      <c r="D121" s="53"/>
      <c r="E121" s="110"/>
      <c r="F121" s="53"/>
      <c r="H121" s="2"/>
      <c r="K121" s="49"/>
      <c r="L121" s="50"/>
      <c r="M121" s="2"/>
      <c r="N121" s="53"/>
      <c r="O121" s="52"/>
      <c r="P121" s="53"/>
    </row>
    <row r="122" spans="1:16" x14ac:dyDescent="0.25">
      <c r="A122" s="49"/>
      <c r="B122" s="50"/>
      <c r="C122" s="2"/>
      <c r="D122" s="53"/>
      <c r="E122" s="110"/>
      <c r="F122" s="53"/>
      <c r="H122" s="2"/>
      <c r="K122" s="49"/>
      <c r="L122" s="50"/>
      <c r="M122" s="2"/>
      <c r="N122" s="53"/>
      <c r="O122" s="52"/>
      <c r="P122" s="53"/>
    </row>
    <row r="123" spans="1:16" x14ac:dyDescent="0.25">
      <c r="A123" s="49"/>
      <c r="B123" s="50"/>
      <c r="C123" s="2"/>
      <c r="D123" s="53"/>
      <c r="E123" s="110"/>
      <c r="F123" s="53"/>
      <c r="H123" s="2"/>
      <c r="K123" s="49"/>
      <c r="L123" s="50"/>
      <c r="M123" s="2"/>
      <c r="N123" s="53"/>
      <c r="O123" s="52"/>
      <c r="P123" s="53"/>
    </row>
    <row r="124" spans="1:16" x14ac:dyDescent="0.25">
      <c r="A124" s="49"/>
      <c r="B124" s="50"/>
      <c r="C124" s="2"/>
      <c r="D124" s="53"/>
      <c r="E124" s="110"/>
      <c r="F124" s="53"/>
      <c r="H124" s="2"/>
      <c r="K124" s="49"/>
      <c r="L124" s="50"/>
      <c r="M124" s="2"/>
      <c r="N124" s="53"/>
      <c r="O124" s="52"/>
      <c r="P124" s="53"/>
    </row>
    <row r="125" spans="1:16" x14ac:dyDescent="0.25">
      <c r="A125" s="49"/>
      <c r="B125" s="50"/>
      <c r="C125" s="2"/>
      <c r="D125" s="53"/>
      <c r="E125" s="110"/>
      <c r="F125" s="53"/>
      <c r="H125" s="2"/>
      <c r="K125" s="49"/>
      <c r="L125" s="50"/>
      <c r="M125" s="2"/>
      <c r="N125" s="53"/>
      <c r="O125" s="52"/>
      <c r="P125" s="53"/>
    </row>
    <row r="126" spans="1:16" x14ac:dyDescent="0.25">
      <c r="A126" s="49"/>
      <c r="B126" s="50"/>
      <c r="C126" s="2"/>
      <c r="D126" s="53"/>
      <c r="E126" s="110"/>
      <c r="F126" s="53"/>
      <c r="H126" s="2"/>
      <c r="K126" s="49"/>
      <c r="L126" s="50"/>
      <c r="M126" s="2"/>
      <c r="N126" s="53"/>
      <c r="O126" s="52"/>
      <c r="P126" s="53"/>
    </row>
    <row r="127" spans="1:16" x14ac:dyDescent="0.25">
      <c r="A127" s="49"/>
      <c r="B127" s="50"/>
      <c r="C127" s="2"/>
      <c r="D127" s="53"/>
      <c r="E127" s="110"/>
      <c r="F127" s="53"/>
      <c r="H127" s="2"/>
      <c r="K127" s="49"/>
      <c r="L127" s="50"/>
      <c r="M127" s="2"/>
      <c r="N127" s="53"/>
      <c r="O127" s="52"/>
      <c r="P127" s="53"/>
    </row>
    <row r="128" spans="1:16" x14ac:dyDescent="0.25">
      <c r="A128" s="49"/>
      <c r="B128" s="50"/>
      <c r="C128" s="2"/>
      <c r="D128" s="53"/>
      <c r="E128" s="110"/>
      <c r="F128" s="53"/>
      <c r="H128" s="2"/>
      <c r="K128" s="49"/>
      <c r="L128" s="50"/>
      <c r="M128" s="2"/>
      <c r="N128" s="53"/>
      <c r="O128" s="52"/>
      <c r="P128" s="53"/>
    </row>
  </sheetData>
  <mergeCells count="10">
    <mergeCell ref="D115:F115"/>
    <mergeCell ref="D117:F117"/>
    <mergeCell ref="B1:F1"/>
    <mergeCell ref="L1:P1"/>
    <mergeCell ref="B2:C2"/>
    <mergeCell ref="L2:M2"/>
    <mergeCell ref="N45:P45"/>
    <mergeCell ref="N47:P47"/>
    <mergeCell ref="N41:N42"/>
    <mergeCell ref="P41:P4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0A43-6EA5-4200-80D6-177D9BB325D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2019   </vt:lpstr>
      <vt:lpstr>FEBRERO    2019   </vt:lpstr>
      <vt:lpstr>M A R Z O    2019      </vt:lpstr>
      <vt:lpstr>A B R I L    2019   </vt:lpstr>
      <vt:lpstr>M A Y O   2019    </vt:lpstr>
      <vt:lpstr>J U N I O     2019   </vt:lpstr>
      <vt:lpstr>J U L I O     2019   </vt:lpstr>
      <vt:lpstr>A GO S T O   2019     </vt:lpstr>
      <vt:lpstr>Hoja2</vt:lpstr>
      <vt:lpstr>Hoja3</vt:lpstr>
      <vt:lpstr>Hoja4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2019-09-10T18:35:12Z</dcterms:modified>
</cp:coreProperties>
</file>