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ARCHIVO  2 0 1 9\CENTRAL  # 11 NOVIEMBRE 2019\"/>
    </mc:Choice>
  </mc:AlternateContent>
  <xr:revisionPtr revIDLastSave="0" documentId="13_ncr:1_{8F2DBCBD-7B5D-49A7-B2B1-8AEF73BF81F3}" xr6:coauthVersionLast="45" xr6:coauthVersionMax="45" xr10:uidLastSave="{00000000-0000-0000-0000-000000000000}"/>
  <bookViews>
    <workbookView xWindow="-120" yWindow="-120" windowWidth="24240" windowHeight="13140" activeTab="1" xr2:uid="{16A78792-2AD5-4BD5-8787-4ACCA79DC441}"/>
  </bookViews>
  <sheets>
    <sheet name="VENTAS A CREDTIOS " sheetId="1" r:id="rId1"/>
    <sheet name="4 CARNES NOVIEMBRE 2019" sheetId="2" r:id="rId2"/>
    <sheet name="COMPRAS NOVIEMBRE 2019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3" l="1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K48" i="2"/>
  <c r="I42" i="2"/>
  <c r="F42" i="2"/>
  <c r="C42" i="2"/>
  <c r="N41" i="2"/>
  <c r="M39" i="2"/>
  <c r="M36" i="2"/>
  <c r="M26" i="2"/>
  <c r="M23" i="2"/>
  <c r="M20" i="2"/>
  <c r="L16" i="2"/>
  <c r="L15" i="2"/>
  <c r="M14" i="2"/>
  <c r="L14" i="2"/>
  <c r="L13" i="2"/>
  <c r="M12" i="2"/>
  <c r="L12" i="2"/>
  <c r="M8" i="2"/>
  <c r="M7" i="2"/>
  <c r="M6" i="2"/>
  <c r="M5" i="2"/>
  <c r="G68" i="1"/>
  <c r="E68" i="1"/>
  <c r="E72" i="1" s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H5" i="1"/>
  <c r="B5" i="1"/>
  <c r="H4" i="1"/>
  <c r="L42" i="2" l="1"/>
  <c r="K44" i="2" s="1"/>
  <c r="F40" i="3"/>
  <c r="F41" i="3" s="1"/>
  <c r="F42" i="3" s="1"/>
  <c r="F43" i="3" s="1"/>
  <c r="F44" i="3" s="1"/>
  <c r="F45" i="3" s="1"/>
  <c r="F46" i="3"/>
  <c r="F47" i="3" s="1"/>
  <c r="F48" i="3" s="1"/>
  <c r="F49" i="3" s="1"/>
  <c r="F50" i="3" s="1"/>
  <c r="F51" i="3" s="1"/>
  <c r="F45" i="2"/>
  <c r="F48" i="2" s="1"/>
  <c r="F51" i="2" s="1"/>
  <c r="K46" i="2" s="1"/>
  <c r="K50" i="2" s="1"/>
  <c r="M41" i="2"/>
  <c r="M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92A46-4316-4F7F-8DF6-4804920BBBA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E24AC9-72B9-4F0E-AB3D-007EB5596D9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<sst xmlns="http://schemas.openxmlformats.org/spreadsheetml/2006/main" count="210" uniqueCount="137">
  <si>
    <t>REMISIONES    POR     CREDITOS         DE    NOVIEMBRE      2 0 1 9</t>
  </si>
  <si>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</si>
  <si>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</si>
  <si>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</si>
  <si>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</si>
  <si>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</si>
  <si>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</si>
  <si>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</si>
  <si>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</si>
  <si>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</si>
  <si>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HECTOR CHILCHOA</t>
  </si>
  <si>
    <t>LA NACIONAL</t>
  </si>
  <si>
    <t>BUHO</t>
  </si>
  <si>
    <t>OBRADOR</t>
  </si>
  <si>
    <t>LA PERA</t>
  </si>
  <si>
    <t>NOE COYOTL</t>
  </si>
  <si>
    <t>VENTA DE MOSTRADOR</t>
  </si>
  <si>
    <t>CRISTIAN</t>
  </si>
  <si>
    <t>CENTRAL</t>
  </si>
  <si>
    <t xml:space="preserve">    </t>
  </si>
  <si>
    <t>SERGIO VAZQUEZ</t>
  </si>
  <si>
    <t>ROLANDO ALCANTARA</t>
  </si>
  <si>
    <t>Importe Vendido</t>
  </si>
  <si>
    <t>Importe Cobrado</t>
  </si>
  <si>
    <t>IMPORTE POR COBRAR</t>
  </si>
  <si>
    <t xml:space="preserve">BALANCE      ABASTO 4 CARNES   NOVIEMBRE     2 0 1 9 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</si>
  <si>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</si>
  <si>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</si>
  <si>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</si>
  <si>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</si>
  <si>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</si>
  <si>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</si>
  <si>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</si>
  <si>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</si>
  <si>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</si>
  <si>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>POLLO-TOSTADAS</t>
  </si>
  <si>
    <t>RES-POLLO</t>
  </si>
  <si>
    <t xml:space="preserve">POLLO  </t>
  </si>
  <si>
    <t>TELEFONOS</t>
  </si>
  <si>
    <t>POLLO-Chorizo</t>
  </si>
  <si>
    <t xml:space="preserve">LUZ  </t>
  </si>
  <si>
    <t>POLLO</t>
  </si>
  <si>
    <t>RENTA</t>
  </si>
  <si>
    <t>RES-POLLO--MAIZ</t>
  </si>
  <si>
    <t>CHORIZO</t>
  </si>
  <si>
    <t>RES-POLLO-VERDURAS</t>
  </si>
  <si>
    <t>NOMINA 44</t>
  </si>
  <si>
    <t>POLLO-VERDURAS</t>
  </si>
  <si>
    <t>NOMINA 45</t>
  </si>
  <si>
    <t>NOMINA 46</t>
  </si>
  <si>
    <t>POLLO-RES</t>
  </si>
  <si>
    <t>NOMINA 47</t>
  </si>
  <si>
    <t>NOMINA 48</t>
  </si>
  <si>
    <t>TOTAL</t>
  </si>
  <si>
    <t>QUESO</t>
  </si>
  <si>
    <t>RES-POLLO-CHORIZO</t>
  </si>
  <si>
    <t>Fumigacion</t>
  </si>
  <si>
    <t xml:space="preserve"> </t>
  </si>
  <si>
    <t>MAIZ-QUESO-CREMA</t>
  </si>
  <si>
    <t>POLLO-QUESOS-CHISTORRA</t>
  </si>
  <si>
    <t>POLLO-SALSAS</t>
  </si>
  <si>
    <t>QUESOS</t>
  </si>
  <si>
    <t>RES-POLLO-SALSAS-LONGANIZA</t>
  </si>
  <si>
    <t>POLLO-CHORIZO-TOSTADAS-CONDIMENTOS</t>
  </si>
  <si>
    <t>POLLO-MAIZ-TOSTADAS</t>
  </si>
  <si>
    <t>ISMAEL MANZANO</t>
  </si>
  <si>
    <t>PRESTAMO</t>
  </si>
  <si>
    <t>QUESO-POLLO-CHORIZO</t>
  </si>
  <si>
    <t>RES-QUESO-POLLO</t>
  </si>
  <si>
    <t xml:space="preserve">MAIZ  </t>
  </si>
  <si>
    <t xml:space="preserve"> VALE  retiro capital</t>
  </si>
  <si>
    <t>POLLO-TOCINETA-MANCHEGO</t>
  </si>
  <si>
    <t>RES-POLLO-CHORIZO-SALSAS</t>
  </si>
  <si>
    <t>RES-POLLO-QUESOS</t>
  </si>
  <si>
    <t>GRAN TOTAL GASTOS</t>
  </si>
  <si>
    <t>VENTAS NETAS</t>
  </si>
  <si>
    <t>PROVEEDOREES</t>
  </si>
  <si>
    <t>SUB TOTAL</t>
  </si>
  <si>
    <t>Sub Total 1</t>
  </si>
  <si>
    <t>INVENTARIO  INICIAL</t>
  </si>
  <si>
    <t>.</t>
  </si>
  <si>
    <t>MAS</t>
  </si>
  <si>
    <t>CREDITOS</t>
  </si>
  <si>
    <t>INVENTARIO FINAL</t>
  </si>
  <si>
    <t>PERDIDA</t>
  </si>
  <si>
    <t xml:space="preserve">Sub Total 2 </t>
  </si>
  <si>
    <t>REMISIONES  ABASTO 4 CARNES       2 0 1 9</t>
  </si>
  <si>
    <t>#</t>
  </si>
  <si>
    <t xml:space="preserve">Fecha </t>
  </si>
  <si>
    <t>PAGOS</t>
  </si>
  <si>
    <t>24226 H</t>
  </si>
  <si>
    <t>24346 H</t>
  </si>
  <si>
    <t>24392 H</t>
  </si>
  <si>
    <t>24402 H</t>
  </si>
  <si>
    <t>24454 H</t>
  </si>
  <si>
    <t>24561 H</t>
  </si>
  <si>
    <t>24570 H</t>
  </si>
  <si>
    <t>24707 H</t>
  </si>
  <si>
    <t>24712 H</t>
  </si>
  <si>
    <t>24713 H</t>
  </si>
  <si>
    <t>24714 H</t>
  </si>
  <si>
    <t>24874 H</t>
  </si>
  <si>
    <t>24896 H</t>
  </si>
  <si>
    <t>24986 H</t>
  </si>
  <si>
    <t>00096 J</t>
  </si>
  <si>
    <t>00200 J</t>
  </si>
  <si>
    <t>00356 J</t>
  </si>
  <si>
    <t>00357 J</t>
  </si>
  <si>
    <t>00384 J</t>
  </si>
  <si>
    <t>00488 J</t>
  </si>
  <si>
    <t>00562 J</t>
  </si>
  <si>
    <t>00784 J</t>
  </si>
  <si>
    <t>00839 J</t>
  </si>
  <si>
    <t>00880 J</t>
  </si>
  <si>
    <t>00977 J</t>
  </si>
  <si>
    <t>01264 J</t>
  </si>
  <si>
    <t>01280 J</t>
  </si>
  <si>
    <t>01366 J</t>
  </si>
  <si>
    <t>01483 J</t>
  </si>
  <si>
    <t>01619 J</t>
  </si>
  <si>
    <t>01738 J</t>
  </si>
  <si>
    <t>01817 J</t>
  </si>
  <si>
    <t>01818 J</t>
  </si>
  <si>
    <t>02028 J</t>
  </si>
  <si>
    <t>02191 J</t>
  </si>
  <si>
    <t>02281 J</t>
  </si>
  <si>
    <t>02365 J</t>
  </si>
  <si>
    <t>02464 J</t>
  </si>
  <si>
    <t>02474 J</t>
  </si>
  <si>
    <t>02557 J</t>
  </si>
  <si>
    <t>02583 J</t>
  </si>
  <si>
    <t>02663 J</t>
  </si>
  <si>
    <t>02872 J</t>
  </si>
  <si>
    <t>03024 J</t>
  </si>
  <si>
    <t>03097 J</t>
  </si>
  <si>
    <t>03140 J</t>
  </si>
  <si>
    <t>03316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</si>
</sst>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66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164" fontId="2" fillId="0" borderId="0" xfId="0" applyNumberFormat="1" applyFont="1" applyAlignment="1">
      <alignment horizontal="center"/>
    </xf>
    <xf numFmtId="44" fontId="2" fillId="0" borderId="0" xfId="1" applyFont="1"/>
    <xf numFmtId="44" fontId="2" fillId="0" borderId="8" xfId="1" applyFont="1" applyBorder="1"/>
    <xf numFmtId="164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44" fontId="2" fillId="0" borderId="12" xfId="1" applyFont="1" applyFill="1" applyBorder="1"/>
    <xf numFmtId="44" fontId="2" fillId="0" borderId="7" xfId="1" applyFont="1" applyFill="1" applyBorder="1"/>
    <xf numFmtId="0" fontId="10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wrapText="1"/>
    </xf>
    <xf numFmtId="165" fontId="11" fillId="7" borderId="0" xfId="0" applyNumberFormat="1" applyFont="1" applyFill="1" applyAlignment="1">
      <alignment horizontal="center"/>
    </xf>
    <xf numFmtId="44" fontId="11" fillId="7" borderId="0" xfId="1" applyFont="1" applyFill="1"/>
    <xf numFmtId="164" fontId="0" fillId="0" borderId="13" xfId="0" applyNumberForma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2" fillId="0" borderId="13" xfId="0" applyNumberFormat="1" applyFont="1" applyBorder="1" applyAlignment="1">
      <alignment horizontal="center"/>
    </xf>
    <xf numFmtId="166" fontId="2" fillId="0" borderId="14" xfId="0" applyNumberFormat="1" applyFont="1" applyBorder="1"/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165" fontId="1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7" fillId="0" borderId="0" xfId="0" applyFont="1"/>
    <xf numFmtId="44" fontId="1" fillId="0" borderId="0" xfId="1" applyFill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6" borderId="0" xfId="0" applyFont="1" applyFill="1"/>
    <xf numFmtId="44" fontId="1" fillId="6" borderId="0" xfId="1" applyFill="1"/>
    <xf numFmtId="0" fontId="0" fillId="6" borderId="0" xfId="0" applyFill="1"/>
    <xf numFmtId="44" fontId="2" fillId="6" borderId="0" xfId="1" applyFont="1" applyFill="1"/>
    <xf numFmtId="0" fontId="19" fillId="0" borderId="0" xfId="0" applyFont="1" applyAlignment="1">
      <alignment horizontal="center"/>
    </xf>
    <xf numFmtId="44" fontId="1" fillId="0" borderId="0" xfId="1"/>
    <xf numFmtId="44" fontId="10" fillId="6" borderId="0" xfId="1" applyFont="1" applyFill="1"/>
    <xf numFmtId="0" fontId="10" fillId="6" borderId="0" xfId="0" applyFont="1" applyFill="1"/>
    <xf numFmtId="164" fontId="2" fillId="0" borderId="18" xfId="0" applyNumberFormat="1" applyFont="1" applyBorder="1" applyAlignment="1">
      <alignment horizontal="center"/>
    </xf>
    <xf numFmtId="0" fontId="20" fillId="0" borderId="1" xfId="0" applyFont="1" applyBorder="1"/>
    <xf numFmtId="164" fontId="21" fillId="0" borderId="2" xfId="0" applyNumberFormat="1" applyFont="1" applyBorder="1" applyAlignment="1">
      <alignment horizontal="center"/>
    </xf>
    <xf numFmtId="44" fontId="11" fillId="0" borderId="17" xfId="1" applyFont="1" applyBorder="1"/>
    <xf numFmtId="165" fontId="22" fillId="7" borderId="0" xfId="0" applyNumberFormat="1" applyFont="1" applyFill="1"/>
    <xf numFmtId="0" fontId="23" fillId="0" borderId="23" xfId="0" applyFont="1" applyBorder="1"/>
    <xf numFmtId="44" fontId="24" fillId="9" borderId="0" xfId="1" applyFont="1" applyFill="1" applyAlignment="1">
      <alignment horizontal="center"/>
    </xf>
    <xf numFmtId="44" fontId="24" fillId="9" borderId="2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" fontId="0" fillId="0" borderId="0" xfId="0" applyNumberFormat="1"/>
    <xf numFmtId="44" fontId="2" fillId="0" borderId="15" xfId="1" applyFont="1" applyFill="1" applyBorder="1"/>
    <xf numFmtId="166" fontId="25" fillId="0" borderId="0" xfId="0" applyNumberFormat="1" applyFont="1" applyAlignment="1">
      <alignment horizontal="left"/>
    </xf>
    <xf numFmtId="15" fontId="2" fillId="0" borderId="26" xfId="0" applyNumberFormat="1" applyFont="1" applyBorder="1"/>
    <xf numFmtId="44" fontId="2" fillId="0" borderId="27" xfId="1" applyFont="1" applyFill="1" applyBorder="1"/>
    <xf numFmtId="15" fontId="2" fillId="0" borderId="28" xfId="0" applyNumberFormat="1" applyFont="1" applyBorder="1"/>
    <xf numFmtId="44" fontId="2" fillId="0" borderId="29" xfId="1" applyFont="1" applyFill="1" applyBorder="1"/>
    <xf numFmtId="16" fontId="26" fillId="0" borderId="0" xfId="1" applyNumberFormat="1" applyFont="1" applyAlignment="1">
      <alignment horizontal="center"/>
    </xf>
    <xf numFmtId="44" fontId="2" fillId="0" borderId="30" xfId="1" applyFont="1" applyFill="1" applyBorder="1"/>
    <xf numFmtId="44" fontId="2" fillId="0" borderId="31" xfId="1" applyFont="1" applyFill="1" applyBorder="1"/>
    <xf numFmtId="44" fontId="2" fillId="0" borderId="0" xfId="1" applyFont="1" applyFill="1" applyBorder="1"/>
    <xf numFmtId="166" fontId="27" fillId="0" borderId="0" xfId="0" applyNumberFormat="1" applyFont="1"/>
    <xf numFmtId="15" fontId="2" fillId="0" borderId="32" xfId="0" applyNumberFormat="1" applyFont="1" applyBorder="1"/>
    <xf numFmtId="44" fontId="2" fillId="0" borderId="33" xfId="1" applyFont="1" applyFill="1" applyBorder="1"/>
    <xf numFmtId="16" fontId="26" fillId="0" borderId="0" xfId="1" applyNumberFormat="1" applyFont="1" applyFill="1" applyAlignment="1">
      <alignment horizontal="center"/>
    </xf>
    <xf numFmtId="0" fontId="0" fillId="0" borderId="7" xfId="0" applyBorder="1"/>
    <xf numFmtId="166" fontId="28" fillId="0" borderId="0" xfId="0" applyNumberFormat="1" applyFont="1"/>
    <xf numFmtId="15" fontId="26" fillId="0" borderId="0" xfId="1" applyNumberFormat="1" applyFont="1" applyFill="1"/>
    <xf numFmtId="166" fontId="2" fillId="0" borderId="8" xfId="0" applyNumberFormat="1" applyFont="1" applyBorder="1"/>
    <xf numFmtId="166" fontId="25" fillId="0" borderId="0" xfId="0" applyNumberFormat="1" applyFont="1"/>
    <xf numFmtId="16" fontId="10" fillId="0" borderId="0" xfId="1" applyNumberFormat="1" applyFont="1" applyFill="1"/>
    <xf numFmtId="0" fontId="2" fillId="10" borderId="0" xfId="0" applyFont="1" applyFill="1"/>
    <xf numFmtId="166" fontId="2" fillId="0" borderId="0" xfId="0" applyNumberFormat="1" applyFont="1"/>
    <xf numFmtId="166" fontId="11" fillId="0" borderId="0" xfId="0" applyNumberFormat="1" applyFont="1"/>
    <xf numFmtId="16" fontId="8" fillId="0" borderId="0" xfId="1" applyNumberFormat="1" applyFont="1" applyFill="1"/>
    <xf numFmtId="166" fontId="2" fillId="11" borderId="8" xfId="0" applyNumberFormat="1" applyFont="1" applyFill="1" applyBorder="1"/>
    <xf numFmtId="16" fontId="10" fillId="0" borderId="0" xfId="1" applyNumberFormat="1" applyFont="1" applyFill="1" applyAlignment="1">
      <alignment horizontal="center"/>
    </xf>
    <xf numFmtId="16" fontId="22" fillId="0" borderId="0" xfId="1" applyNumberFormat="1" applyFont="1" applyFill="1" applyAlignment="1">
      <alignment horizontal="center"/>
    </xf>
    <xf numFmtId="16" fontId="22" fillId="0" borderId="7" xfId="0" applyNumberFormat="1" applyFont="1" applyBorder="1"/>
    <xf numFmtId="0" fontId="2" fillId="0" borderId="0" xfId="0" applyFont="1"/>
    <xf numFmtId="0" fontId="11" fillId="0" borderId="0" xfId="0" applyFont="1"/>
    <xf numFmtId="44" fontId="2" fillId="0" borderId="7" xfId="1" applyFont="1" applyBorder="1" applyAlignment="1">
      <alignment horizontal="right"/>
    </xf>
    <xf numFmtId="16" fontId="2" fillId="0" borderId="0" xfId="1" applyNumberFormat="1" applyFont="1" applyFill="1" applyAlignment="1">
      <alignment horizontal="center"/>
    </xf>
    <xf numFmtId="16" fontId="11" fillId="0" borderId="0" xfId="1" applyNumberFormat="1" applyFont="1" applyAlignment="1">
      <alignment horizontal="center"/>
    </xf>
    <xf numFmtId="44" fontId="2" fillId="0" borderId="8" xfId="1" applyFont="1" applyFill="1" applyBorder="1" applyAlignment="1">
      <alignment horizontal="right"/>
    </xf>
    <xf numFmtId="16" fontId="2" fillId="0" borderId="0" xfId="1" applyNumberFormat="1" applyFont="1" applyAlignment="1">
      <alignment horizontal="center"/>
    </xf>
    <xf numFmtId="16" fontId="2" fillId="0" borderId="18" xfId="0" applyNumberFormat="1" applyFont="1" applyBorder="1"/>
    <xf numFmtId="16" fontId="2" fillId="0" borderId="18" xfId="0" applyNumberFormat="1" applyFont="1" applyBorder="1" applyAlignment="1">
      <alignment horizontal="center"/>
    </xf>
    <xf numFmtId="16" fontId="26" fillId="0" borderId="18" xfId="0" applyNumberFormat="1" applyFont="1" applyBorder="1" applyAlignment="1">
      <alignment horizontal="center"/>
    </xf>
    <xf numFmtId="16" fontId="2" fillId="0" borderId="0" xfId="1" applyNumberFormat="1" applyFont="1" applyAlignment="1">
      <alignment horizontal="right"/>
    </xf>
    <xf numFmtId="16" fontId="10" fillId="0" borderId="18" xfId="0" applyNumberFormat="1" applyFont="1" applyBorder="1"/>
    <xf numFmtId="16" fontId="2" fillId="0" borderId="0" xfId="1" applyNumberFormat="1" applyFont="1"/>
    <xf numFmtId="16" fontId="22" fillId="0" borderId="18" xfId="0" applyNumberFormat="1" applyFont="1" applyBorder="1"/>
    <xf numFmtId="16" fontId="22" fillId="0" borderId="28" xfId="1" applyNumberFormat="1" applyFont="1" applyBorder="1"/>
    <xf numFmtId="44" fontId="26" fillId="0" borderId="18" xfId="1" applyFont="1" applyBorder="1" applyAlignment="1">
      <alignment horizontal="left"/>
    </xf>
    <xf numFmtId="16" fontId="2" fillId="0" borderId="1" xfId="0" applyNumberFormat="1" applyFont="1" applyBorder="1"/>
    <xf numFmtId="0" fontId="25" fillId="0" borderId="18" xfId="0" applyFont="1" applyBorder="1"/>
    <xf numFmtId="44" fontId="2" fillId="0" borderId="25" xfId="1" applyFont="1" applyBorder="1" applyAlignment="1">
      <alignment horizontal="right"/>
    </xf>
    <xf numFmtId="16" fontId="22" fillId="0" borderId="28" xfId="1" applyNumberFormat="1" applyFont="1" applyBorder="1" applyAlignment="1">
      <alignment horizontal="left"/>
    </xf>
    <xf numFmtId="0" fontId="25" fillId="0" borderId="7" xfId="0" applyFont="1" applyBorder="1"/>
    <xf numFmtId="16" fontId="22" fillId="0" borderId="0" xfId="1" applyNumberFormat="1" applyFont="1" applyBorder="1" applyAlignment="1">
      <alignment horizontal="left"/>
    </xf>
    <xf numFmtId="0" fontId="25" fillId="0" borderId="11" xfId="0" applyFont="1" applyBorder="1"/>
    <xf numFmtId="0" fontId="11" fillId="12" borderId="35" xfId="0" applyFont="1" applyFill="1" applyBorder="1"/>
    <xf numFmtId="44" fontId="2" fillId="12" borderId="9" xfId="1" applyFont="1" applyFill="1" applyBorder="1" applyAlignment="1">
      <alignment horizontal="right"/>
    </xf>
    <xf numFmtId="0" fontId="11" fillId="12" borderId="36" xfId="0" applyFont="1" applyFill="1" applyBorder="1"/>
    <xf numFmtId="0" fontId="25" fillId="0" borderId="34" xfId="0" applyFont="1" applyBorder="1"/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16" fontId="10" fillId="6" borderId="0" xfId="1" applyNumberFormat="1" applyFont="1" applyFill="1" applyBorder="1" applyAlignment="1">
      <alignment horizontal="left"/>
    </xf>
    <xf numFmtId="0" fontId="28" fillId="6" borderId="7" xfId="0" applyFont="1" applyFill="1" applyBorder="1" applyAlignment="1">
      <alignment horizontal="right"/>
    </xf>
    <xf numFmtId="44" fontId="2" fillId="6" borderId="7" xfId="1" applyFont="1" applyFill="1" applyBorder="1" applyAlignment="1">
      <alignment horizontal="right"/>
    </xf>
    <xf numFmtId="44" fontId="2" fillId="0" borderId="3" xfId="1" applyFont="1" applyFill="1" applyBorder="1"/>
    <xf numFmtId="16" fontId="10" fillId="0" borderId="0" xfId="1" applyNumberFormat="1" applyFont="1" applyFill="1" applyBorder="1" applyAlignment="1">
      <alignment horizontal="left"/>
    </xf>
    <xf numFmtId="0" fontId="11" fillId="0" borderId="7" xfId="0" applyFont="1" applyBorder="1" applyAlignment="1">
      <alignment horizontal="right"/>
    </xf>
    <xf numFmtId="44" fontId="2" fillId="0" borderId="7" xfId="1" applyFont="1" applyFill="1" applyBorder="1" applyAlignment="1">
      <alignment horizontal="right"/>
    </xf>
    <xf numFmtId="15" fontId="2" fillId="0" borderId="40" xfId="0" applyNumberFormat="1" applyFont="1" applyBorder="1"/>
    <xf numFmtId="0" fontId="22" fillId="0" borderId="0" xfId="0" applyFont="1"/>
    <xf numFmtId="44" fontId="2" fillId="0" borderId="41" xfId="1" applyFont="1" applyBorder="1"/>
    <xf numFmtId="44" fontId="1" fillId="0" borderId="42" xfId="1" applyBorder="1"/>
    <xf numFmtId="15" fontId="2" fillId="0" borderId="43" xfId="0" applyNumberFormat="1" applyFont="1" applyBorder="1"/>
    <xf numFmtId="44" fontId="1" fillId="0" borderId="44" xfId="1" applyBorder="1"/>
    <xf numFmtId="0" fontId="2" fillId="0" borderId="45" xfId="0" applyFont="1" applyBorder="1"/>
    <xf numFmtId="44" fontId="10" fillId="13" borderId="41" xfId="1" applyFont="1" applyFill="1" applyBorder="1" applyAlignment="1">
      <alignment horizontal="center"/>
    </xf>
    <xf numFmtId="44" fontId="10" fillId="0" borderId="41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3" fillId="0" borderId="0" xfId="0" applyFont="1" applyAlignment="1">
      <alignment horizontal="center"/>
    </xf>
    <xf numFmtId="44" fontId="13" fillId="0" borderId="0" xfId="1" applyFont="1"/>
    <xf numFmtId="166" fontId="2" fillId="0" borderId="0" xfId="0" applyNumberFormat="1" applyFont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6" fontId="8" fillId="0" borderId="46" xfId="0" applyNumberFormat="1" applyFont="1" applyBorder="1" applyAlignment="1">
      <alignment horizontal="center" vertical="center" wrapText="1"/>
    </xf>
    <xf numFmtId="44" fontId="10" fillId="0" borderId="7" xfId="1" applyFont="1" applyBorder="1"/>
    <xf numFmtId="44" fontId="8" fillId="0" borderId="0" xfId="1" applyFont="1" applyAlignment="1">
      <alignment horizontal="center" vertical="center" wrapText="1"/>
    </xf>
    <xf numFmtId="44" fontId="10" fillId="0" borderId="0" xfId="1" applyFont="1"/>
    <xf numFmtId="0" fontId="29" fillId="0" borderId="13" xfId="0" applyFont="1" applyBorder="1"/>
    <xf numFmtId="0" fontId="30" fillId="0" borderId="13" xfId="0" applyFont="1" applyBorder="1" applyAlignment="1">
      <alignment horizontal="right"/>
    </xf>
    <xf numFmtId="0" fontId="10" fillId="0" borderId="0" xfId="0" applyFont="1" applyAlignment="1">
      <alignment vertical="center"/>
    </xf>
    <xf numFmtId="166" fontId="23" fillId="0" borderId="0" xfId="0" applyNumberFormat="1" applyFont="1"/>
    <xf numFmtId="0" fontId="2" fillId="0" borderId="8" xfId="0" applyFont="1" applyBorder="1" applyAlignment="1">
      <alignment horizontal="left"/>
    </xf>
    <xf numFmtId="0" fontId="10" fillId="0" borderId="9" xfId="0" applyFont="1" applyBorder="1" applyAlignment="1">
      <alignment vertical="center"/>
    </xf>
    <xf numFmtId="0" fontId="2" fillId="0" borderId="0" xfId="0" applyFont="1" applyAlignment="1">
      <alignment horizontal="right"/>
    </xf>
    <xf numFmtId="165" fontId="8" fillId="0" borderId="8" xfId="1" applyNumberFormat="1" applyFont="1" applyBorder="1"/>
    <xf numFmtId="44" fontId="31" fillId="0" borderId="47" xfId="1" applyFont="1" applyBorder="1"/>
    <xf numFmtId="44" fontId="8" fillId="0" borderId="0" xfId="1" applyFont="1"/>
    <xf numFmtId="44" fontId="3" fillId="0" borderId="0" xfId="1" applyFont="1"/>
    <xf numFmtId="44" fontId="17" fillId="0" borderId="0" xfId="1" applyFont="1"/>
    <xf numFmtId="44" fontId="1" fillId="0" borderId="0" xfId="1" applyBorder="1"/>
    <xf numFmtId="0" fontId="3" fillId="14" borderId="0" xfId="0" applyFont="1" applyFill="1"/>
    <xf numFmtId="44" fontId="1" fillId="14" borderId="0" xfId="1" applyFill="1"/>
    <xf numFmtId="0" fontId="0" fillId="14" borderId="0" xfId="0" applyFill="1"/>
    <xf numFmtId="164" fontId="2" fillId="14" borderId="0" xfId="0" applyNumberFormat="1" applyFont="1" applyFill="1" applyAlignment="1">
      <alignment horizontal="center"/>
    </xf>
    <xf numFmtId="0" fontId="10" fillId="0" borderId="47" xfId="0" applyFont="1" applyBorder="1" applyAlignment="1">
      <alignment horizontal="center"/>
    </xf>
    <xf numFmtId="44" fontId="10" fillId="0" borderId="47" xfId="1" applyFont="1" applyBorder="1" applyAlignment="1">
      <alignment horizontal="center"/>
    </xf>
    <xf numFmtId="164" fontId="34" fillId="0" borderId="11" xfId="0" applyNumberFormat="1" applyFont="1" applyBorder="1" applyAlignment="1">
      <alignment horizontal="center"/>
    </xf>
    <xf numFmtId="1" fontId="35" fillId="0" borderId="11" xfId="0" applyNumberFormat="1" applyFont="1" applyBorder="1" applyAlignment="1">
      <alignment horizontal="center"/>
    </xf>
    <xf numFmtId="44" fontId="36" fillId="0" borderId="10" xfId="1" applyFont="1" applyBorder="1"/>
    <xf numFmtId="164" fontId="34" fillId="0" borderId="7" xfId="0" applyNumberFormat="1" applyFont="1" applyBorder="1" applyAlignment="1">
      <alignment horizontal="center"/>
    </xf>
    <xf numFmtId="1" fontId="35" fillId="0" borderId="7" xfId="0" applyNumberFormat="1" applyFont="1" applyBorder="1" applyAlignment="1">
      <alignment horizontal="center"/>
    </xf>
    <xf numFmtId="164" fontId="34" fillId="0" borderId="49" xfId="0" applyNumberFormat="1" applyFont="1" applyBorder="1" applyAlignment="1">
      <alignment horizontal="center"/>
    </xf>
    <xf numFmtId="1" fontId="35" fillId="0" borderId="49" xfId="0" applyNumberFormat="1" applyFont="1" applyBorder="1" applyAlignment="1">
      <alignment horizontal="center"/>
    </xf>
    <xf numFmtId="44" fontId="2" fillId="0" borderId="13" xfId="1" applyFont="1" applyFill="1" applyBorder="1"/>
    <xf numFmtId="164" fontId="2" fillId="0" borderId="13" xfId="0" applyNumberFormat="1" applyFont="1" applyBorder="1" applyAlignment="1">
      <alignment horizontal="center"/>
    </xf>
    <xf numFmtId="44" fontId="37" fillId="7" borderId="10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8" borderId="1" xfId="0" applyNumberFormat="1" applyFont="1" applyFill="1" applyBorder="1" applyAlignment="1">
      <alignment horizontal="center"/>
    </xf>
    <xf numFmtId="166" fontId="7" fillId="8" borderId="2" xfId="0" applyNumberFormat="1" applyFont="1" applyFill="1" applyBorder="1" applyAlignment="1">
      <alignment horizontal="center"/>
    </xf>
    <xf numFmtId="166" fontId="7" fillId="8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44" fontId="23" fillId="0" borderId="8" xfId="1" applyFont="1" applyBorder="1" applyAlignment="1">
      <alignment horizontal="center"/>
    </xf>
    <xf numFmtId="44" fontId="23" fillId="0" borderId="9" xfId="1" applyFont="1" applyBorder="1" applyAlignment="1">
      <alignment horizontal="center"/>
    </xf>
    <xf numFmtId="0" fontId="31" fillId="0" borderId="46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44" fontId="3" fillId="11" borderId="21" xfId="1" applyFont="1" applyFill="1" applyBorder="1" applyAlignment="1">
      <alignment horizontal="center"/>
    </xf>
    <xf numFmtId="44" fontId="3" fillId="11" borderId="48" xfId="1" applyFont="1" applyFill="1" applyBorder="1" applyAlignment="1">
      <alignment horizontal="center"/>
    </xf>
    <xf numFmtId="166" fontId="3" fillId="11" borderId="48" xfId="1" applyNumberFormat="1" applyFont="1" applyFill="1" applyBorder="1" applyAlignment="1">
      <alignment horizontal="center"/>
    </xf>
    <xf numFmtId="44" fontId="3" fillId="11" borderId="22" xfId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7" fontId="3" fillId="7" borderId="1" xfId="1" applyNumberFormat="1" applyFont="1" applyFill="1" applyBorder="1" applyAlignment="1">
      <alignment horizontal="center" vertical="center" wrapText="1"/>
    </xf>
    <xf numFmtId="167" fontId="3" fillId="7" borderId="3" xfId="1" applyNumberFormat="1" applyFont="1" applyFill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46" xfId="0" applyNumberFormat="1" applyFont="1" applyBorder="1" applyAlignment="1">
      <alignment horizontal="center" vertical="center" wrapText="1"/>
    </xf>
    <xf numFmtId="166" fontId="8" fillId="0" borderId="46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6" fontId="8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44" fontId="8" fillId="0" borderId="8" xfId="1" applyFont="1" applyBorder="1" applyAlignment="1">
      <alignment horizontal="center" vertical="center" wrapText="1"/>
    </xf>
    <xf numFmtId="44" fontId="8" fillId="0" borderId="46" xfId="1" applyFont="1" applyBorder="1" applyAlignment="1">
      <alignment horizontal="center" vertical="center" wrapText="1"/>
    </xf>
    <xf numFmtId="44" fontId="3" fillId="0" borderId="46" xfId="1" applyFont="1" applyBorder="1" applyAlignment="1">
      <alignment horizontal="center"/>
    </xf>
    <xf numFmtId="44" fontId="3" fillId="0" borderId="9" xfId="1" applyFont="1" applyBorder="1" applyAlignment="1">
      <alignment horizontal="center"/>
    </xf>
    <xf numFmtId="0" fontId="16" fillId="0" borderId="0" xfId="0" applyFont="1"/>
    <xf numFmtId="44" fontId="18" fillId="0" borderId="0" xfId="1" applyFont="1" applyBorder="1" applyAlignment="1">
      <alignment horizontal="center"/>
    </xf>
    <xf numFmtId="44" fontId="18" fillId="0" borderId="16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68</xdr:row>
      <xdr:rowOff>152402</xdr:rowOff>
    </xdr:from>
    <xdr:to>
      <xdr:col>5</xdr:col>
      <xdr:colOff>180974</xdr:colOff>
      <xdr:row>70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A2A62F-23C5-41DB-8368-47D3A855F183}"/>
            </a:ext>
          </a:extLst>
        </xdr:cNvPr>
        <xdr:cNvCxnSpPr/>
      </xdr:nvCxnSpPr>
      <xdr:spPr>
        <a:xfrm rot="16200000" flipH="1">
          <a:off x="4048127" y="14335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68</xdr:row>
      <xdr:rowOff>123829</xdr:rowOff>
    </xdr:from>
    <xdr:to>
      <xdr:col>6</xdr:col>
      <xdr:colOff>171450</xdr:colOff>
      <xdr:row>70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FAFBD0E-A9CB-4D23-B749-979336B486C3}"/>
            </a:ext>
          </a:extLst>
        </xdr:cNvPr>
        <xdr:cNvCxnSpPr/>
      </xdr:nvCxnSpPr>
      <xdr:spPr>
        <a:xfrm rot="5400000">
          <a:off x="5072065" y="14139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5917A5F-2ACA-481F-9C58-29953DB020D0}"/>
            </a:ext>
          </a:extLst>
        </xdr:cNvPr>
        <xdr:cNvCxnSpPr/>
      </xdr:nvCxnSpPr>
      <xdr:spPr>
        <a:xfrm>
          <a:off x="4705350" y="9001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69F521C7-C95E-404F-939D-6266FC315B76}"/>
            </a:ext>
          </a:extLst>
        </xdr:cNvPr>
        <xdr:cNvCxnSpPr/>
      </xdr:nvCxnSpPr>
      <xdr:spPr>
        <a:xfrm rot="10800000" flipV="1">
          <a:off x="4686300" y="9429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F3BCD29-3348-4FC9-81CD-2D11C8D5B8FF}"/>
            </a:ext>
          </a:extLst>
        </xdr:cNvPr>
        <xdr:cNvCxnSpPr/>
      </xdr:nvCxnSpPr>
      <xdr:spPr>
        <a:xfrm>
          <a:off x="4600575" y="890587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EC867C41-108C-4E95-9733-A13D98FF9367}"/>
            </a:ext>
          </a:extLst>
        </xdr:cNvPr>
        <xdr:cNvCxnSpPr/>
      </xdr:nvCxnSpPr>
      <xdr:spPr>
        <a:xfrm rot="10800000" flipV="1">
          <a:off x="4686300" y="9429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BCD8D4B-8F11-441B-8331-CDD2FF93C61E}"/>
            </a:ext>
          </a:extLst>
        </xdr:cNvPr>
        <xdr:cNvCxnSpPr/>
      </xdr:nvCxnSpPr>
      <xdr:spPr>
        <a:xfrm>
          <a:off x="2181225" y="888682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4605694-92F7-4083-BBAE-5ABD37CA808D}"/>
            </a:ext>
          </a:extLst>
        </xdr:cNvPr>
        <xdr:cNvSpPr/>
      </xdr:nvSpPr>
      <xdr:spPr>
        <a:xfrm rot="5400000">
          <a:off x="10201273" y="8629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E4777FB-7ED4-41B1-9D76-42BB5B8A919C}"/>
            </a:ext>
          </a:extLst>
        </xdr:cNvPr>
        <xdr:cNvCxnSpPr/>
      </xdr:nvCxnSpPr>
      <xdr:spPr>
        <a:xfrm flipV="1">
          <a:off x="4610100" y="972502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84F5FAC4-7F19-43B3-851F-62F3A9987473}"/>
            </a:ext>
          </a:extLst>
        </xdr:cNvPr>
        <xdr:cNvSpPr/>
      </xdr:nvSpPr>
      <xdr:spPr>
        <a:xfrm rot="16200000">
          <a:off x="7186613" y="8091485"/>
          <a:ext cx="190501" cy="19716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495155</xdr:colOff>
      <xdr:row>47</xdr:row>
      <xdr:rowOff>68558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32F1B59-B049-4151-B22B-A4686ADBB83D}"/>
            </a:ext>
          </a:extLst>
        </xdr:cNvPr>
        <xdr:cNvSpPr/>
      </xdr:nvSpPr>
      <xdr:spPr>
        <a:xfrm rot="18916712">
          <a:off x="8629505" y="9993608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ADFB-EFD6-4942-B87F-A4D6ACEF4974}">
  <sheetPr>
    <tabColor theme="8" tint="-0.249977111117893"/>
  </sheetPr>
  <dimension ref="A1:I85"/>
  <sheetViews>
    <sheetView topLeftCell="A52" workbookViewId="0">
      <selection activeCell="N13" sqref="N13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0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93" t="s">
        <v>1</v>
      </c>
      <c r="C2" s="193"/>
      <c r="D2" s="193"/>
      <c r="E2" s="193"/>
      <c r="F2" s="193"/>
      <c r="G2" s="4"/>
      <c r="H2" s="5"/>
      <c r="I2" s="2"/>
    </row>
    <row r="3" spans="1:9" ht="46.5" thickBot="1" x14ac:dyDescent="0.35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  <c r="I3" s="2"/>
    </row>
    <row r="4" spans="1:9" ht="16.5" thickTop="1" x14ac:dyDescent="0.25">
      <c r="A4" s="14">
        <v>43770</v>
      </c>
      <c r="B4" s="15">
        <v>466</v>
      </c>
      <c r="C4" s="16"/>
      <c r="D4" s="17" t="s">
        <v>10</v>
      </c>
      <c r="E4" s="18">
        <v>17621</v>
      </c>
      <c r="F4" s="19">
        <v>43771</v>
      </c>
      <c r="G4" s="20">
        <v>17621</v>
      </c>
      <c r="H4" s="21">
        <f t="shared" ref="H4:H67" si="0">E4-G4</f>
        <v>0</v>
      </c>
      <c r="I4" s="2"/>
    </row>
    <row r="5" spans="1:9" ht="15.75" x14ac:dyDescent="0.25">
      <c r="A5" s="14">
        <v>43770</v>
      </c>
      <c r="B5" s="15">
        <f>B4+1</f>
        <v>467</v>
      </c>
      <c r="C5" s="16"/>
      <c r="D5" s="17" t="s">
        <v>11</v>
      </c>
      <c r="E5" s="18">
        <v>4204</v>
      </c>
      <c r="F5" s="19">
        <v>43773</v>
      </c>
      <c r="G5" s="20">
        <v>4204</v>
      </c>
      <c r="H5" s="21">
        <f t="shared" si="0"/>
        <v>0</v>
      </c>
    </row>
    <row r="6" spans="1:9" ht="15.75" x14ac:dyDescent="0.25">
      <c r="A6" s="14">
        <v>43771</v>
      </c>
      <c r="B6" s="15">
        <f>B5+1</f>
        <v>468</v>
      </c>
      <c r="C6" s="16"/>
      <c r="D6" s="17" t="s">
        <v>12</v>
      </c>
      <c r="E6" s="18">
        <v>5300</v>
      </c>
      <c r="F6" s="19">
        <v>43771</v>
      </c>
      <c r="G6" s="20">
        <v>5300</v>
      </c>
      <c r="H6" s="21">
        <f t="shared" si="0"/>
        <v>0</v>
      </c>
    </row>
    <row r="7" spans="1:9" ht="15.75" x14ac:dyDescent="0.25">
      <c r="A7" s="25">
        <v>43771</v>
      </c>
      <c r="B7" s="15">
        <f t="shared" ref="B7:B66" si="1">B6+1</f>
        <v>469</v>
      </c>
      <c r="C7" s="16"/>
      <c r="D7" s="26" t="s">
        <v>13</v>
      </c>
      <c r="E7" s="27">
        <v>911</v>
      </c>
      <c r="F7" s="19">
        <v>43777</v>
      </c>
      <c r="G7" s="20">
        <v>911</v>
      </c>
      <c r="H7" s="21">
        <f t="shared" si="0"/>
        <v>0</v>
      </c>
    </row>
    <row r="8" spans="1:9" ht="15.75" x14ac:dyDescent="0.25">
      <c r="A8" s="14">
        <v>43771</v>
      </c>
      <c r="B8" s="15">
        <f t="shared" si="1"/>
        <v>470</v>
      </c>
      <c r="C8" s="16"/>
      <c r="D8" s="17" t="s">
        <v>10</v>
      </c>
      <c r="E8" s="28">
        <v>19844</v>
      </c>
      <c r="F8" s="19">
        <v>43772</v>
      </c>
      <c r="G8" s="20">
        <v>19844</v>
      </c>
      <c r="H8" s="21">
        <f t="shared" si="0"/>
        <v>0</v>
      </c>
    </row>
    <row r="9" spans="1:9" ht="15.75" x14ac:dyDescent="0.25">
      <c r="A9" s="14">
        <v>43771</v>
      </c>
      <c r="B9" s="15">
        <f t="shared" si="1"/>
        <v>471</v>
      </c>
      <c r="C9" s="16"/>
      <c r="D9" s="17" t="s">
        <v>14</v>
      </c>
      <c r="E9" s="28">
        <v>40186</v>
      </c>
      <c r="F9" s="19">
        <v>43772</v>
      </c>
      <c r="G9" s="20">
        <v>40186</v>
      </c>
      <c r="H9" s="21">
        <f t="shared" si="0"/>
        <v>0</v>
      </c>
    </row>
    <row r="10" spans="1:9" ht="15.75" x14ac:dyDescent="0.25">
      <c r="A10" s="14">
        <v>43772</v>
      </c>
      <c r="B10" s="15">
        <f t="shared" si="1"/>
        <v>472</v>
      </c>
      <c r="C10" s="16"/>
      <c r="D10" s="17" t="s">
        <v>15</v>
      </c>
      <c r="E10" s="28">
        <v>5620</v>
      </c>
      <c r="F10" s="19">
        <v>43777</v>
      </c>
      <c r="G10" s="20">
        <v>5620</v>
      </c>
      <c r="H10" s="21">
        <f t="shared" si="0"/>
        <v>0</v>
      </c>
    </row>
    <row r="11" spans="1:9" ht="15.75" x14ac:dyDescent="0.25">
      <c r="A11" s="14">
        <v>43772</v>
      </c>
      <c r="B11" s="15">
        <f t="shared" si="1"/>
        <v>473</v>
      </c>
      <c r="C11" s="16"/>
      <c r="D11" s="17" t="s">
        <v>10</v>
      </c>
      <c r="E11" s="18">
        <v>15921</v>
      </c>
      <c r="F11" s="19">
        <v>43773</v>
      </c>
      <c r="G11" s="20">
        <v>15921</v>
      </c>
      <c r="H11" s="21">
        <f t="shared" si="0"/>
        <v>0</v>
      </c>
    </row>
    <row r="12" spans="1:9" ht="15.75" x14ac:dyDescent="0.25">
      <c r="A12" s="14">
        <v>43773</v>
      </c>
      <c r="B12" s="15">
        <f t="shared" si="1"/>
        <v>474</v>
      </c>
      <c r="C12" s="30"/>
      <c r="D12" s="29" t="s">
        <v>16</v>
      </c>
      <c r="E12" s="18">
        <v>6300</v>
      </c>
      <c r="F12" s="19">
        <v>43773</v>
      </c>
      <c r="G12" s="20">
        <v>6300</v>
      </c>
      <c r="H12" s="21">
        <f t="shared" si="0"/>
        <v>0</v>
      </c>
    </row>
    <row r="13" spans="1:9" ht="15.75" x14ac:dyDescent="0.25">
      <c r="A13" s="14">
        <v>43773</v>
      </c>
      <c r="B13" s="15">
        <f t="shared" si="1"/>
        <v>475</v>
      </c>
      <c r="C13" s="31"/>
      <c r="D13" s="17" t="s">
        <v>17</v>
      </c>
      <c r="E13" s="18">
        <v>35670</v>
      </c>
      <c r="F13" s="19">
        <v>43774</v>
      </c>
      <c r="G13" s="20">
        <v>35670</v>
      </c>
      <c r="H13" s="21">
        <f t="shared" si="0"/>
        <v>0</v>
      </c>
    </row>
    <row r="14" spans="1:9" ht="15.75" x14ac:dyDescent="0.25">
      <c r="A14" s="14">
        <v>43773</v>
      </c>
      <c r="B14" s="15">
        <f t="shared" si="1"/>
        <v>476</v>
      </c>
      <c r="C14" s="30"/>
      <c r="D14" s="29" t="s">
        <v>10</v>
      </c>
      <c r="E14" s="18">
        <v>17208</v>
      </c>
      <c r="F14" s="19">
        <v>43774</v>
      </c>
      <c r="G14" s="20">
        <v>17208</v>
      </c>
      <c r="H14" s="21">
        <f t="shared" si="0"/>
        <v>0</v>
      </c>
    </row>
    <row r="15" spans="1:9" ht="15.75" x14ac:dyDescent="0.25">
      <c r="A15" s="14">
        <v>43774</v>
      </c>
      <c r="B15" s="15">
        <f t="shared" si="1"/>
        <v>477</v>
      </c>
      <c r="C15" s="31"/>
      <c r="D15" s="17" t="s">
        <v>13</v>
      </c>
      <c r="E15" s="18">
        <v>6660</v>
      </c>
      <c r="F15" s="19">
        <v>43777</v>
      </c>
      <c r="G15" s="20">
        <v>6660</v>
      </c>
      <c r="H15" s="21">
        <f t="shared" si="0"/>
        <v>0</v>
      </c>
    </row>
    <row r="16" spans="1:9" ht="15.75" x14ac:dyDescent="0.25">
      <c r="A16" s="14">
        <v>43774</v>
      </c>
      <c r="B16" s="15">
        <f t="shared" si="1"/>
        <v>478</v>
      </c>
      <c r="C16" s="30"/>
      <c r="D16" s="17" t="s">
        <v>13</v>
      </c>
      <c r="E16" s="18">
        <v>30</v>
      </c>
      <c r="F16" s="19">
        <v>43777</v>
      </c>
      <c r="G16" s="20">
        <v>30</v>
      </c>
      <c r="H16" s="21">
        <f t="shared" si="0"/>
        <v>0</v>
      </c>
    </row>
    <row r="17" spans="1:8" ht="15.75" x14ac:dyDescent="0.25">
      <c r="A17" s="14">
        <v>43774</v>
      </c>
      <c r="B17" s="15">
        <f t="shared" si="1"/>
        <v>479</v>
      </c>
      <c r="C17" s="31"/>
      <c r="D17" s="17" t="s">
        <v>13</v>
      </c>
      <c r="E17" s="18">
        <v>20518</v>
      </c>
      <c r="F17" s="19">
        <v>43776</v>
      </c>
      <c r="G17" s="20">
        <v>20518</v>
      </c>
      <c r="H17" s="21">
        <f t="shared" si="0"/>
        <v>0</v>
      </c>
    </row>
    <row r="18" spans="1:8" ht="15.75" x14ac:dyDescent="0.25">
      <c r="A18" s="14">
        <v>43776</v>
      </c>
      <c r="B18" s="15">
        <f t="shared" si="1"/>
        <v>480</v>
      </c>
      <c r="C18" s="30"/>
      <c r="D18" s="17" t="s">
        <v>18</v>
      </c>
      <c r="E18" s="18">
        <v>1305.3</v>
      </c>
      <c r="F18" s="19">
        <v>43776</v>
      </c>
      <c r="G18" s="20">
        <v>1305.3</v>
      </c>
      <c r="H18" s="21">
        <f t="shared" si="0"/>
        <v>0</v>
      </c>
    </row>
    <row r="19" spans="1:8" ht="15.75" x14ac:dyDescent="0.25">
      <c r="A19" s="14">
        <v>43776</v>
      </c>
      <c r="B19" s="15">
        <f t="shared" si="1"/>
        <v>481</v>
      </c>
      <c r="C19" s="31"/>
      <c r="D19" s="29" t="s">
        <v>10</v>
      </c>
      <c r="E19" s="18">
        <v>20576</v>
      </c>
      <c r="F19" s="19">
        <v>43777</v>
      </c>
      <c r="G19" s="20">
        <v>20576</v>
      </c>
      <c r="H19" s="21">
        <f t="shared" si="0"/>
        <v>0</v>
      </c>
    </row>
    <row r="20" spans="1:8" ht="15.75" x14ac:dyDescent="0.25">
      <c r="A20" s="14">
        <v>43777</v>
      </c>
      <c r="B20" s="15">
        <f t="shared" si="1"/>
        <v>482</v>
      </c>
      <c r="C20" s="30"/>
      <c r="D20" s="17" t="s">
        <v>15</v>
      </c>
      <c r="E20" s="18">
        <v>6163</v>
      </c>
      <c r="F20" s="19">
        <v>43778</v>
      </c>
      <c r="G20" s="20">
        <v>6163</v>
      </c>
      <c r="H20" s="21">
        <f t="shared" si="0"/>
        <v>0</v>
      </c>
    </row>
    <row r="21" spans="1:8" ht="15.75" x14ac:dyDescent="0.25">
      <c r="A21" s="14">
        <v>43777</v>
      </c>
      <c r="B21" s="15">
        <f t="shared" si="1"/>
        <v>483</v>
      </c>
      <c r="C21" s="30"/>
      <c r="D21" s="17" t="s">
        <v>10</v>
      </c>
      <c r="E21" s="18">
        <v>18666</v>
      </c>
      <c r="F21" s="19">
        <v>43779</v>
      </c>
      <c r="G21" s="20">
        <v>18666</v>
      </c>
      <c r="H21" s="21">
        <f t="shared" si="0"/>
        <v>0</v>
      </c>
    </row>
    <row r="22" spans="1:8" ht="15.75" x14ac:dyDescent="0.25">
      <c r="A22" s="14">
        <v>43778</v>
      </c>
      <c r="B22" s="15">
        <f t="shared" si="1"/>
        <v>484</v>
      </c>
      <c r="C22" s="30"/>
      <c r="D22" s="17" t="s">
        <v>13</v>
      </c>
      <c r="E22" s="18">
        <v>5061.6400000000003</v>
      </c>
      <c r="F22" s="32" t="s">
        <v>19</v>
      </c>
      <c r="G22" s="33"/>
      <c r="H22" s="21">
        <f t="shared" si="0"/>
        <v>5061.6400000000003</v>
      </c>
    </row>
    <row r="23" spans="1:8" ht="15.75" x14ac:dyDescent="0.25">
      <c r="A23" s="14">
        <v>43778</v>
      </c>
      <c r="B23" s="15">
        <f t="shared" si="1"/>
        <v>485</v>
      </c>
      <c r="C23" s="30"/>
      <c r="D23" s="17" t="s">
        <v>11</v>
      </c>
      <c r="E23" s="18">
        <v>1533</v>
      </c>
      <c r="F23" s="19">
        <v>43781</v>
      </c>
      <c r="G23" s="20">
        <v>1533</v>
      </c>
      <c r="H23" s="21">
        <f t="shared" si="0"/>
        <v>0</v>
      </c>
    </row>
    <row r="24" spans="1:8" ht="15.75" x14ac:dyDescent="0.25">
      <c r="A24" s="14">
        <v>43778</v>
      </c>
      <c r="B24" s="15">
        <f t="shared" si="1"/>
        <v>486</v>
      </c>
      <c r="C24" s="30"/>
      <c r="D24" s="17" t="s">
        <v>10</v>
      </c>
      <c r="E24" s="18">
        <v>13860</v>
      </c>
      <c r="F24" s="19">
        <v>43779</v>
      </c>
      <c r="G24" s="20">
        <v>13860</v>
      </c>
      <c r="H24" s="21">
        <f t="shared" si="0"/>
        <v>0</v>
      </c>
    </row>
    <row r="25" spans="1:8" ht="15.75" x14ac:dyDescent="0.25">
      <c r="A25" s="14">
        <v>43778</v>
      </c>
      <c r="B25" s="15">
        <f t="shared" si="1"/>
        <v>487</v>
      </c>
      <c r="C25" s="30"/>
      <c r="D25" s="17" t="s">
        <v>15</v>
      </c>
      <c r="E25" s="18">
        <v>7302</v>
      </c>
      <c r="F25" s="19">
        <v>43780</v>
      </c>
      <c r="G25" s="20">
        <v>7302</v>
      </c>
      <c r="H25" s="21">
        <f t="shared" si="0"/>
        <v>0</v>
      </c>
    </row>
    <row r="26" spans="1:8" ht="15.75" x14ac:dyDescent="0.25">
      <c r="A26" s="14">
        <v>43779</v>
      </c>
      <c r="B26" s="15">
        <f t="shared" si="1"/>
        <v>488</v>
      </c>
      <c r="C26" s="30"/>
      <c r="D26" s="17" t="s">
        <v>10</v>
      </c>
      <c r="E26" s="18">
        <v>15125</v>
      </c>
      <c r="F26" s="19">
        <v>43780</v>
      </c>
      <c r="G26" s="20">
        <v>15125</v>
      </c>
      <c r="H26" s="21">
        <f t="shared" si="0"/>
        <v>0</v>
      </c>
    </row>
    <row r="27" spans="1:8" ht="15.75" x14ac:dyDescent="0.25">
      <c r="A27" s="14">
        <v>43780</v>
      </c>
      <c r="B27" s="15">
        <f t="shared" si="1"/>
        <v>489</v>
      </c>
      <c r="C27" s="30"/>
      <c r="D27" s="17" t="s">
        <v>10</v>
      </c>
      <c r="E27" s="18">
        <v>15611.4</v>
      </c>
      <c r="F27" s="19">
        <v>43781</v>
      </c>
      <c r="G27" s="20">
        <v>15611.4</v>
      </c>
      <c r="H27" s="21">
        <f t="shared" si="0"/>
        <v>0</v>
      </c>
    </row>
    <row r="28" spans="1:8" ht="15.75" x14ac:dyDescent="0.25">
      <c r="A28" s="14">
        <v>43780</v>
      </c>
      <c r="B28" s="15">
        <f t="shared" si="1"/>
        <v>490</v>
      </c>
      <c r="C28" s="30"/>
      <c r="D28" s="17" t="s">
        <v>15</v>
      </c>
      <c r="E28" s="18">
        <v>7036</v>
      </c>
      <c r="F28" s="19">
        <v>43782</v>
      </c>
      <c r="G28" s="20">
        <v>7036</v>
      </c>
      <c r="H28" s="21">
        <f t="shared" si="0"/>
        <v>0</v>
      </c>
    </row>
    <row r="29" spans="1:8" ht="15.75" x14ac:dyDescent="0.25">
      <c r="A29" s="14">
        <v>43781</v>
      </c>
      <c r="B29" s="15">
        <f t="shared" si="1"/>
        <v>491</v>
      </c>
      <c r="C29" s="30"/>
      <c r="D29" s="17" t="s">
        <v>11</v>
      </c>
      <c r="E29" s="18">
        <v>2694</v>
      </c>
      <c r="F29" s="19">
        <v>43782</v>
      </c>
      <c r="G29" s="20">
        <v>2694</v>
      </c>
      <c r="H29" s="21">
        <f t="shared" si="0"/>
        <v>0</v>
      </c>
    </row>
    <row r="30" spans="1:8" ht="15.75" x14ac:dyDescent="0.25">
      <c r="A30" s="14">
        <v>43781</v>
      </c>
      <c r="B30" s="15">
        <f t="shared" si="1"/>
        <v>492</v>
      </c>
      <c r="C30" s="30"/>
      <c r="D30" s="17" t="s">
        <v>10</v>
      </c>
      <c r="E30" s="18">
        <v>14847</v>
      </c>
      <c r="F30" s="19">
        <v>43782</v>
      </c>
      <c r="G30" s="20">
        <v>14847</v>
      </c>
      <c r="H30" s="21">
        <f t="shared" si="0"/>
        <v>0</v>
      </c>
    </row>
    <row r="31" spans="1:8" ht="15.75" x14ac:dyDescent="0.25">
      <c r="A31" s="14">
        <v>43782</v>
      </c>
      <c r="B31" s="15">
        <f t="shared" si="1"/>
        <v>493</v>
      </c>
      <c r="C31" s="30"/>
      <c r="D31" s="17" t="s">
        <v>15</v>
      </c>
      <c r="E31" s="18">
        <v>7223</v>
      </c>
      <c r="F31" s="19">
        <v>43784</v>
      </c>
      <c r="G31" s="20">
        <v>7223</v>
      </c>
      <c r="H31" s="21">
        <f t="shared" si="0"/>
        <v>0</v>
      </c>
    </row>
    <row r="32" spans="1:8" ht="15.75" x14ac:dyDescent="0.25">
      <c r="A32" s="14">
        <v>43782</v>
      </c>
      <c r="B32" s="15">
        <f t="shared" si="1"/>
        <v>494</v>
      </c>
      <c r="C32" s="30"/>
      <c r="D32" s="17" t="s">
        <v>10</v>
      </c>
      <c r="E32" s="18">
        <v>44458</v>
      </c>
      <c r="F32" s="19">
        <v>43785</v>
      </c>
      <c r="G32" s="20">
        <v>44458</v>
      </c>
      <c r="H32" s="21">
        <f t="shared" si="0"/>
        <v>0</v>
      </c>
    </row>
    <row r="33" spans="1:8" ht="15.75" x14ac:dyDescent="0.25">
      <c r="A33" s="14">
        <v>43784</v>
      </c>
      <c r="B33" s="15">
        <f t="shared" si="1"/>
        <v>495</v>
      </c>
      <c r="C33" s="30"/>
      <c r="D33" s="17" t="s">
        <v>15</v>
      </c>
      <c r="E33" s="18">
        <v>7096</v>
      </c>
      <c r="F33" s="19">
        <v>43785</v>
      </c>
      <c r="G33" s="20">
        <v>7096</v>
      </c>
      <c r="H33" s="21">
        <f t="shared" si="0"/>
        <v>0</v>
      </c>
    </row>
    <row r="34" spans="1:8" ht="15.75" x14ac:dyDescent="0.25">
      <c r="A34" s="14">
        <v>43785</v>
      </c>
      <c r="B34" s="15">
        <f t="shared" si="1"/>
        <v>496</v>
      </c>
      <c r="C34" s="30"/>
      <c r="D34" s="17" t="s">
        <v>11</v>
      </c>
      <c r="E34" s="18">
        <v>3759</v>
      </c>
      <c r="F34" s="19">
        <v>43788</v>
      </c>
      <c r="G34" s="20">
        <v>3759</v>
      </c>
      <c r="H34" s="21">
        <f t="shared" si="0"/>
        <v>0</v>
      </c>
    </row>
    <row r="35" spans="1:8" ht="15.75" x14ac:dyDescent="0.25">
      <c r="A35" s="14">
        <v>43785</v>
      </c>
      <c r="B35" s="15">
        <f t="shared" si="1"/>
        <v>497</v>
      </c>
      <c r="C35" s="30"/>
      <c r="D35" s="17" t="s">
        <v>15</v>
      </c>
      <c r="E35" s="18">
        <v>7280</v>
      </c>
      <c r="F35" s="19">
        <v>43787</v>
      </c>
      <c r="G35" s="20">
        <v>7280</v>
      </c>
      <c r="H35" s="21">
        <f t="shared" si="0"/>
        <v>0</v>
      </c>
    </row>
    <row r="36" spans="1:8" ht="15.75" x14ac:dyDescent="0.25">
      <c r="A36" s="14">
        <v>43785</v>
      </c>
      <c r="B36" s="15">
        <f t="shared" si="1"/>
        <v>498</v>
      </c>
      <c r="C36" s="30"/>
      <c r="D36" s="17" t="s">
        <v>10</v>
      </c>
      <c r="E36" s="18">
        <v>3036</v>
      </c>
      <c r="F36" s="19">
        <v>43786</v>
      </c>
      <c r="G36" s="20">
        <v>3036</v>
      </c>
      <c r="H36" s="21">
        <f t="shared" si="0"/>
        <v>0</v>
      </c>
    </row>
    <row r="37" spans="1:8" ht="15.75" x14ac:dyDescent="0.25">
      <c r="A37" s="14">
        <v>43787</v>
      </c>
      <c r="B37" s="15">
        <f t="shared" si="1"/>
        <v>499</v>
      </c>
      <c r="C37" s="30"/>
      <c r="D37" s="17" t="s">
        <v>15</v>
      </c>
      <c r="E37" s="18">
        <v>7073</v>
      </c>
      <c r="F37" s="19">
        <v>43788</v>
      </c>
      <c r="G37" s="20">
        <v>7073</v>
      </c>
      <c r="H37" s="21">
        <f t="shared" si="0"/>
        <v>0</v>
      </c>
    </row>
    <row r="38" spans="1:8" ht="15.75" x14ac:dyDescent="0.25">
      <c r="A38" s="14">
        <v>43788</v>
      </c>
      <c r="B38" s="15">
        <f t="shared" si="1"/>
        <v>500</v>
      </c>
      <c r="C38" s="30"/>
      <c r="D38" s="17" t="s">
        <v>15</v>
      </c>
      <c r="E38" s="18">
        <v>7217</v>
      </c>
      <c r="F38" s="19">
        <v>43790</v>
      </c>
      <c r="G38" s="20">
        <v>7217</v>
      </c>
      <c r="H38" s="21">
        <f t="shared" si="0"/>
        <v>0</v>
      </c>
    </row>
    <row r="39" spans="1:8" ht="15.75" x14ac:dyDescent="0.25">
      <c r="A39" s="14">
        <v>43789</v>
      </c>
      <c r="B39" s="15">
        <f t="shared" si="1"/>
        <v>501</v>
      </c>
      <c r="C39" s="30"/>
      <c r="D39" s="17" t="s">
        <v>17</v>
      </c>
      <c r="E39" s="18">
        <v>44278</v>
      </c>
      <c r="F39" s="19">
        <v>43789</v>
      </c>
      <c r="G39" s="20">
        <v>44278</v>
      </c>
      <c r="H39" s="21">
        <f t="shared" si="0"/>
        <v>0</v>
      </c>
    </row>
    <row r="40" spans="1:8" ht="15.75" x14ac:dyDescent="0.25">
      <c r="A40" s="14">
        <v>43789</v>
      </c>
      <c r="B40" s="15">
        <f t="shared" si="1"/>
        <v>502</v>
      </c>
      <c r="C40" s="30"/>
      <c r="D40" s="17" t="s">
        <v>11</v>
      </c>
      <c r="E40" s="18">
        <v>7699</v>
      </c>
      <c r="F40" s="19">
        <v>43791</v>
      </c>
      <c r="G40" s="20">
        <v>7699</v>
      </c>
      <c r="H40" s="21">
        <f t="shared" si="0"/>
        <v>0</v>
      </c>
    </row>
    <row r="41" spans="1:8" ht="15.75" x14ac:dyDescent="0.25">
      <c r="A41" s="14">
        <v>43790</v>
      </c>
      <c r="B41" s="15">
        <f t="shared" si="1"/>
        <v>503</v>
      </c>
      <c r="C41" s="30"/>
      <c r="D41" s="17" t="s">
        <v>17</v>
      </c>
      <c r="E41" s="18">
        <v>45127</v>
      </c>
      <c r="F41" s="19">
        <v>43790</v>
      </c>
      <c r="G41" s="20">
        <v>45127</v>
      </c>
      <c r="H41" s="21">
        <f t="shared" si="0"/>
        <v>0</v>
      </c>
    </row>
    <row r="42" spans="1:8" ht="15.75" x14ac:dyDescent="0.25">
      <c r="A42" s="14">
        <v>43790</v>
      </c>
      <c r="B42" s="15">
        <f t="shared" si="1"/>
        <v>504</v>
      </c>
      <c r="C42" s="30"/>
      <c r="D42" s="17" t="s">
        <v>15</v>
      </c>
      <c r="E42" s="18">
        <v>7008</v>
      </c>
      <c r="F42" s="19">
        <v>43791</v>
      </c>
      <c r="G42" s="20">
        <v>7008</v>
      </c>
      <c r="H42" s="21">
        <f t="shared" si="0"/>
        <v>0</v>
      </c>
    </row>
    <row r="43" spans="1:8" ht="15.75" x14ac:dyDescent="0.25">
      <c r="A43" s="14">
        <v>43791</v>
      </c>
      <c r="B43" s="15">
        <f t="shared" si="1"/>
        <v>505</v>
      </c>
      <c r="C43" s="30"/>
      <c r="D43" s="17" t="s">
        <v>13</v>
      </c>
      <c r="E43" s="18">
        <v>309</v>
      </c>
      <c r="F43" s="32"/>
      <c r="G43" s="33"/>
      <c r="H43" s="21">
        <f t="shared" si="0"/>
        <v>309</v>
      </c>
    </row>
    <row r="44" spans="1:8" ht="15.75" x14ac:dyDescent="0.25">
      <c r="A44" s="14">
        <v>43791</v>
      </c>
      <c r="B44" s="15">
        <f t="shared" si="1"/>
        <v>506</v>
      </c>
      <c r="C44" s="30"/>
      <c r="D44" s="17" t="s">
        <v>15</v>
      </c>
      <c r="E44" s="18">
        <v>7300</v>
      </c>
      <c r="F44" s="19">
        <v>43792</v>
      </c>
      <c r="G44" s="20">
        <v>7300</v>
      </c>
      <c r="H44" s="21">
        <f t="shared" si="0"/>
        <v>0</v>
      </c>
    </row>
    <row r="45" spans="1:8" ht="15.75" x14ac:dyDescent="0.25">
      <c r="A45" s="14">
        <v>43792</v>
      </c>
      <c r="B45" s="15">
        <f t="shared" si="1"/>
        <v>507</v>
      </c>
      <c r="C45" s="30"/>
      <c r="D45" s="17" t="s">
        <v>15</v>
      </c>
      <c r="E45" s="18">
        <v>7281.57</v>
      </c>
      <c r="F45" s="19">
        <v>43794</v>
      </c>
      <c r="G45" s="20">
        <v>7281.57</v>
      </c>
      <c r="H45" s="21">
        <f t="shared" si="0"/>
        <v>0</v>
      </c>
    </row>
    <row r="46" spans="1:8" ht="15.75" x14ac:dyDescent="0.25">
      <c r="A46" s="14">
        <v>43793</v>
      </c>
      <c r="B46" s="15">
        <f t="shared" si="1"/>
        <v>508</v>
      </c>
      <c r="C46" s="30"/>
      <c r="D46" s="17" t="s">
        <v>18</v>
      </c>
      <c r="E46" s="18">
        <v>5017</v>
      </c>
      <c r="F46" s="32"/>
      <c r="G46" s="33"/>
      <c r="H46" s="21">
        <f t="shared" si="0"/>
        <v>5017</v>
      </c>
    </row>
    <row r="47" spans="1:8" ht="15.75" x14ac:dyDescent="0.25">
      <c r="A47" s="14">
        <v>43794</v>
      </c>
      <c r="B47" s="15">
        <f t="shared" si="1"/>
        <v>509</v>
      </c>
      <c r="C47" s="30"/>
      <c r="D47" s="17" t="s">
        <v>20</v>
      </c>
      <c r="E47" s="18">
        <v>4880</v>
      </c>
      <c r="F47" s="19">
        <v>43794</v>
      </c>
      <c r="G47" s="20">
        <v>4880</v>
      </c>
      <c r="H47" s="21">
        <f t="shared" si="0"/>
        <v>0</v>
      </c>
    </row>
    <row r="48" spans="1:8" ht="15.75" x14ac:dyDescent="0.25">
      <c r="A48" s="14">
        <v>43794</v>
      </c>
      <c r="B48" s="15">
        <f t="shared" si="1"/>
        <v>510</v>
      </c>
      <c r="C48" s="30"/>
      <c r="D48" s="17" t="s">
        <v>15</v>
      </c>
      <c r="E48" s="18">
        <v>6900.69</v>
      </c>
      <c r="F48" s="19">
        <v>43795</v>
      </c>
      <c r="G48" s="20">
        <v>6900.69</v>
      </c>
      <c r="H48" s="21">
        <f t="shared" si="0"/>
        <v>0</v>
      </c>
    </row>
    <row r="49" spans="1:8" ht="15.75" x14ac:dyDescent="0.25">
      <c r="A49" s="14">
        <v>43795</v>
      </c>
      <c r="B49" s="15">
        <f t="shared" si="1"/>
        <v>511</v>
      </c>
      <c r="C49" s="30"/>
      <c r="D49" s="17" t="s">
        <v>15</v>
      </c>
      <c r="E49" s="18">
        <v>7098</v>
      </c>
      <c r="F49" s="19">
        <v>43797</v>
      </c>
      <c r="G49" s="20">
        <v>7098</v>
      </c>
      <c r="H49" s="21">
        <f t="shared" si="0"/>
        <v>0</v>
      </c>
    </row>
    <row r="50" spans="1:8" ht="15.75" x14ac:dyDescent="0.25">
      <c r="A50" s="14">
        <v>43797</v>
      </c>
      <c r="B50" s="15">
        <f t="shared" si="1"/>
        <v>512</v>
      </c>
      <c r="C50" s="30"/>
      <c r="D50" s="17" t="s">
        <v>15</v>
      </c>
      <c r="E50" s="18">
        <v>8232</v>
      </c>
      <c r="F50" s="19">
        <v>43799</v>
      </c>
      <c r="G50" s="20">
        <v>8232</v>
      </c>
      <c r="H50" s="21">
        <f t="shared" si="0"/>
        <v>0</v>
      </c>
    </row>
    <row r="51" spans="1:8" ht="15.75" x14ac:dyDescent="0.25">
      <c r="A51" s="14">
        <v>43798</v>
      </c>
      <c r="B51" s="15">
        <f t="shared" si="1"/>
        <v>513</v>
      </c>
      <c r="C51" s="30"/>
      <c r="D51" s="17" t="s">
        <v>10</v>
      </c>
      <c r="E51" s="18">
        <v>42230</v>
      </c>
      <c r="F51" s="19">
        <v>43801</v>
      </c>
      <c r="G51" s="20">
        <v>42230</v>
      </c>
      <c r="H51" s="21">
        <f t="shared" si="0"/>
        <v>0</v>
      </c>
    </row>
    <row r="52" spans="1:8" ht="15.75" x14ac:dyDescent="0.25">
      <c r="A52" s="14">
        <v>43799</v>
      </c>
      <c r="B52" s="15">
        <f t="shared" si="1"/>
        <v>514</v>
      </c>
      <c r="C52" s="30"/>
      <c r="D52" s="17" t="s">
        <v>15</v>
      </c>
      <c r="E52" s="18">
        <v>6824</v>
      </c>
      <c r="F52" s="19">
        <v>43800</v>
      </c>
      <c r="G52" s="20">
        <v>6824</v>
      </c>
      <c r="H52" s="21">
        <f t="shared" si="0"/>
        <v>0</v>
      </c>
    </row>
    <row r="53" spans="1:8" ht="15.75" x14ac:dyDescent="0.25">
      <c r="A53" s="14">
        <v>43799</v>
      </c>
      <c r="B53" s="15">
        <f t="shared" si="1"/>
        <v>515</v>
      </c>
      <c r="C53" s="30"/>
      <c r="D53" s="17" t="s">
        <v>21</v>
      </c>
      <c r="E53" s="18">
        <v>6669</v>
      </c>
      <c r="F53" s="19">
        <v>43800</v>
      </c>
      <c r="G53" s="20">
        <v>6669</v>
      </c>
      <c r="H53" s="21">
        <f t="shared" si="0"/>
        <v>0</v>
      </c>
    </row>
    <row r="54" spans="1:8" ht="15.75" x14ac:dyDescent="0.25">
      <c r="A54" s="14">
        <v>43799</v>
      </c>
      <c r="B54" s="15">
        <f t="shared" si="1"/>
        <v>516</v>
      </c>
      <c r="C54" s="30"/>
      <c r="D54" s="17" t="s">
        <v>14</v>
      </c>
      <c r="E54" s="18">
        <v>39749</v>
      </c>
      <c r="F54" s="19">
        <v>43801</v>
      </c>
      <c r="G54" s="20">
        <v>39749</v>
      </c>
      <c r="H54" s="21">
        <f t="shared" si="0"/>
        <v>0</v>
      </c>
    </row>
    <row r="55" spans="1:8" ht="15.75" x14ac:dyDescent="0.25">
      <c r="A55" s="14">
        <v>43800</v>
      </c>
      <c r="B55" s="15">
        <f t="shared" si="1"/>
        <v>517</v>
      </c>
      <c r="C55" s="30"/>
      <c r="D55" s="17" t="s">
        <v>15</v>
      </c>
      <c r="E55" s="18">
        <v>6650</v>
      </c>
      <c r="F55" s="19">
        <v>43802</v>
      </c>
      <c r="G55" s="20">
        <v>6650</v>
      </c>
      <c r="H55" s="21">
        <f t="shared" si="0"/>
        <v>0</v>
      </c>
    </row>
    <row r="56" spans="1:8" ht="15.75" x14ac:dyDescent="0.25">
      <c r="A56" s="14">
        <v>43801</v>
      </c>
      <c r="B56" s="15">
        <f t="shared" si="1"/>
        <v>518</v>
      </c>
      <c r="C56" s="30"/>
      <c r="D56" s="17" t="s">
        <v>10</v>
      </c>
      <c r="E56" s="18">
        <v>21217</v>
      </c>
      <c r="F56" s="19">
        <v>43804</v>
      </c>
      <c r="G56" s="20">
        <v>21217</v>
      </c>
      <c r="H56" s="21">
        <f t="shared" si="0"/>
        <v>0</v>
      </c>
    </row>
    <row r="57" spans="1:8" ht="15.75" x14ac:dyDescent="0.25">
      <c r="A57" s="14">
        <v>43802</v>
      </c>
      <c r="B57" s="15">
        <f t="shared" si="1"/>
        <v>519</v>
      </c>
      <c r="C57" s="30"/>
      <c r="D57" s="17" t="s">
        <v>18</v>
      </c>
      <c r="E57" s="18">
        <v>2407</v>
      </c>
      <c r="F57" s="19">
        <v>43802</v>
      </c>
      <c r="G57" s="20">
        <v>2407</v>
      </c>
      <c r="H57" s="21">
        <f t="shared" si="0"/>
        <v>0</v>
      </c>
    </row>
    <row r="58" spans="1:8" ht="15.75" x14ac:dyDescent="0.25">
      <c r="A58" s="14">
        <v>43802</v>
      </c>
      <c r="B58" s="15">
        <f t="shared" si="1"/>
        <v>520</v>
      </c>
      <c r="C58" s="30"/>
      <c r="D58" s="17" t="s">
        <v>13</v>
      </c>
      <c r="E58" s="18">
        <v>4584</v>
      </c>
      <c r="F58" s="32"/>
      <c r="G58" s="33"/>
      <c r="H58" s="21">
        <f t="shared" si="0"/>
        <v>4584</v>
      </c>
    </row>
    <row r="59" spans="1:8" ht="15.75" x14ac:dyDescent="0.25">
      <c r="A59" s="14">
        <v>43802</v>
      </c>
      <c r="B59" s="15">
        <f t="shared" si="1"/>
        <v>521</v>
      </c>
      <c r="C59" s="30"/>
      <c r="D59" s="17" t="s">
        <v>15</v>
      </c>
      <c r="E59" s="18">
        <v>6440</v>
      </c>
      <c r="F59" s="19">
        <v>43802</v>
      </c>
      <c r="G59" s="20">
        <v>6440</v>
      </c>
      <c r="H59" s="21">
        <f t="shared" si="0"/>
        <v>0</v>
      </c>
    </row>
    <row r="60" spans="1:8" ht="15.75" x14ac:dyDescent="0.25">
      <c r="A60" s="14">
        <v>43803</v>
      </c>
      <c r="B60" s="15">
        <f t="shared" si="1"/>
        <v>522</v>
      </c>
      <c r="C60" s="30"/>
      <c r="D60" s="17" t="s">
        <v>14</v>
      </c>
      <c r="E60" s="18">
        <v>39820</v>
      </c>
      <c r="F60" s="19">
        <v>43804</v>
      </c>
      <c r="G60" s="20">
        <v>39820</v>
      </c>
      <c r="H60" s="21">
        <f t="shared" si="0"/>
        <v>0</v>
      </c>
    </row>
    <row r="61" spans="1:8" ht="15.75" x14ac:dyDescent="0.25">
      <c r="A61" s="14">
        <v>43804</v>
      </c>
      <c r="B61" s="15">
        <f t="shared" si="1"/>
        <v>523</v>
      </c>
      <c r="C61" s="30"/>
      <c r="D61" s="17" t="s">
        <v>13</v>
      </c>
      <c r="E61" s="18">
        <v>180</v>
      </c>
      <c r="F61" s="32"/>
      <c r="G61" s="33"/>
      <c r="H61" s="21">
        <f t="shared" si="0"/>
        <v>180</v>
      </c>
    </row>
    <row r="62" spans="1:8" ht="15.75" x14ac:dyDescent="0.25">
      <c r="A62" s="14">
        <v>43804</v>
      </c>
      <c r="B62" s="15">
        <f t="shared" si="1"/>
        <v>524</v>
      </c>
      <c r="C62" s="30"/>
      <c r="D62" s="17" t="s">
        <v>15</v>
      </c>
      <c r="E62" s="18">
        <v>6342</v>
      </c>
      <c r="F62" s="19">
        <v>43805</v>
      </c>
      <c r="G62" s="20">
        <v>6342</v>
      </c>
      <c r="H62" s="21">
        <f t="shared" si="0"/>
        <v>0</v>
      </c>
    </row>
    <row r="63" spans="1:8" ht="15.75" x14ac:dyDescent="0.25">
      <c r="A63" s="14">
        <v>43804</v>
      </c>
      <c r="B63" s="15">
        <f t="shared" si="1"/>
        <v>525</v>
      </c>
      <c r="C63" s="30"/>
      <c r="D63" s="17" t="s">
        <v>11</v>
      </c>
      <c r="E63" s="18">
        <v>5570</v>
      </c>
      <c r="F63" s="32"/>
      <c r="G63" s="33"/>
      <c r="H63" s="21">
        <f t="shared" si="0"/>
        <v>5570</v>
      </c>
    </row>
    <row r="64" spans="1:8" ht="15.75" x14ac:dyDescent="0.25">
      <c r="A64" s="14">
        <v>43804</v>
      </c>
      <c r="B64" s="15">
        <f t="shared" si="1"/>
        <v>526</v>
      </c>
      <c r="C64" s="30"/>
      <c r="D64" s="17" t="s">
        <v>10</v>
      </c>
      <c r="E64" s="18">
        <v>11016</v>
      </c>
      <c r="F64" s="19">
        <v>43805</v>
      </c>
      <c r="G64" s="20">
        <v>11016</v>
      </c>
      <c r="H64" s="21">
        <f t="shared" si="0"/>
        <v>0</v>
      </c>
    </row>
    <row r="65" spans="1:9" ht="15.75" x14ac:dyDescent="0.25">
      <c r="A65" s="14">
        <v>43805</v>
      </c>
      <c r="B65" s="15">
        <f t="shared" si="1"/>
        <v>527</v>
      </c>
      <c r="C65" s="30"/>
      <c r="D65" s="17" t="s">
        <v>15</v>
      </c>
      <c r="E65" s="18">
        <v>9309</v>
      </c>
      <c r="F65" s="32"/>
      <c r="G65" s="33"/>
      <c r="H65" s="21">
        <f t="shared" si="0"/>
        <v>9309</v>
      </c>
    </row>
    <row r="66" spans="1:9" ht="15.75" x14ac:dyDescent="0.25">
      <c r="A66" s="14">
        <v>43805</v>
      </c>
      <c r="B66" s="15">
        <f t="shared" si="1"/>
        <v>528</v>
      </c>
      <c r="C66" s="30"/>
      <c r="D66" s="17" t="s">
        <v>14</v>
      </c>
      <c r="E66" s="18">
        <v>40748</v>
      </c>
      <c r="F66" s="32"/>
      <c r="G66" s="33"/>
      <c r="H66" s="21">
        <f t="shared" si="0"/>
        <v>40748</v>
      </c>
    </row>
    <row r="67" spans="1:9" ht="16.5" thickBot="1" x14ac:dyDescent="0.3">
      <c r="A67" s="34"/>
      <c r="B67" s="35"/>
      <c r="C67" s="35"/>
      <c r="D67" s="36"/>
      <c r="E67" s="37"/>
      <c r="F67" s="38"/>
      <c r="G67" s="37"/>
      <c r="H67" s="39">
        <f t="shared" si="0"/>
        <v>0</v>
      </c>
      <c r="I67" s="2"/>
    </row>
    <row r="68" spans="1:9" ht="15.75" thickTop="1" x14ac:dyDescent="0.25">
      <c r="A68" s="41"/>
      <c r="B68" s="42"/>
      <c r="C68" s="42"/>
      <c r="D68" s="2"/>
      <c r="E68" s="43">
        <f>SUM(E4:E67)</f>
        <v>813800.6</v>
      </c>
      <c r="F68" s="44"/>
      <c r="G68" s="43">
        <f>SUM(G4:G67)</f>
        <v>743021.96</v>
      </c>
      <c r="H68" s="45"/>
      <c r="I68" s="2"/>
    </row>
    <row r="69" spans="1:9" x14ac:dyDescent="0.25">
      <c r="A69" s="41"/>
      <c r="B69" s="42"/>
      <c r="C69" s="42"/>
      <c r="D69" s="2"/>
      <c r="E69" s="46"/>
      <c r="F69" s="47"/>
      <c r="G69" s="46"/>
      <c r="H69" s="45"/>
      <c r="I69" s="2"/>
    </row>
    <row r="70" spans="1:9" ht="30" x14ac:dyDescent="0.25">
      <c r="A70" s="41"/>
      <c r="B70" s="42"/>
      <c r="C70" s="42"/>
      <c r="D70" s="2"/>
      <c r="E70" s="48" t="s">
        <v>22</v>
      </c>
      <c r="F70" s="47"/>
      <c r="G70" s="49" t="s">
        <v>23</v>
      </c>
      <c r="H70" s="45"/>
      <c r="I70" s="2"/>
    </row>
    <row r="71" spans="1:9" ht="15.75" thickBot="1" x14ac:dyDescent="0.3">
      <c r="A71" s="41"/>
      <c r="B71" s="42"/>
      <c r="C71" s="42"/>
      <c r="D71" s="2"/>
      <c r="E71" s="48"/>
      <c r="F71" s="47"/>
      <c r="G71" s="49"/>
      <c r="H71" s="45"/>
      <c r="I71" s="2"/>
    </row>
    <row r="72" spans="1:9" ht="21.75" thickBot="1" x14ac:dyDescent="0.4">
      <c r="A72" s="41"/>
      <c r="B72" s="42"/>
      <c r="C72" s="42"/>
      <c r="D72" s="2"/>
      <c r="E72" s="194">
        <f>E68-G68</f>
        <v>70778.640000000014</v>
      </c>
      <c r="F72" s="195"/>
      <c r="G72" s="196"/>
      <c r="I72" s="2"/>
    </row>
    <row r="73" spans="1:9" x14ac:dyDescent="0.25">
      <c r="A73" s="41"/>
      <c r="B73" s="42"/>
      <c r="C73" s="42"/>
      <c r="D73" s="2"/>
      <c r="E73" s="46"/>
      <c r="F73" s="47"/>
      <c r="G73" s="46"/>
      <c r="I73" s="2"/>
    </row>
    <row r="74" spans="1:9" ht="18.75" x14ac:dyDescent="0.3">
      <c r="A74" s="41"/>
      <c r="B74" s="42"/>
      <c r="C74" s="42"/>
      <c r="D74" s="2"/>
      <c r="E74" s="197" t="s">
        <v>24</v>
      </c>
      <c r="F74" s="197"/>
      <c r="G74" s="197"/>
      <c r="I74" s="2"/>
    </row>
    <row r="75" spans="1:9" x14ac:dyDescent="0.25">
      <c r="A75" s="41"/>
      <c r="B75" s="42"/>
      <c r="C75" s="42"/>
      <c r="D75" s="2"/>
      <c r="E75" s="46"/>
      <c r="F75" s="47"/>
      <c r="G75" s="46"/>
      <c r="I75" s="2"/>
    </row>
    <row r="76" spans="1:9" x14ac:dyDescent="0.25">
      <c r="A76" s="41"/>
      <c r="B76" s="42"/>
      <c r="C76" s="42"/>
      <c r="D76" s="2"/>
      <c r="E76" s="46"/>
      <c r="F76" s="47"/>
      <c r="G76" s="46"/>
      <c r="I76" s="2"/>
    </row>
    <row r="77" spans="1:9" x14ac:dyDescent="0.25">
      <c r="A77" s="41"/>
      <c r="B77" s="42"/>
      <c r="C77" s="42"/>
      <c r="D77" s="2"/>
      <c r="E77" s="46"/>
      <c r="F77" s="47"/>
      <c r="G77" s="46"/>
      <c r="I77" s="2"/>
    </row>
    <row r="78" spans="1:9" x14ac:dyDescent="0.25">
      <c r="A78" s="41"/>
      <c r="B78" s="42"/>
      <c r="C78" s="42"/>
      <c r="D78" s="2"/>
      <c r="E78" s="46"/>
      <c r="F78" s="47"/>
      <c r="G78" s="46"/>
      <c r="I78" s="2"/>
    </row>
    <row r="79" spans="1:9" ht="18.75" x14ac:dyDescent="0.3">
      <c r="A79" s="41"/>
      <c r="B79" s="42"/>
      <c r="C79" s="42"/>
      <c r="D79" s="2"/>
      <c r="E79" s="46"/>
      <c r="F79" s="50"/>
      <c r="G79" s="46"/>
      <c r="I79" s="2"/>
    </row>
    <row r="80" spans="1:9" x14ac:dyDescent="0.25">
      <c r="A80" s="41"/>
      <c r="B80" s="42"/>
      <c r="C80" s="42"/>
      <c r="D80" s="2"/>
      <c r="E80" s="46"/>
      <c r="F80" s="47"/>
      <c r="G80" s="46"/>
      <c r="I80" s="2"/>
    </row>
    <row r="81" spans="1:9" x14ac:dyDescent="0.25">
      <c r="A81" s="41"/>
      <c r="B81" s="42"/>
      <c r="C81" s="42"/>
      <c r="D81" s="2"/>
      <c r="E81" s="46"/>
      <c r="F81" s="47"/>
      <c r="G81" s="46"/>
      <c r="I81" s="2"/>
    </row>
    <row r="82" spans="1:9" x14ac:dyDescent="0.25">
      <c r="A82" s="41"/>
      <c r="B82" s="42"/>
      <c r="C82" s="42"/>
      <c r="D82" s="2"/>
      <c r="E82" s="46"/>
      <c r="F82" s="47"/>
      <c r="G82" s="46"/>
      <c r="I82" s="2"/>
    </row>
    <row r="83" spans="1:9" x14ac:dyDescent="0.25">
      <c r="A83" s="41"/>
      <c r="B83" s="42"/>
      <c r="C83" s="42"/>
      <c r="D83" s="2"/>
      <c r="E83" s="46"/>
      <c r="F83" s="47"/>
      <c r="G83" s="46"/>
      <c r="I83" s="2"/>
    </row>
    <row r="84" spans="1:9" x14ac:dyDescent="0.25">
      <c r="A84" s="41"/>
      <c r="B84" s="42"/>
      <c r="C84" s="42"/>
      <c r="D84" s="2"/>
      <c r="E84" s="46"/>
      <c r="F84" s="47"/>
      <c r="G84" s="46"/>
      <c r="I84" s="2"/>
    </row>
    <row r="85" spans="1:9" x14ac:dyDescent="0.25">
      <c r="A85" s="41"/>
      <c r="B85" s="42"/>
      <c r="C85" s="42"/>
      <c r="D85" s="2"/>
      <c r="E85" s="46"/>
      <c r="F85" s="47"/>
      <c r="G85" s="46"/>
      <c r="I85" s="2"/>
    </row>
  </sheetData>
  <mergeCells count="4">
    <mergeCell ref="E74:G74"/>
    <mergeCell ref="B1:G1"/>
    <mergeCell ref="B2:F2"/>
    <mergeCell ref="E72:G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7525-3539-44C4-BA9E-3F2DC72C5188}">
  <sheetPr>
    <tabColor rgb="FF00B050"/>
  </sheetPr>
  <dimension ref="A1:O80"/>
  <sheetViews>
    <sheetView tabSelected="1" topLeftCell="A28" workbookViewId="0">
      <selection activeCell="K53" sqref="K5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3" customWidth="1"/>
    <col min="4" max="4" width="9" customWidth="1"/>
    <col min="6" max="6" width="17.85546875" style="63" customWidth="1"/>
    <col min="7" max="7" width="2.85546875" customWidth="1"/>
    <col min="9" max="9" width="12.140625" style="63" customWidth="1"/>
    <col min="10" max="10" width="7.85546875" style="63" bestFit="1" customWidth="1"/>
    <col min="11" max="11" width="18" customWidth="1"/>
    <col min="12" max="12" width="14.5703125" customWidth="1"/>
    <col min="13" max="13" width="18.140625" style="63" customWidth="1"/>
    <col min="14" max="14" width="14.42578125" style="23" customWidth="1"/>
    <col min="15" max="15" width="8.28515625" style="23" customWidth="1"/>
  </cols>
  <sheetData>
    <row r="1" spans="1:15" ht="23.25" x14ac:dyDescent="0.35">
      <c r="C1" s="219" t="s">
        <v>25</v>
      </c>
      <c r="D1" s="219"/>
      <c r="E1" s="219"/>
      <c r="F1" s="219"/>
      <c r="G1" s="219"/>
      <c r="H1" s="219"/>
      <c r="I1" s="219"/>
      <c r="J1" s="219"/>
      <c r="K1" s="219"/>
      <c r="L1" s="54"/>
      <c r="M1" s="55"/>
    </row>
    <row r="2" spans="1:15" ht="18.75" x14ac:dyDescent="0.3">
      <c r="C2" s="52"/>
      <c r="E2" s="56"/>
      <c r="F2" s="57"/>
      <c r="H2" s="58" t="s">
        <v>26</v>
      </c>
      <c r="I2" s="59"/>
      <c r="J2" s="59"/>
      <c r="K2" s="60"/>
      <c r="L2" s="60"/>
      <c r="M2" s="59"/>
      <c r="N2" s="61"/>
      <c r="O2" s="20"/>
    </row>
    <row r="3" spans="1:15" ht="19.5" thickBot="1" x14ac:dyDescent="0.35">
      <c r="B3" s="220" t="s">
        <v>27</v>
      </c>
      <c r="C3" s="221"/>
      <c r="D3" s="62"/>
      <c r="I3" s="64" t="s">
        <v>28</v>
      </c>
      <c r="J3" s="59"/>
      <c r="K3" s="65" t="s">
        <v>29</v>
      </c>
      <c r="L3" s="65"/>
    </row>
    <row r="4" spans="1:15" ht="20.25" thickTop="1" thickBot="1" x14ac:dyDescent="0.35">
      <c r="A4" s="67" t="s">
        <v>30</v>
      </c>
      <c r="B4" s="68"/>
      <c r="C4" s="69">
        <v>361383.63</v>
      </c>
      <c r="D4" s="70">
        <v>43769</v>
      </c>
      <c r="E4" s="222" t="s">
        <v>31</v>
      </c>
      <c r="F4" s="223"/>
      <c r="H4" s="224" t="s">
        <v>32</v>
      </c>
      <c r="I4" s="225"/>
      <c r="J4" s="71"/>
      <c r="K4" s="71"/>
      <c r="L4" s="71"/>
      <c r="M4" s="72" t="s">
        <v>33</v>
      </c>
      <c r="N4" s="73" t="s">
        <v>34</v>
      </c>
      <c r="O4" s="74"/>
    </row>
    <row r="5" spans="1:15" ht="15.75" thickBot="1" x14ac:dyDescent="0.3">
      <c r="A5" s="75"/>
      <c r="B5" s="66">
        <v>43770</v>
      </c>
      <c r="C5" s="76">
        <v>1428</v>
      </c>
      <c r="D5" s="77" t="s">
        <v>35</v>
      </c>
      <c r="E5" s="78">
        <v>43770</v>
      </c>
      <c r="F5" s="79">
        <v>171631</v>
      </c>
      <c r="H5" s="80">
        <v>43770</v>
      </c>
      <c r="I5" s="81">
        <v>10128</v>
      </c>
      <c r="J5" s="82"/>
      <c r="L5" s="23"/>
      <c r="M5" s="83">
        <f>100000+73576.5</f>
        <v>173576.5</v>
      </c>
      <c r="N5" s="84">
        <v>3263</v>
      </c>
      <c r="O5" s="85"/>
    </row>
    <row r="6" spans="1:15" ht="15.75" thickBot="1" x14ac:dyDescent="0.3">
      <c r="A6" s="75"/>
      <c r="B6" s="66">
        <v>43771</v>
      </c>
      <c r="C6" s="76">
        <v>12386.68</v>
      </c>
      <c r="D6" s="86" t="s">
        <v>36</v>
      </c>
      <c r="E6" s="78">
        <v>43771</v>
      </c>
      <c r="F6" s="79">
        <v>142954</v>
      </c>
      <c r="H6" s="87">
        <v>43771</v>
      </c>
      <c r="I6" s="88">
        <v>400</v>
      </c>
      <c r="J6" s="89"/>
      <c r="K6" s="90"/>
      <c r="L6" s="24"/>
      <c r="M6" s="83">
        <f>117178+20</f>
        <v>117198</v>
      </c>
      <c r="N6" s="84">
        <v>2770</v>
      </c>
      <c r="O6" s="85"/>
    </row>
    <row r="7" spans="1:15" ht="15.75" thickBot="1" x14ac:dyDescent="0.3">
      <c r="A7" s="75"/>
      <c r="B7" s="66">
        <v>43772</v>
      </c>
      <c r="C7" s="76">
        <v>886</v>
      </c>
      <c r="D7" s="91" t="s">
        <v>37</v>
      </c>
      <c r="E7" s="78">
        <v>43772</v>
      </c>
      <c r="F7" s="79">
        <v>146438</v>
      </c>
      <c r="H7" s="87">
        <v>43772</v>
      </c>
      <c r="I7" s="88">
        <v>0</v>
      </c>
      <c r="J7" s="92"/>
      <c r="K7" s="90" t="s">
        <v>38</v>
      </c>
      <c r="L7" s="93">
        <v>0</v>
      </c>
      <c r="M7" s="83">
        <f>100000+48740</f>
        <v>148740</v>
      </c>
      <c r="N7" s="84">
        <v>2588</v>
      </c>
      <c r="O7" s="85"/>
    </row>
    <row r="8" spans="1:15" ht="16.5" thickBot="1" x14ac:dyDescent="0.3">
      <c r="A8" s="75"/>
      <c r="B8" s="66">
        <v>43773</v>
      </c>
      <c r="C8" s="76">
        <v>898.5</v>
      </c>
      <c r="D8" s="94" t="s">
        <v>39</v>
      </c>
      <c r="E8" s="78">
        <v>43773</v>
      </c>
      <c r="F8" s="79">
        <v>177263</v>
      </c>
      <c r="H8" s="87">
        <v>43773</v>
      </c>
      <c r="I8" s="88">
        <v>0</v>
      </c>
      <c r="J8" s="95"/>
      <c r="K8" s="96" t="s">
        <v>40</v>
      </c>
      <c r="L8" s="97">
        <v>0</v>
      </c>
      <c r="M8" s="83">
        <f>35334+139044</f>
        <v>174378</v>
      </c>
      <c r="N8" s="84">
        <v>1986</v>
      </c>
      <c r="O8" s="85"/>
    </row>
    <row r="9" spans="1:15" ht="16.5" thickBot="1" x14ac:dyDescent="0.3">
      <c r="A9" s="75"/>
      <c r="B9" s="66">
        <v>43774</v>
      </c>
      <c r="C9" s="76">
        <v>1778</v>
      </c>
      <c r="D9" s="98" t="s">
        <v>41</v>
      </c>
      <c r="E9" s="78">
        <v>43774</v>
      </c>
      <c r="F9" s="79">
        <v>126189</v>
      </c>
      <c r="H9" s="87">
        <v>43774</v>
      </c>
      <c r="I9" s="88">
        <v>172.5</v>
      </c>
      <c r="J9" s="99">
        <v>43800</v>
      </c>
      <c r="K9" s="17" t="s">
        <v>42</v>
      </c>
      <c r="L9" s="100">
        <v>20000</v>
      </c>
      <c r="M9" s="83">
        <v>119984</v>
      </c>
      <c r="N9" s="84">
        <v>4358</v>
      </c>
      <c r="O9" s="85"/>
    </row>
    <row r="10" spans="1:15" ht="16.5" thickBot="1" x14ac:dyDescent="0.3">
      <c r="A10" s="75"/>
      <c r="B10" s="66">
        <v>43775</v>
      </c>
      <c r="C10" s="76">
        <v>20211</v>
      </c>
      <c r="D10" s="86" t="s">
        <v>43</v>
      </c>
      <c r="E10" s="78">
        <v>43775</v>
      </c>
      <c r="F10" s="79">
        <v>80888</v>
      </c>
      <c r="H10" s="87">
        <v>43775</v>
      </c>
      <c r="I10" s="88">
        <v>0</v>
      </c>
      <c r="J10" s="101"/>
      <c r="K10" s="29"/>
      <c r="L10" s="18"/>
      <c r="M10" s="83">
        <v>60089</v>
      </c>
      <c r="N10" s="84">
        <v>588</v>
      </c>
      <c r="O10" s="85"/>
    </row>
    <row r="11" spans="1:15" ht="15.75" thickBot="1" x14ac:dyDescent="0.3">
      <c r="A11" s="75"/>
      <c r="B11" s="66">
        <v>43776</v>
      </c>
      <c r="C11" s="76">
        <v>2006</v>
      </c>
      <c r="D11" s="86" t="s">
        <v>44</v>
      </c>
      <c r="E11" s="78">
        <v>43776</v>
      </c>
      <c r="F11" s="79">
        <v>84334</v>
      </c>
      <c r="H11" s="87">
        <v>43776</v>
      </c>
      <c r="I11" s="88">
        <v>43.2</v>
      </c>
      <c r="J11" s="102"/>
      <c r="K11" s="103"/>
      <c r="L11" s="18"/>
      <c r="M11" s="83">
        <v>77443</v>
      </c>
      <c r="N11" s="84">
        <v>4842</v>
      </c>
      <c r="O11" s="85"/>
    </row>
    <row r="12" spans="1:15" ht="15.75" thickBot="1" x14ac:dyDescent="0.3">
      <c r="A12" s="75"/>
      <c r="B12" s="66">
        <v>43777</v>
      </c>
      <c r="C12" s="76">
        <v>14179</v>
      </c>
      <c r="D12" s="86" t="s">
        <v>45</v>
      </c>
      <c r="E12" s="78">
        <v>43777</v>
      </c>
      <c r="F12" s="79">
        <v>163796</v>
      </c>
      <c r="H12" s="87">
        <v>43777</v>
      </c>
      <c r="I12" s="88">
        <v>12082</v>
      </c>
      <c r="J12" s="102">
        <v>43771</v>
      </c>
      <c r="K12" s="17" t="s">
        <v>46</v>
      </c>
      <c r="L12" s="18">
        <f>15817.8+4000</f>
        <v>19817.8</v>
      </c>
      <c r="M12" s="83">
        <f>124860+90+7720.5</f>
        <v>132670.5</v>
      </c>
      <c r="N12" s="84">
        <v>5074</v>
      </c>
      <c r="O12" s="85"/>
    </row>
    <row r="13" spans="1:15" ht="15.75" thickBot="1" x14ac:dyDescent="0.3">
      <c r="A13" s="75"/>
      <c r="B13" s="66">
        <v>43778</v>
      </c>
      <c r="C13" s="76">
        <v>1150</v>
      </c>
      <c r="D13" s="94" t="s">
        <v>47</v>
      </c>
      <c r="E13" s="78">
        <v>43778</v>
      </c>
      <c r="F13" s="79">
        <v>109266</v>
      </c>
      <c r="H13" s="87">
        <v>43778</v>
      </c>
      <c r="I13" s="88">
        <v>400</v>
      </c>
      <c r="J13" s="89">
        <v>43778</v>
      </c>
      <c r="K13" s="17" t="s">
        <v>48</v>
      </c>
      <c r="L13" s="18">
        <f>16783.01+4000</f>
        <v>20783.009999999998</v>
      </c>
      <c r="M13" s="83">
        <v>92654</v>
      </c>
      <c r="N13" s="84">
        <v>3898</v>
      </c>
      <c r="O13" s="85"/>
    </row>
    <row r="14" spans="1:15" ht="15.75" thickBot="1" x14ac:dyDescent="0.3">
      <c r="A14" s="75"/>
      <c r="B14" s="66">
        <v>43779</v>
      </c>
      <c r="C14" s="76">
        <v>1107</v>
      </c>
      <c r="D14" s="91" t="s">
        <v>41</v>
      </c>
      <c r="E14" s="78">
        <v>43779</v>
      </c>
      <c r="F14" s="79">
        <v>106732</v>
      </c>
      <c r="H14" s="87">
        <v>43779</v>
      </c>
      <c r="I14" s="88">
        <v>0</v>
      </c>
      <c r="J14" s="89">
        <v>43785</v>
      </c>
      <c r="K14" s="17" t="s">
        <v>49</v>
      </c>
      <c r="L14" s="18">
        <f>16333.84+4000</f>
        <v>20333.84</v>
      </c>
      <c r="M14" s="83">
        <f>102635+3522.5</f>
        <v>106157.5</v>
      </c>
      <c r="N14" s="84">
        <v>2990</v>
      </c>
      <c r="O14" s="85"/>
    </row>
    <row r="15" spans="1:15" ht="15.75" thickBot="1" x14ac:dyDescent="0.3">
      <c r="A15" s="75"/>
      <c r="B15" s="66">
        <v>43780</v>
      </c>
      <c r="C15" s="76">
        <v>10830</v>
      </c>
      <c r="D15" s="86" t="s">
        <v>50</v>
      </c>
      <c r="E15" s="78">
        <v>43780</v>
      </c>
      <c r="F15" s="79">
        <v>79301</v>
      </c>
      <c r="H15" s="87">
        <v>43780</v>
      </c>
      <c r="I15" s="88">
        <v>0</v>
      </c>
      <c r="J15" s="89">
        <v>43792</v>
      </c>
      <c r="K15" s="17" t="s">
        <v>51</v>
      </c>
      <c r="L15" s="18">
        <f>16150.25+4000</f>
        <v>20150.25</v>
      </c>
      <c r="M15" s="83">
        <v>66105</v>
      </c>
      <c r="N15" s="84">
        <v>2366</v>
      </c>
      <c r="O15" s="85"/>
    </row>
    <row r="16" spans="1:15" ht="15.75" thickBot="1" x14ac:dyDescent="0.3">
      <c r="A16" s="75"/>
      <c r="B16" s="66">
        <v>43781</v>
      </c>
      <c r="C16" s="76">
        <v>686</v>
      </c>
      <c r="D16" s="86" t="s">
        <v>39</v>
      </c>
      <c r="E16" s="78">
        <v>43781</v>
      </c>
      <c r="F16" s="79">
        <v>73840</v>
      </c>
      <c r="H16" s="87">
        <v>43781</v>
      </c>
      <c r="I16" s="88">
        <v>258</v>
      </c>
      <c r="J16" s="107">
        <v>43799</v>
      </c>
      <c r="K16" s="17" t="s">
        <v>52</v>
      </c>
      <c r="L16" s="20">
        <f>15143.1+4000</f>
        <v>19143.099999999999</v>
      </c>
      <c r="M16" s="83">
        <v>70533</v>
      </c>
      <c r="N16" s="84">
        <v>1493</v>
      </c>
      <c r="O16" s="85"/>
    </row>
    <row r="17" spans="1:15" ht="15.75" thickBot="1" x14ac:dyDescent="0.3">
      <c r="A17" s="75"/>
      <c r="B17" s="66">
        <v>43782</v>
      </c>
      <c r="C17" s="76">
        <v>1244</v>
      </c>
      <c r="D17" s="94" t="s">
        <v>54</v>
      </c>
      <c r="E17" s="78">
        <v>43782</v>
      </c>
      <c r="F17" s="79">
        <v>79835</v>
      </c>
      <c r="H17" s="87">
        <v>43782</v>
      </c>
      <c r="I17" s="88">
        <v>175</v>
      </c>
      <c r="J17" s="108"/>
      <c r="K17" s="104"/>
      <c r="L17" s="109"/>
      <c r="M17" s="83">
        <v>76448</v>
      </c>
      <c r="N17" s="84">
        <v>1968.56</v>
      </c>
      <c r="O17" s="85"/>
    </row>
    <row r="18" spans="1:15" ht="15.75" thickBot="1" x14ac:dyDescent="0.3">
      <c r="A18" s="75"/>
      <c r="B18" s="66">
        <v>43783</v>
      </c>
      <c r="C18" s="76">
        <v>1662</v>
      </c>
      <c r="D18" s="86" t="s">
        <v>41</v>
      </c>
      <c r="E18" s="78">
        <v>43783</v>
      </c>
      <c r="F18" s="79">
        <v>56969</v>
      </c>
      <c r="H18" s="87">
        <v>43783</v>
      </c>
      <c r="I18" s="88">
        <v>170</v>
      </c>
      <c r="J18" s="110"/>
      <c r="K18" s="111"/>
      <c r="L18" s="18"/>
      <c r="M18" s="83">
        <v>52846</v>
      </c>
      <c r="N18" s="84">
        <v>2291</v>
      </c>
      <c r="O18" s="85"/>
    </row>
    <row r="19" spans="1:15" ht="15.75" thickBot="1" x14ac:dyDescent="0.3">
      <c r="A19" s="75"/>
      <c r="B19" s="66">
        <v>43784</v>
      </c>
      <c r="C19" s="76">
        <v>23894</v>
      </c>
      <c r="D19" s="86" t="s">
        <v>55</v>
      </c>
      <c r="E19" s="78">
        <v>43784</v>
      </c>
      <c r="F19" s="79">
        <v>97886</v>
      </c>
      <c r="H19" s="87">
        <v>43784</v>
      </c>
      <c r="I19" s="88">
        <v>10528</v>
      </c>
      <c r="J19" s="108">
        <v>43781</v>
      </c>
      <c r="K19" s="112" t="s">
        <v>56</v>
      </c>
      <c r="L19" s="18">
        <v>870</v>
      </c>
      <c r="M19" s="83">
        <v>57082</v>
      </c>
      <c r="N19" s="84">
        <v>6382</v>
      </c>
      <c r="O19" s="85" t="s">
        <v>57</v>
      </c>
    </row>
    <row r="20" spans="1:15" ht="15.75" thickBot="1" x14ac:dyDescent="0.3">
      <c r="A20" s="75"/>
      <c r="B20" s="66">
        <v>43785</v>
      </c>
      <c r="C20" s="76">
        <v>2689</v>
      </c>
      <c r="D20" s="86" t="s">
        <v>58</v>
      </c>
      <c r="E20" s="78">
        <v>43785</v>
      </c>
      <c r="F20" s="79">
        <v>156931</v>
      </c>
      <c r="H20" s="87">
        <v>43785</v>
      </c>
      <c r="I20" s="88">
        <v>400</v>
      </c>
      <c r="J20" s="110"/>
      <c r="K20" s="113"/>
      <c r="L20" s="109"/>
      <c r="M20" s="83">
        <f>106500+31918</f>
        <v>138418</v>
      </c>
      <c r="N20" s="84">
        <v>4557</v>
      </c>
      <c r="O20" s="85"/>
    </row>
    <row r="21" spans="1:15" ht="16.5" thickBot="1" x14ac:dyDescent="0.3">
      <c r="A21" s="75"/>
      <c r="B21" s="66">
        <v>43786</v>
      </c>
      <c r="C21" s="76">
        <v>5943</v>
      </c>
      <c r="D21" s="86" t="s">
        <v>59</v>
      </c>
      <c r="E21" s="78">
        <v>43786</v>
      </c>
      <c r="F21" s="79">
        <v>77951</v>
      </c>
      <c r="H21" s="87">
        <v>43786</v>
      </c>
      <c r="I21" s="88">
        <v>0</v>
      </c>
      <c r="J21" s="114"/>
      <c r="K21" s="115"/>
      <c r="L21" s="109">
        <v>0</v>
      </c>
      <c r="M21" s="83">
        <v>68120</v>
      </c>
      <c r="N21" s="84">
        <v>3888</v>
      </c>
      <c r="O21" s="85"/>
    </row>
    <row r="22" spans="1:15" ht="15.75" thickBot="1" x14ac:dyDescent="0.3">
      <c r="A22" s="75"/>
      <c r="B22" s="66">
        <v>43787</v>
      </c>
      <c r="C22" s="76">
        <v>12146.84</v>
      </c>
      <c r="D22" s="86" t="s">
        <v>36</v>
      </c>
      <c r="E22" s="78">
        <v>43787</v>
      </c>
      <c r="F22" s="79">
        <v>84574</v>
      </c>
      <c r="H22" s="87">
        <v>43787</v>
      </c>
      <c r="I22" s="88">
        <v>40</v>
      </c>
      <c r="J22" s="116"/>
      <c r="K22" s="117"/>
      <c r="L22" s="109"/>
      <c r="M22" s="83">
        <v>69600</v>
      </c>
      <c r="N22" s="84">
        <v>2787</v>
      </c>
      <c r="O22" s="85"/>
    </row>
    <row r="23" spans="1:15" ht="15.75" thickBot="1" x14ac:dyDescent="0.3">
      <c r="A23" s="75"/>
      <c r="B23" s="66">
        <v>43788</v>
      </c>
      <c r="C23" s="76">
        <v>2212</v>
      </c>
      <c r="D23" s="86" t="s">
        <v>60</v>
      </c>
      <c r="E23" s="78">
        <v>43788</v>
      </c>
      <c r="F23" s="79">
        <v>145149</v>
      </c>
      <c r="H23" s="87">
        <v>43788</v>
      </c>
      <c r="I23" s="88">
        <v>0</v>
      </c>
      <c r="J23" s="118"/>
      <c r="K23" s="119"/>
      <c r="L23" s="109"/>
      <c r="M23" s="83">
        <f>94250+45906</f>
        <v>140156</v>
      </c>
      <c r="N23" s="84">
        <v>2783</v>
      </c>
      <c r="O23" s="85"/>
    </row>
    <row r="24" spans="1:15" ht="15.75" thickBot="1" x14ac:dyDescent="0.3">
      <c r="A24" s="75"/>
      <c r="B24" s="66">
        <v>43789</v>
      </c>
      <c r="C24" s="76">
        <v>1371</v>
      </c>
      <c r="D24" s="86" t="s">
        <v>61</v>
      </c>
      <c r="E24" s="78">
        <v>43789</v>
      </c>
      <c r="F24" s="79">
        <v>96825</v>
      </c>
      <c r="H24" s="87">
        <v>43789</v>
      </c>
      <c r="I24" s="88">
        <v>3804.8</v>
      </c>
      <c r="J24" s="120"/>
      <c r="K24" s="121"/>
      <c r="L24" s="122"/>
      <c r="M24" s="83">
        <v>91243</v>
      </c>
      <c r="N24" s="84">
        <v>406</v>
      </c>
      <c r="O24" s="85"/>
    </row>
    <row r="25" spans="1:15" ht="15.75" thickBot="1" x14ac:dyDescent="0.3">
      <c r="A25" s="75"/>
      <c r="B25" s="66">
        <v>43790</v>
      </c>
      <c r="C25" s="76">
        <v>14455</v>
      </c>
      <c r="D25" s="86" t="s">
        <v>62</v>
      </c>
      <c r="E25" s="78">
        <v>43790</v>
      </c>
      <c r="F25" s="79">
        <v>122144</v>
      </c>
      <c r="H25" s="87">
        <v>43790</v>
      </c>
      <c r="I25" s="88">
        <v>0</v>
      </c>
      <c r="J25" s="123"/>
      <c r="K25" s="124"/>
      <c r="L25" s="106"/>
      <c r="M25" s="83">
        <v>105150</v>
      </c>
      <c r="N25" s="84">
        <v>2541</v>
      </c>
      <c r="O25" s="85"/>
    </row>
    <row r="26" spans="1:15" ht="15.75" thickBot="1" x14ac:dyDescent="0.3">
      <c r="A26" s="75"/>
      <c r="B26" s="66">
        <v>43791</v>
      </c>
      <c r="C26" s="76">
        <v>7418</v>
      </c>
      <c r="D26" s="86" t="s">
        <v>63</v>
      </c>
      <c r="E26" s="78">
        <v>43791</v>
      </c>
      <c r="F26" s="79">
        <v>166899</v>
      </c>
      <c r="H26" s="87">
        <v>43791</v>
      </c>
      <c r="I26" s="88">
        <v>15977</v>
      </c>
      <c r="J26" s="125"/>
      <c r="K26" s="124"/>
      <c r="L26" s="106"/>
      <c r="M26" s="83">
        <f>110000+28350</f>
        <v>138350</v>
      </c>
      <c r="N26" s="84">
        <v>5158</v>
      </c>
      <c r="O26" s="85"/>
    </row>
    <row r="27" spans="1:15" ht="15.75" thickBot="1" x14ac:dyDescent="0.3">
      <c r="A27" s="75"/>
      <c r="B27" s="66">
        <v>43792</v>
      </c>
      <c r="C27" s="76">
        <v>2820</v>
      </c>
      <c r="D27" s="86" t="s">
        <v>64</v>
      </c>
      <c r="E27" s="78">
        <v>43792</v>
      </c>
      <c r="F27" s="79">
        <v>127972</v>
      </c>
      <c r="H27" s="87">
        <v>43792</v>
      </c>
      <c r="I27" s="88">
        <v>460</v>
      </c>
      <c r="J27" s="125"/>
      <c r="K27" s="126"/>
      <c r="L27" s="106"/>
      <c r="M27" s="83">
        <v>111200</v>
      </c>
      <c r="N27" s="84">
        <v>2218</v>
      </c>
      <c r="O27" s="85"/>
    </row>
    <row r="28" spans="1:15" ht="15.75" thickBot="1" x14ac:dyDescent="0.3">
      <c r="A28" s="75"/>
      <c r="B28" s="66">
        <v>43793</v>
      </c>
      <c r="C28" s="76">
        <v>0</v>
      </c>
      <c r="D28" s="86"/>
      <c r="E28" s="78">
        <v>43793</v>
      </c>
      <c r="F28" s="79">
        <v>69025</v>
      </c>
      <c r="H28" s="87">
        <v>43793</v>
      </c>
      <c r="I28" s="88">
        <v>0</v>
      </c>
      <c r="J28" s="125">
        <v>43805</v>
      </c>
      <c r="K28" s="127" t="s">
        <v>65</v>
      </c>
      <c r="L28" s="128">
        <v>2000</v>
      </c>
      <c r="M28" s="83">
        <v>67700</v>
      </c>
      <c r="N28" s="84">
        <v>1328</v>
      </c>
      <c r="O28" s="85"/>
    </row>
    <row r="29" spans="1:15" ht="15.75" thickBot="1" x14ac:dyDescent="0.3">
      <c r="A29" s="75"/>
      <c r="B29" s="66">
        <v>43794</v>
      </c>
      <c r="C29" s="76">
        <v>9996</v>
      </c>
      <c r="D29" s="86" t="s">
        <v>36</v>
      </c>
      <c r="E29" s="78">
        <v>43794</v>
      </c>
      <c r="F29" s="79">
        <v>66505</v>
      </c>
      <c r="H29" s="87">
        <v>43794</v>
      </c>
      <c r="I29" s="88">
        <v>0</v>
      </c>
      <c r="J29" s="125"/>
      <c r="K29" s="129" t="s">
        <v>66</v>
      </c>
      <c r="L29" s="128"/>
      <c r="M29" s="83">
        <v>55570</v>
      </c>
      <c r="N29" s="84">
        <v>938</v>
      </c>
      <c r="O29" s="85"/>
    </row>
    <row r="30" spans="1:15" ht="15.75" thickBot="1" x14ac:dyDescent="0.3">
      <c r="A30" s="75"/>
      <c r="B30" s="66">
        <v>43795</v>
      </c>
      <c r="C30" s="76">
        <v>3333</v>
      </c>
      <c r="D30" s="86" t="s">
        <v>67</v>
      </c>
      <c r="E30" s="78">
        <v>43795</v>
      </c>
      <c r="F30" s="79">
        <v>116196</v>
      </c>
      <c r="H30" s="87">
        <v>43795</v>
      </c>
      <c r="I30" s="88">
        <v>0</v>
      </c>
      <c r="J30" s="125"/>
      <c r="K30" s="130"/>
      <c r="L30" s="106"/>
      <c r="M30" s="83">
        <v>109269</v>
      </c>
      <c r="N30" s="84">
        <v>3594</v>
      </c>
      <c r="O30" s="85"/>
    </row>
    <row r="31" spans="1:15" ht="15.75" thickBot="1" x14ac:dyDescent="0.3">
      <c r="A31" s="75"/>
      <c r="B31" s="66">
        <v>43796</v>
      </c>
      <c r="C31" s="76">
        <v>0</v>
      </c>
      <c r="D31" s="86"/>
      <c r="E31" s="78">
        <v>43796</v>
      </c>
      <c r="F31" s="79">
        <v>61030</v>
      </c>
      <c r="H31" s="87">
        <v>43796</v>
      </c>
      <c r="I31" s="88">
        <v>0</v>
      </c>
      <c r="J31" s="125"/>
      <c r="K31" s="124"/>
      <c r="L31" s="106"/>
      <c r="M31" s="83">
        <v>60031</v>
      </c>
      <c r="N31" s="84">
        <v>999</v>
      </c>
      <c r="O31" s="85"/>
    </row>
    <row r="32" spans="1:15" ht="15.75" thickBot="1" x14ac:dyDescent="0.3">
      <c r="A32" s="75"/>
      <c r="B32" s="66">
        <v>43797</v>
      </c>
      <c r="C32" s="76">
        <v>1589</v>
      </c>
      <c r="D32" s="86" t="s">
        <v>41</v>
      </c>
      <c r="E32" s="78">
        <v>43797</v>
      </c>
      <c r="F32" s="79">
        <v>79304</v>
      </c>
      <c r="H32" s="87">
        <v>43797</v>
      </c>
      <c r="I32" s="88">
        <v>0</v>
      </c>
      <c r="J32" s="125"/>
      <c r="K32" s="124"/>
      <c r="L32" s="106"/>
      <c r="M32" s="83">
        <v>68565</v>
      </c>
      <c r="N32" s="84">
        <v>9151</v>
      </c>
      <c r="O32" s="85"/>
    </row>
    <row r="33" spans="1:15" ht="15.75" thickBot="1" x14ac:dyDescent="0.3">
      <c r="A33" s="75"/>
      <c r="B33" s="66">
        <v>43798</v>
      </c>
      <c r="C33" s="76">
        <v>20742</v>
      </c>
      <c r="D33" s="86" t="s">
        <v>68</v>
      </c>
      <c r="E33" s="78">
        <v>43798</v>
      </c>
      <c r="F33" s="79">
        <v>153606</v>
      </c>
      <c r="H33" s="87">
        <v>43798</v>
      </c>
      <c r="I33" s="88">
        <v>12122</v>
      </c>
      <c r="J33" s="125"/>
      <c r="K33" s="124"/>
      <c r="L33" s="106"/>
      <c r="M33" s="83">
        <v>114714</v>
      </c>
      <c r="N33" s="84">
        <v>6028</v>
      </c>
      <c r="O33" s="85"/>
    </row>
    <row r="34" spans="1:15" ht="16.5" thickBot="1" x14ac:dyDescent="0.3">
      <c r="A34" s="75"/>
      <c r="B34" s="66">
        <v>43799</v>
      </c>
      <c r="C34" s="131">
        <v>840</v>
      </c>
      <c r="D34" s="86" t="s">
        <v>69</v>
      </c>
      <c r="E34" s="78">
        <v>43799</v>
      </c>
      <c r="F34" s="79">
        <v>127794</v>
      </c>
      <c r="H34" s="132">
        <v>43799</v>
      </c>
      <c r="I34" s="133">
        <v>0</v>
      </c>
      <c r="J34" s="134">
        <v>43799</v>
      </c>
      <c r="K34" s="135" t="s">
        <v>70</v>
      </c>
      <c r="L34" s="136">
        <v>114900</v>
      </c>
      <c r="M34" s="83">
        <v>80</v>
      </c>
      <c r="N34" s="84">
        <v>1711</v>
      </c>
      <c r="O34" s="85"/>
    </row>
    <row r="35" spans="1:15" ht="16.5" thickBot="1" x14ac:dyDescent="0.3">
      <c r="A35" s="75"/>
      <c r="B35" s="66">
        <v>43800</v>
      </c>
      <c r="C35" s="131">
        <v>0</v>
      </c>
      <c r="D35" s="86"/>
      <c r="E35" s="78">
        <v>43800</v>
      </c>
      <c r="F35" s="79">
        <v>102223</v>
      </c>
      <c r="H35" s="132">
        <v>43800</v>
      </c>
      <c r="I35" s="137">
        <v>400</v>
      </c>
      <c r="J35" s="134">
        <v>43800</v>
      </c>
      <c r="K35" s="135" t="s">
        <v>70</v>
      </c>
      <c r="L35" s="136">
        <v>79000</v>
      </c>
      <c r="M35" s="28">
        <v>165</v>
      </c>
      <c r="N35" s="28">
        <v>2658</v>
      </c>
      <c r="O35" s="85"/>
    </row>
    <row r="36" spans="1:15" ht="16.5" thickBot="1" x14ac:dyDescent="0.3">
      <c r="A36" s="75"/>
      <c r="B36" s="66">
        <v>43801</v>
      </c>
      <c r="C36" s="131">
        <v>7335</v>
      </c>
      <c r="D36" s="86" t="s">
        <v>71</v>
      </c>
      <c r="E36" s="78">
        <v>43801</v>
      </c>
      <c r="F36" s="79">
        <v>186622</v>
      </c>
      <c r="H36" s="132">
        <v>43801</v>
      </c>
      <c r="I36" s="137">
        <v>0</v>
      </c>
      <c r="J36" s="134">
        <v>43801</v>
      </c>
      <c r="K36" s="135" t="s">
        <v>70</v>
      </c>
      <c r="L36" s="136">
        <v>6100</v>
      </c>
      <c r="M36" s="28">
        <f>90100+39748+41648</f>
        <v>171496</v>
      </c>
      <c r="N36" s="28">
        <v>1690</v>
      </c>
      <c r="O36" s="85"/>
    </row>
    <row r="37" spans="1:15" ht="16.5" thickBot="1" x14ac:dyDescent="0.3">
      <c r="A37" s="75"/>
      <c r="B37" s="66">
        <v>43802</v>
      </c>
      <c r="C37" s="131">
        <v>14864.8</v>
      </c>
      <c r="D37" s="86" t="s">
        <v>72</v>
      </c>
      <c r="E37" s="78">
        <v>43802</v>
      </c>
      <c r="F37" s="79">
        <v>59380</v>
      </c>
      <c r="H37" s="132">
        <v>43802</v>
      </c>
      <c r="I37" s="137">
        <v>0</v>
      </c>
      <c r="J37" s="138"/>
      <c r="K37" s="139"/>
      <c r="L37" s="140"/>
      <c r="M37" s="28">
        <v>44218</v>
      </c>
      <c r="N37" s="28">
        <v>297</v>
      </c>
      <c r="O37" s="85"/>
    </row>
    <row r="38" spans="1:15" ht="16.5" thickBot="1" x14ac:dyDescent="0.3">
      <c r="A38" s="75"/>
      <c r="B38" s="66">
        <v>43803</v>
      </c>
      <c r="C38" s="131">
        <v>784</v>
      </c>
      <c r="D38" s="86" t="s">
        <v>41</v>
      </c>
      <c r="E38" s="78">
        <v>43803</v>
      </c>
      <c r="F38" s="79">
        <v>64302</v>
      </c>
      <c r="H38" s="132">
        <v>43803</v>
      </c>
      <c r="I38" s="137">
        <v>125</v>
      </c>
      <c r="J38" s="138"/>
      <c r="K38" s="139"/>
      <c r="L38" s="140"/>
      <c r="M38" s="28">
        <v>62820</v>
      </c>
      <c r="N38" s="28">
        <v>573</v>
      </c>
      <c r="O38" s="85"/>
    </row>
    <row r="39" spans="1:15" ht="16.5" thickBot="1" x14ac:dyDescent="0.3">
      <c r="A39" s="75"/>
      <c r="B39" s="66">
        <v>43804</v>
      </c>
      <c r="C39" s="131">
        <v>19481</v>
      </c>
      <c r="D39" s="86" t="s">
        <v>73</v>
      </c>
      <c r="E39" s="78">
        <v>43804</v>
      </c>
      <c r="F39" s="79">
        <v>191576</v>
      </c>
      <c r="H39" s="132">
        <v>43804</v>
      </c>
      <c r="I39" s="137">
        <v>40</v>
      </c>
      <c r="J39" s="138"/>
      <c r="K39" s="139"/>
      <c r="L39" s="140"/>
      <c r="M39" s="28">
        <f>39820+42131+88837</f>
        <v>170788</v>
      </c>
      <c r="N39" s="28">
        <v>1267</v>
      </c>
      <c r="O39" s="85"/>
    </row>
    <row r="40" spans="1:15" ht="16.5" thickBot="1" x14ac:dyDescent="0.3">
      <c r="A40" s="75"/>
      <c r="B40" s="66">
        <v>43805</v>
      </c>
      <c r="C40" s="131">
        <v>1190</v>
      </c>
      <c r="D40" s="86" t="s">
        <v>41</v>
      </c>
      <c r="E40" s="78">
        <v>43805</v>
      </c>
      <c r="F40" s="79">
        <v>156970</v>
      </c>
      <c r="H40" s="141">
        <v>43805</v>
      </c>
      <c r="I40" s="137">
        <v>12092</v>
      </c>
      <c r="J40" s="134">
        <v>43805</v>
      </c>
      <c r="K40" s="135" t="s">
        <v>70</v>
      </c>
      <c r="L40" s="136">
        <v>100000</v>
      </c>
      <c r="M40" s="28">
        <v>31658</v>
      </c>
      <c r="N40" s="28">
        <v>10030</v>
      </c>
      <c r="O40" s="85"/>
    </row>
    <row r="41" spans="1:15" ht="16.5" thickBot="1" x14ac:dyDescent="0.3">
      <c r="A41" s="142"/>
      <c r="B41" s="66"/>
      <c r="C41" s="143">
        <v>0</v>
      </c>
      <c r="D41" s="45"/>
      <c r="E41" s="78"/>
      <c r="F41" s="144">
        <v>0</v>
      </c>
      <c r="H41" s="145"/>
      <c r="I41" s="146">
        <v>0</v>
      </c>
      <c r="K41" s="147"/>
      <c r="L41" s="40"/>
      <c r="M41" s="148">
        <f>SUM(M5:M40)</f>
        <v>3345215.5</v>
      </c>
      <c r="N41" s="148">
        <f>SUM(N5:N40)</f>
        <v>111459.56</v>
      </c>
      <c r="O41" s="149"/>
    </row>
    <row r="42" spans="1:15" ht="15.75" thickBot="1" x14ac:dyDescent="0.3">
      <c r="B42" s="150" t="s">
        <v>53</v>
      </c>
      <c r="C42" s="151">
        <f>SUM(C5:C41)</f>
        <v>223555.81999999998</v>
      </c>
      <c r="E42" s="152" t="s">
        <v>53</v>
      </c>
      <c r="F42" s="153">
        <f>SUM(F5:F41)</f>
        <v>4110300</v>
      </c>
      <c r="H42" s="56" t="s">
        <v>53</v>
      </c>
      <c r="I42" s="23">
        <f>SUM(I5:I41)</f>
        <v>79817.5</v>
      </c>
      <c r="J42" s="23"/>
      <c r="K42" s="154" t="s">
        <v>53</v>
      </c>
      <c r="L42" s="97">
        <f>SUM(L5:L41)</f>
        <v>423098</v>
      </c>
      <c r="O42" s="20"/>
    </row>
    <row r="43" spans="1:15" ht="19.5" thickBot="1" x14ac:dyDescent="0.3">
      <c r="C43" s="52" t="s">
        <v>57</v>
      </c>
      <c r="M43" s="207">
        <f>N41+M41</f>
        <v>3456675.06</v>
      </c>
      <c r="N43" s="208"/>
      <c r="O43" s="155"/>
    </row>
    <row r="44" spans="1:15" ht="15.75" x14ac:dyDescent="0.25">
      <c r="A44" s="104"/>
      <c r="B44" s="156"/>
      <c r="C44" s="23"/>
      <c r="H44" s="209" t="s">
        <v>74</v>
      </c>
      <c r="I44" s="210"/>
      <c r="J44" s="157"/>
      <c r="K44" s="211">
        <f>I42+L42</f>
        <v>502915.5</v>
      </c>
      <c r="L44" s="212"/>
    </row>
    <row r="45" spans="1:15" ht="15.75" x14ac:dyDescent="0.25">
      <c r="D45" s="213" t="s">
        <v>75</v>
      </c>
      <c r="E45" s="213"/>
      <c r="F45" s="158">
        <f>F42-K44-C42</f>
        <v>3383828.68</v>
      </c>
      <c r="I45" s="159"/>
      <c r="J45" s="159"/>
    </row>
    <row r="46" spans="1:15" ht="18.75" x14ac:dyDescent="0.3">
      <c r="D46" s="214" t="s">
        <v>76</v>
      </c>
      <c r="E46" s="214"/>
      <c r="F46" s="160">
        <v>-3482270.38</v>
      </c>
      <c r="I46" s="215" t="s">
        <v>77</v>
      </c>
      <c r="J46" s="216"/>
      <c r="K46" s="217">
        <f>F51</f>
        <v>278323.99000000028</v>
      </c>
      <c r="L46" s="218"/>
    </row>
    <row r="47" spans="1:15" ht="4.5" customHeight="1" thickBot="1" x14ac:dyDescent="0.35">
      <c r="D47" s="161"/>
      <c r="E47" s="162"/>
      <c r="F47" s="37" t="s">
        <v>57</v>
      </c>
      <c r="I47" s="163"/>
      <c r="J47" s="163"/>
      <c r="K47" s="164"/>
      <c r="L47" s="164"/>
    </row>
    <row r="48" spans="1:15" ht="19.5" thickTop="1" x14ac:dyDescent="0.3">
      <c r="C48" s="63" t="s">
        <v>57</v>
      </c>
      <c r="E48" s="104" t="s">
        <v>78</v>
      </c>
      <c r="F48" s="23">
        <f>SUM(F45:F47)</f>
        <v>-98441.699999999721</v>
      </c>
      <c r="I48" s="165" t="s">
        <v>79</v>
      </c>
      <c r="J48" s="166"/>
      <c r="K48" s="198">
        <f>-C4</f>
        <v>-361383.63</v>
      </c>
      <c r="L48" s="199"/>
      <c r="M48" s="52" t="s">
        <v>80</v>
      </c>
    </row>
    <row r="49" spans="2:15" ht="15.75" thickBot="1" x14ac:dyDescent="0.3">
      <c r="D49" s="167" t="s">
        <v>81</v>
      </c>
      <c r="E49" s="104" t="s">
        <v>82</v>
      </c>
      <c r="F49" s="28">
        <v>70778.64</v>
      </c>
    </row>
    <row r="50" spans="2:15" ht="20.25" thickTop="1" thickBot="1" x14ac:dyDescent="0.35">
      <c r="C50" s="168">
        <v>43805</v>
      </c>
      <c r="D50" s="200" t="s">
        <v>83</v>
      </c>
      <c r="E50" s="201"/>
      <c r="F50" s="169">
        <v>305987.05</v>
      </c>
      <c r="I50" s="202" t="s">
        <v>84</v>
      </c>
      <c r="J50" s="203"/>
      <c r="K50" s="204">
        <f>K46+K48</f>
        <v>-83059.639999999723</v>
      </c>
      <c r="L50" s="205"/>
    </row>
    <row r="51" spans="2:15" ht="18.75" x14ac:dyDescent="0.3">
      <c r="C51" s="153"/>
      <c r="D51" s="152"/>
      <c r="E51" s="105" t="s">
        <v>85</v>
      </c>
      <c r="F51" s="170">
        <f>F48+F49+F50</f>
        <v>278323.99000000028</v>
      </c>
      <c r="J51" s="56"/>
      <c r="M51" s="171"/>
    </row>
    <row r="53" spans="2:15" x14ac:dyDescent="0.25">
      <c r="B53"/>
      <c r="C53"/>
      <c r="D53" s="206"/>
      <c r="E53" s="206"/>
      <c r="M53" s="172"/>
      <c r="N53" s="104"/>
      <c r="O53" s="104"/>
    </row>
    <row r="54" spans="2:15" x14ac:dyDescent="0.25">
      <c r="B54"/>
      <c r="C54"/>
      <c r="M54" s="172"/>
      <c r="N54" s="104"/>
      <c r="O54" s="104"/>
    </row>
    <row r="55" spans="2:15" x14ac:dyDescent="0.25">
      <c r="B55"/>
      <c r="C55"/>
      <c r="N55" s="104"/>
      <c r="O55" s="104"/>
    </row>
    <row r="56" spans="2:15" x14ac:dyDescent="0.25">
      <c r="B56"/>
      <c r="C56"/>
      <c r="F56"/>
      <c r="I56"/>
      <c r="J56"/>
      <c r="M56"/>
      <c r="N56" s="104"/>
      <c r="O56" s="104"/>
    </row>
    <row r="57" spans="2:15" x14ac:dyDescent="0.25">
      <c r="B57"/>
      <c r="C57"/>
      <c r="F57" s="173"/>
      <c r="N57" s="104"/>
      <c r="O57" s="104"/>
    </row>
    <row r="58" spans="2:15" x14ac:dyDescent="0.25">
      <c r="F58" s="85"/>
      <c r="M58" s="23"/>
      <c r="N58" s="104"/>
      <c r="O58" s="104"/>
    </row>
    <row r="59" spans="2:15" x14ac:dyDescent="0.25">
      <c r="F59" s="85"/>
      <c r="M59" s="23"/>
      <c r="N59" s="104"/>
      <c r="O59" s="104"/>
    </row>
    <row r="60" spans="2:15" x14ac:dyDescent="0.25">
      <c r="F60" s="85"/>
      <c r="M60" s="23"/>
      <c r="N60" s="104"/>
      <c r="O60" s="104"/>
    </row>
    <row r="61" spans="2:15" x14ac:dyDescent="0.25">
      <c r="F61" s="85"/>
      <c r="M61" s="23"/>
      <c r="N61" s="104"/>
      <c r="O61" s="104"/>
    </row>
    <row r="62" spans="2:15" x14ac:dyDescent="0.25">
      <c r="F62" s="85"/>
      <c r="M62" s="23"/>
    </row>
    <row r="63" spans="2:15" x14ac:dyDescent="0.25">
      <c r="F63" s="85"/>
      <c r="M63" s="23"/>
    </row>
    <row r="64" spans="2:15" x14ac:dyDescent="0.25">
      <c r="F64" s="85"/>
      <c r="M64" s="23"/>
    </row>
    <row r="65" spans="6:13" x14ac:dyDescent="0.25">
      <c r="F65" s="85"/>
      <c r="M65" s="23"/>
    </row>
    <row r="66" spans="6:13" x14ac:dyDescent="0.25">
      <c r="F66" s="85"/>
      <c r="M66" s="23"/>
    </row>
    <row r="67" spans="6:13" x14ac:dyDescent="0.25">
      <c r="F67" s="173"/>
      <c r="M67" s="23"/>
    </row>
    <row r="68" spans="6:13" x14ac:dyDescent="0.25">
      <c r="M68" s="23"/>
    </row>
    <row r="69" spans="6:13" x14ac:dyDescent="0.25">
      <c r="M69" s="23"/>
    </row>
    <row r="70" spans="6:13" x14ac:dyDescent="0.25">
      <c r="M70" s="23"/>
    </row>
    <row r="71" spans="6:13" x14ac:dyDescent="0.25">
      <c r="M71" s="23"/>
    </row>
    <row r="72" spans="6:13" x14ac:dyDescent="0.25">
      <c r="M72" s="23"/>
    </row>
    <row r="73" spans="6:13" x14ac:dyDescent="0.25">
      <c r="M73" s="23"/>
    </row>
    <row r="74" spans="6:13" x14ac:dyDescent="0.25">
      <c r="M74" s="23"/>
    </row>
    <row r="75" spans="6:13" x14ac:dyDescent="0.25">
      <c r="M75" s="23"/>
    </row>
    <row r="76" spans="6:13" x14ac:dyDescent="0.25">
      <c r="M76" s="23"/>
    </row>
    <row r="77" spans="6:13" x14ac:dyDescent="0.25">
      <c r="M77" s="23"/>
    </row>
    <row r="78" spans="6:13" x14ac:dyDescent="0.25">
      <c r="M78" s="23"/>
    </row>
    <row r="79" spans="6:13" x14ac:dyDescent="0.25">
      <c r="M79" s="23"/>
    </row>
    <row r="80" spans="6:13" x14ac:dyDescent="0.25">
      <c r="M80" s="23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24F0-8F78-46A0-AEE3-83DB362BF37D}">
  <sheetPr>
    <tabColor rgb="FF00B050"/>
  </sheetPr>
  <dimension ref="A1:F87"/>
  <sheetViews>
    <sheetView topLeftCell="A13" workbookViewId="0">
      <selection activeCell="E38" sqref="E3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63" bestFit="1" customWidth="1"/>
    <col min="4" max="4" width="12.42578125" bestFit="1" customWidth="1"/>
    <col min="5" max="5" width="15.140625" style="63" bestFit="1" customWidth="1"/>
    <col min="6" max="6" width="19.5703125" style="63" bestFit="1" customWidth="1"/>
  </cols>
  <sheetData>
    <row r="1" spans="1:6" ht="18.75" x14ac:dyDescent="0.3">
      <c r="B1" s="174" t="s">
        <v>86</v>
      </c>
      <c r="C1" s="175"/>
      <c r="D1" s="176"/>
      <c r="E1" s="175"/>
      <c r="F1" s="177"/>
    </row>
    <row r="2" spans="1:6" ht="16.5" thickBot="1" x14ac:dyDescent="0.3">
      <c r="A2" s="178" t="s">
        <v>2</v>
      </c>
      <c r="B2" s="178" t="s">
        <v>87</v>
      </c>
      <c r="C2" s="179" t="s">
        <v>6</v>
      </c>
      <c r="D2" s="178" t="s">
        <v>88</v>
      </c>
      <c r="E2" s="179" t="s">
        <v>89</v>
      </c>
      <c r="F2" s="179" t="s">
        <v>6</v>
      </c>
    </row>
    <row r="3" spans="1:6" x14ac:dyDescent="0.25">
      <c r="A3" s="180">
        <v>43770</v>
      </c>
      <c r="B3" s="181" t="s">
        <v>90</v>
      </c>
      <c r="C3" s="20">
        <v>38629.08</v>
      </c>
      <c r="D3" s="22"/>
      <c r="E3" s="20"/>
      <c r="F3" s="182">
        <f>C3-E3</f>
        <v>38629.08</v>
      </c>
    </row>
    <row r="4" spans="1:6" x14ac:dyDescent="0.25">
      <c r="A4" s="183">
        <v>43770</v>
      </c>
      <c r="B4" s="184" t="s">
        <v>91</v>
      </c>
      <c r="C4" s="28">
        <v>72260</v>
      </c>
      <c r="D4" s="14"/>
      <c r="E4" s="28"/>
      <c r="F4" s="182">
        <f>F3+C4-E4</f>
        <v>110889.08</v>
      </c>
    </row>
    <row r="5" spans="1:6" x14ac:dyDescent="0.25">
      <c r="A5" s="14">
        <v>43771</v>
      </c>
      <c r="B5" s="184" t="s">
        <v>92</v>
      </c>
      <c r="C5" s="28">
        <v>26737.86</v>
      </c>
      <c r="D5" s="14"/>
      <c r="E5" s="28"/>
      <c r="F5" s="182">
        <f t="shared" ref="F5:F50" si="0">F4+C5-E5</f>
        <v>137626.94</v>
      </c>
    </row>
    <row r="6" spans="1:6" x14ac:dyDescent="0.25">
      <c r="A6" s="14">
        <v>43771</v>
      </c>
      <c r="B6" s="184" t="s">
        <v>93</v>
      </c>
      <c r="C6" s="28">
        <v>241234.07</v>
      </c>
      <c r="D6" s="14"/>
      <c r="E6" s="28"/>
      <c r="F6" s="182">
        <f t="shared" si="0"/>
        <v>378861.01</v>
      </c>
    </row>
    <row r="7" spans="1:6" x14ac:dyDescent="0.25">
      <c r="A7" s="14">
        <v>43771</v>
      </c>
      <c r="B7" s="184" t="s">
        <v>94</v>
      </c>
      <c r="C7" s="28">
        <v>54132.7</v>
      </c>
      <c r="D7" s="14"/>
      <c r="E7" s="28"/>
      <c r="F7" s="182">
        <f t="shared" si="0"/>
        <v>432993.71</v>
      </c>
    </row>
    <row r="8" spans="1:6" x14ac:dyDescent="0.25">
      <c r="A8" s="14">
        <v>43773</v>
      </c>
      <c r="B8" s="184" t="s">
        <v>95</v>
      </c>
      <c r="C8" s="28">
        <v>141300.4</v>
      </c>
      <c r="D8" s="14"/>
      <c r="E8" s="28"/>
      <c r="F8" s="182">
        <f t="shared" si="0"/>
        <v>574294.11</v>
      </c>
    </row>
    <row r="9" spans="1:6" x14ac:dyDescent="0.25">
      <c r="A9" s="14">
        <v>43773</v>
      </c>
      <c r="B9" s="184" t="s">
        <v>96</v>
      </c>
      <c r="C9" s="28">
        <v>6142.5</v>
      </c>
      <c r="D9" s="14">
        <v>43773</v>
      </c>
      <c r="E9" s="28">
        <v>580436.61</v>
      </c>
      <c r="F9" s="182">
        <f t="shared" si="0"/>
        <v>0</v>
      </c>
    </row>
    <row r="10" spans="1:6" x14ac:dyDescent="0.25">
      <c r="A10" s="14">
        <v>43774</v>
      </c>
      <c r="B10" s="184" t="s">
        <v>97</v>
      </c>
      <c r="C10" s="28">
        <v>123296.33</v>
      </c>
      <c r="D10" s="14"/>
      <c r="E10" s="28"/>
      <c r="F10" s="182">
        <f t="shared" si="0"/>
        <v>123296.33</v>
      </c>
    </row>
    <row r="11" spans="1:6" x14ac:dyDescent="0.25">
      <c r="A11" s="183">
        <v>43774</v>
      </c>
      <c r="B11" s="184" t="s">
        <v>98</v>
      </c>
      <c r="C11" s="28">
        <v>11435.6</v>
      </c>
      <c r="D11" s="14"/>
      <c r="E11" s="28"/>
      <c r="F11" s="182">
        <f t="shared" si="0"/>
        <v>134731.93</v>
      </c>
    </row>
    <row r="12" spans="1:6" x14ac:dyDescent="0.25">
      <c r="A12" s="14">
        <v>43774</v>
      </c>
      <c r="B12" s="184" t="s">
        <v>99</v>
      </c>
      <c r="C12" s="28">
        <v>1364</v>
      </c>
      <c r="D12" s="14"/>
      <c r="E12" s="28"/>
      <c r="F12" s="182">
        <f t="shared" si="0"/>
        <v>136095.93</v>
      </c>
    </row>
    <row r="13" spans="1:6" x14ac:dyDescent="0.25">
      <c r="A13" s="14">
        <v>43774</v>
      </c>
      <c r="B13" s="184" t="s">
        <v>100</v>
      </c>
      <c r="C13" s="28">
        <v>2864.5</v>
      </c>
      <c r="D13" s="14"/>
      <c r="E13" s="28"/>
      <c r="F13" s="182">
        <f t="shared" si="0"/>
        <v>138960.43</v>
      </c>
    </row>
    <row r="14" spans="1:6" x14ac:dyDescent="0.25">
      <c r="A14" s="14">
        <v>43776</v>
      </c>
      <c r="B14" s="184" t="s">
        <v>101</v>
      </c>
      <c r="C14" s="28">
        <v>16602.45</v>
      </c>
      <c r="D14" s="14"/>
      <c r="E14" s="28"/>
      <c r="F14" s="182">
        <f t="shared" si="0"/>
        <v>155562.88</v>
      </c>
    </row>
    <row r="15" spans="1:6" x14ac:dyDescent="0.25">
      <c r="A15" s="14">
        <v>43776</v>
      </c>
      <c r="B15" s="184" t="s">
        <v>102</v>
      </c>
      <c r="C15" s="28">
        <v>77529.600000000006</v>
      </c>
      <c r="D15" s="14"/>
      <c r="E15" s="28"/>
      <c r="F15" s="182">
        <f t="shared" si="0"/>
        <v>233092.48000000001</v>
      </c>
    </row>
    <row r="16" spans="1:6" x14ac:dyDescent="0.25">
      <c r="A16" s="14">
        <v>43776</v>
      </c>
      <c r="B16" s="184" t="s">
        <v>103</v>
      </c>
      <c r="C16" s="28">
        <v>833</v>
      </c>
      <c r="D16" s="14">
        <v>43777</v>
      </c>
      <c r="E16" s="28">
        <v>233925.48</v>
      </c>
      <c r="F16" s="182">
        <f t="shared" si="0"/>
        <v>0</v>
      </c>
    </row>
    <row r="17" spans="1:6" x14ac:dyDescent="0.25">
      <c r="A17" s="14">
        <v>43777</v>
      </c>
      <c r="B17" s="184" t="s">
        <v>104</v>
      </c>
      <c r="C17" s="28">
        <v>175362.52</v>
      </c>
      <c r="D17" s="14"/>
      <c r="E17" s="28"/>
      <c r="F17" s="182">
        <f t="shared" si="0"/>
        <v>175362.52</v>
      </c>
    </row>
    <row r="18" spans="1:6" x14ac:dyDescent="0.25">
      <c r="A18" s="14">
        <v>43778</v>
      </c>
      <c r="B18" s="184" t="s">
        <v>105</v>
      </c>
      <c r="C18" s="28">
        <v>84489.1</v>
      </c>
      <c r="D18" s="14"/>
      <c r="E18" s="28"/>
      <c r="F18" s="182">
        <f t="shared" si="0"/>
        <v>259851.62</v>
      </c>
    </row>
    <row r="19" spans="1:6" x14ac:dyDescent="0.25">
      <c r="A19" s="14">
        <v>43780</v>
      </c>
      <c r="B19" s="184" t="s">
        <v>106</v>
      </c>
      <c r="C19" s="28">
        <v>91075.25</v>
      </c>
      <c r="D19" s="14"/>
      <c r="E19" s="28"/>
      <c r="F19" s="182">
        <f t="shared" si="0"/>
        <v>350926.87</v>
      </c>
    </row>
    <row r="20" spans="1:6" x14ac:dyDescent="0.25">
      <c r="A20" s="14">
        <v>43780</v>
      </c>
      <c r="B20" s="184" t="s">
        <v>107</v>
      </c>
      <c r="C20" s="28">
        <v>62110.89</v>
      </c>
      <c r="D20" s="14"/>
      <c r="E20" s="28"/>
      <c r="F20" s="182">
        <f t="shared" si="0"/>
        <v>413037.76</v>
      </c>
    </row>
    <row r="21" spans="1:6" x14ac:dyDescent="0.25">
      <c r="A21" s="14">
        <v>43780</v>
      </c>
      <c r="B21" s="184" t="s">
        <v>108</v>
      </c>
      <c r="C21" s="28">
        <v>1253.04</v>
      </c>
      <c r="D21" s="14">
        <v>43781</v>
      </c>
      <c r="E21" s="28">
        <v>414290.8</v>
      </c>
      <c r="F21" s="182">
        <f t="shared" si="0"/>
        <v>0</v>
      </c>
    </row>
    <row r="22" spans="1:6" x14ac:dyDescent="0.25">
      <c r="A22" s="14">
        <v>43781</v>
      </c>
      <c r="B22" s="184" t="s">
        <v>109</v>
      </c>
      <c r="C22" s="28">
        <v>22170.7</v>
      </c>
      <c r="D22" s="14"/>
      <c r="E22" s="28"/>
      <c r="F22" s="182">
        <f t="shared" si="0"/>
        <v>22170.7</v>
      </c>
    </row>
    <row r="23" spans="1:6" x14ac:dyDescent="0.25">
      <c r="A23" s="14">
        <v>43782</v>
      </c>
      <c r="B23" s="184" t="s">
        <v>110</v>
      </c>
      <c r="C23" s="28">
        <v>102159.2</v>
      </c>
      <c r="D23" s="14"/>
      <c r="E23" s="28"/>
      <c r="F23" s="182">
        <f t="shared" si="0"/>
        <v>124329.9</v>
      </c>
    </row>
    <row r="24" spans="1:6" x14ac:dyDescent="0.25">
      <c r="A24" s="14">
        <v>43784</v>
      </c>
      <c r="B24" s="184" t="s">
        <v>111</v>
      </c>
      <c r="C24" s="28">
        <v>99438.28</v>
      </c>
      <c r="D24" s="14">
        <v>43784</v>
      </c>
      <c r="E24" s="28">
        <v>223768.18</v>
      </c>
      <c r="F24" s="182">
        <f t="shared" si="0"/>
        <v>0</v>
      </c>
    </row>
    <row r="25" spans="1:6" x14ac:dyDescent="0.25">
      <c r="A25" s="14">
        <v>43784</v>
      </c>
      <c r="B25" s="184" t="s">
        <v>112</v>
      </c>
      <c r="C25" s="28">
        <v>2035.26</v>
      </c>
      <c r="D25" s="14"/>
      <c r="E25" s="28"/>
      <c r="F25" s="182">
        <f t="shared" si="0"/>
        <v>2035.26</v>
      </c>
    </row>
    <row r="26" spans="1:6" x14ac:dyDescent="0.25">
      <c r="A26" s="14">
        <v>43785</v>
      </c>
      <c r="B26" s="184" t="s">
        <v>113</v>
      </c>
      <c r="C26" s="28">
        <v>69493.929999999993</v>
      </c>
      <c r="D26" s="14"/>
      <c r="E26" s="28"/>
      <c r="F26" s="182">
        <f t="shared" si="0"/>
        <v>71529.189999999988</v>
      </c>
    </row>
    <row r="27" spans="1:6" x14ac:dyDescent="0.25">
      <c r="A27" s="14">
        <v>43785</v>
      </c>
      <c r="B27" s="184" t="s">
        <v>114</v>
      </c>
      <c r="C27" s="28">
        <v>82038.5</v>
      </c>
      <c r="D27" s="14">
        <v>43789</v>
      </c>
      <c r="E27" s="28">
        <v>153567.69</v>
      </c>
      <c r="F27" s="182">
        <f t="shared" si="0"/>
        <v>0</v>
      </c>
    </row>
    <row r="28" spans="1:6" x14ac:dyDescent="0.25">
      <c r="A28" s="183">
        <v>43788</v>
      </c>
      <c r="B28" s="184" t="s">
        <v>115</v>
      </c>
      <c r="C28" s="28">
        <v>136632.91</v>
      </c>
      <c r="D28" s="14"/>
      <c r="E28" s="28"/>
      <c r="F28" s="182">
        <f t="shared" si="0"/>
        <v>136632.91</v>
      </c>
    </row>
    <row r="29" spans="1:6" x14ac:dyDescent="0.25">
      <c r="A29" s="183">
        <v>43789</v>
      </c>
      <c r="B29" s="184" t="s">
        <v>116</v>
      </c>
      <c r="C29" s="28">
        <v>56654.68</v>
      </c>
      <c r="D29" s="14" t="s">
        <v>57</v>
      </c>
      <c r="E29" s="28"/>
      <c r="F29" s="182">
        <f t="shared" si="0"/>
        <v>193287.59</v>
      </c>
    </row>
    <row r="30" spans="1:6" x14ac:dyDescent="0.25">
      <c r="A30" s="183">
        <v>43789</v>
      </c>
      <c r="B30" s="184" t="s">
        <v>117</v>
      </c>
      <c r="C30" s="28">
        <v>97705.73</v>
      </c>
      <c r="D30" s="14"/>
      <c r="E30" s="28"/>
      <c r="F30" s="182">
        <f t="shared" si="0"/>
        <v>290993.32</v>
      </c>
    </row>
    <row r="31" spans="1:6" x14ac:dyDescent="0.25">
      <c r="A31" s="183">
        <v>43790</v>
      </c>
      <c r="B31" s="184" t="s">
        <v>118</v>
      </c>
      <c r="C31" s="28">
        <v>112362</v>
      </c>
      <c r="D31" s="14"/>
      <c r="E31" s="28"/>
      <c r="F31" s="182">
        <f t="shared" si="0"/>
        <v>403355.32</v>
      </c>
    </row>
    <row r="32" spans="1:6" x14ac:dyDescent="0.25">
      <c r="A32" s="183">
        <v>43791</v>
      </c>
      <c r="B32" s="184" t="s">
        <v>119</v>
      </c>
      <c r="C32" s="28">
        <v>105033.67</v>
      </c>
      <c r="D32" s="14">
        <v>43791</v>
      </c>
      <c r="E32" s="28">
        <v>508388.99</v>
      </c>
      <c r="F32" s="182">
        <f t="shared" si="0"/>
        <v>0</v>
      </c>
    </row>
    <row r="33" spans="1:6" x14ac:dyDescent="0.25">
      <c r="A33" s="183">
        <v>43792</v>
      </c>
      <c r="B33" s="184" t="s">
        <v>120</v>
      </c>
      <c r="C33" s="28">
        <v>193883.76</v>
      </c>
      <c r="D33" s="14"/>
      <c r="E33" s="28"/>
      <c r="F33" s="182">
        <f t="shared" si="0"/>
        <v>193883.76</v>
      </c>
    </row>
    <row r="34" spans="1:6" x14ac:dyDescent="0.25">
      <c r="A34" s="183">
        <v>43793</v>
      </c>
      <c r="B34" s="184" t="s">
        <v>121</v>
      </c>
      <c r="C34" s="28">
        <v>56049.43</v>
      </c>
      <c r="D34" s="14"/>
      <c r="E34" s="28"/>
      <c r="F34" s="182">
        <f t="shared" si="0"/>
        <v>249933.19</v>
      </c>
    </row>
    <row r="35" spans="1:6" x14ac:dyDescent="0.25">
      <c r="A35" s="183">
        <v>43793</v>
      </c>
      <c r="B35" s="184" t="s">
        <v>122</v>
      </c>
      <c r="C35" s="28">
        <v>1620</v>
      </c>
      <c r="D35" s="14"/>
      <c r="E35" s="28"/>
      <c r="F35" s="182">
        <f t="shared" si="0"/>
        <v>251553.19</v>
      </c>
    </row>
    <row r="36" spans="1:6" x14ac:dyDescent="0.25">
      <c r="A36" s="183">
        <v>43795</v>
      </c>
      <c r="B36" s="184" t="s">
        <v>123</v>
      </c>
      <c r="C36" s="28">
        <v>55670.11</v>
      </c>
      <c r="D36" s="14"/>
      <c r="E36" s="28"/>
      <c r="F36" s="182">
        <f t="shared" si="0"/>
        <v>307223.3</v>
      </c>
    </row>
    <row r="37" spans="1:6" x14ac:dyDescent="0.25">
      <c r="A37" s="183">
        <v>43797</v>
      </c>
      <c r="B37" s="184" t="s">
        <v>124</v>
      </c>
      <c r="C37" s="28">
        <v>61012.78</v>
      </c>
      <c r="D37" s="14"/>
      <c r="E37" s="28"/>
      <c r="F37" s="182">
        <f t="shared" si="0"/>
        <v>368236.07999999996</v>
      </c>
    </row>
    <row r="38" spans="1:6" x14ac:dyDescent="0.25">
      <c r="A38" s="183">
        <v>43797</v>
      </c>
      <c r="B38" s="184" t="s">
        <v>125</v>
      </c>
      <c r="C38" s="28">
        <v>157672.4</v>
      </c>
      <c r="D38" s="14">
        <v>43798</v>
      </c>
      <c r="E38" s="28">
        <v>525908.47999999998</v>
      </c>
      <c r="F38" s="182">
        <f t="shared" si="0"/>
        <v>0</v>
      </c>
    </row>
    <row r="39" spans="1:6" x14ac:dyDescent="0.25">
      <c r="A39" s="183">
        <v>43798</v>
      </c>
      <c r="B39" s="184" t="s">
        <v>126</v>
      </c>
      <c r="C39" s="28">
        <v>24329.8</v>
      </c>
      <c r="D39" s="14">
        <v>43798</v>
      </c>
      <c r="E39" s="28">
        <v>24329.8</v>
      </c>
      <c r="F39" s="182">
        <f t="shared" si="0"/>
        <v>0</v>
      </c>
    </row>
    <row r="40" spans="1:6" x14ac:dyDescent="0.25">
      <c r="A40" s="183">
        <v>43798</v>
      </c>
      <c r="B40" s="184" t="s">
        <v>127</v>
      </c>
      <c r="C40" s="28">
        <v>4752</v>
      </c>
      <c r="D40" s="14"/>
      <c r="E40" s="28"/>
      <c r="F40" s="182">
        <f t="shared" si="0"/>
        <v>4752</v>
      </c>
    </row>
    <row r="41" spans="1:6" x14ac:dyDescent="0.25">
      <c r="A41" s="183">
        <v>43798</v>
      </c>
      <c r="B41" s="184" t="s">
        <v>128</v>
      </c>
      <c r="C41" s="28">
        <v>43721.55</v>
      </c>
      <c r="D41" s="14"/>
      <c r="E41" s="28"/>
      <c r="F41" s="182">
        <f t="shared" si="0"/>
        <v>48473.55</v>
      </c>
    </row>
    <row r="42" spans="1:6" x14ac:dyDescent="0.25">
      <c r="A42" s="183">
        <v>43799</v>
      </c>
      <c r="B42" s="184" t="s">
        <v>129</v>
      </c>
      <c r="C42" s="28">
        <v>9971.2800000000007</v>
      </c>
      <c r="D42" s="14"/>
      <c r="E42" s="28"/>
      <c r="F42" s="182">
        <f t="shared" si="0"/>
        <v>58444.83</v>
      </c>
    </row>
    <row r="43" spans="1:6" x14ac:dyDescent="0.25">
      <c r="A43" s="183">
        <v>43799</v>
      </c>
      <c r="B43" s="184" t="s">
        <v>130</v>
      </c>
      <c r="C43" s="28">
        <v>145159.72</v>
      </c>
      <c r="D43" s="14"/>
      <c r="E43" s="28"/>
      <c r="F43" s="182">
        <f t="shared" si="0"/>
        <v>203604.55</v>
      </c>
    </row>
    <row r="44" spans="1:6" x14ac:dyDescent="0.25">
      <c r="A44" s="183">
        <v>43801</v>
      </c>
      <c r="B44" s="184" t="s">
        <v>131</v>
      </c>
      <c r="C44" s="28">
        <v>132674</v>
      </c>
      <c r="D44" s="14"/>
      <c r="E44" s="28"/>
      <c r="F44" s="182">
        <f t="shared" si="0"/>
        <v>336278.55</v>
      </c>
    </row>
    <row r="45" spans="1:6" x14ac:dyDescent="0.25">
      <c r="A45" s="183">
        <v>43802</v>
      </c>
      <c r="B45" s="184" t="s">
        <v>132</v>
      </c>
      <c r="C45" s="28">
        <v>133933.82</v>
      </c>
      <c r="D45" s="14">
        <v>43803</v>
      </c>
      <c r="E45" s="28">
        <v>470212.37</v>
      </c>
      <c r="F45" s="182">
        <f t="shared" si="0"/>
        <v>0</v>
      </c>
    </row>
    <row r="46" spans="1:6" x14ac:dyDescent="0.25">
      <c r="A46" s="183">
        <v>43803</v>
      </c>
      <c r="B46" s="184" t="s">
        <v>133</v>
      </c>
      <c r="C46" s="28">
        <v>124407.61</v>
      </c>
      <c r="D46" s="14"/>
      <c r="E46" s="28"/>
      <c r="F46" s="182">
        <f>F39+C46-E46</f>
        <v>124407.61</v>
      </c>
    </row>
    <row r="47" spans="1:6" x14ac:dyDescent="0.25">
      <c r="A47" s="183">
        <v>43804</v>
      </c>
      <c r="B47" s="184" t="s">
        <v>134</v>
      </c>
      <c r="C47" s="28">
        <v>15271.4</v>
      </c>
      <c r="D47" s="14"/>
      <c r="E47" s="28"/>
      <c r="F47" s="182">
        <f t="shared" si="0"/>
        <v>139679.01</v>
      </c>
    </row>
    <row r="48" spans="1:6" x14ac:dyDescent="0.25">
      <c r="A48" s="183">
        <v>43804</v>
      </c>
      <c r="B48" s="184" t="s">
        <v>135</v>
      </c>
      <c r="C48" s="28">
        <v>49142.97</v>
      </c>
      <c r="D48" s="14"/>
      <c r="E48" s="28"/>
      <c r="F48" s="182">
        <f t="shared" si="0"/>
        <v>188821.98</v>
      </c>
    </row>
    <row r="49" spans="1:6" x14ac:dyDescent="0.25">
      <c r="A49" s="183">
        <v>43805</v>
      </c>
      <c r="B49" s="184" t="s">
        <v>136</v>
      </c>
      <c r="C49" s="28">
        <v>158620</v>
      </c>
      <c r="D49" s="14">
        <v>43808</v>
      </c>
      <c r="E49" s="28">
        <v>347441.98</v>
      </c>
      <c r="F49" s="182">
        <f t="shared" si="0"/>
        <v>0</v>
      </c>
    </row>
    <row r="50" spans="1:6" ht="15.75" thickBot="1" x14ac:dyDescent="0.3">
      <c r="A50" s="185"/>
      <c r="B50" s="186"/>
      <c r="C50" s="187">
        <v>0</v>
      </c>
      <c r="D50" s="188"/>
      <c r="E50" s="187"/>
      <c r="F50" s="182">
        <f t="shared" si="0"/>
        <v>0</v>
      </c>
    </row>
    <row r="51" spans="1:6" ht="19.5" thickTop="1" x14ac:dyDescent="0.3">
      <c r="B51" s="104"/>
      <c r="C51" s="23">
        <f>SUM(C3:C50)</f>
        <v>3482270.379999999</v>
      </c>
      <c r="D51" s="1"/>
      <c r="E51" s="23">
        <f>SUM(E3:E50)</f>
        <v>3482270.38</v>
      </c>
      <c r="F51" s="189">
        <f>F50</f>
        <v>0</v>
      </c>
    </row>
    <row r="52" spans="1:6" x14ac:dyDescent="0.25">
      <c r="B52" s="104"/>
      <c r="C52" s="23"/>
      <c r="D52" s="1"/>
      <c r="E52" s="52"/>
      <c r="F52" s="23"/>
    </row>
    <row r="53" spans="1:6" x14ac:dyDescent="0.25">
      <c r="B53" s="104"/>
      <c r="C53" s="23"/>
      <c r="D53" s="1"/>
      <c r="E53" s="52"/>
      <c r="F53" s="23"/>
    </row>
    <row r="54" spans="1:6" x14ac:dyDescent="0.25">
      <c r="A54"/>
      <c r="B54" s="75"/>
      <c r="D54" s="75"/>
    </row>
    <row r="55" spans="1:6" x14ac:dyDescent="0.25">
      <c r="A55"/>
      <c r="B55" s="75"/>
      <c r="D55" s="75"/>
    </row>
    <row r="56" spans="1:6" x14ac:dyDescent="0.25">
      <c r="A56"/>
      <c r="B56" s="75"/>
      <c r="D56" s="75"/>
    </row>
    <row r="57" spans="1:6" x14ac:dyDescent="0.25">
      <c r="A57"/>
      <c r="B57" s="75"/>
      <c r="D57" s="75"/>
      <c r="F57"/>
    </row>
    <row r="58" spans="1:6" x14ac:dyDescent="0.25">
      <c r="A58"/>
      <c r="B58" s="75"/>
      <c r="D58" s="75"/>
      <c r="F58"/>
    </row>
    <row r="59" spans="1:6" x14ac:dyDescent="0.25">
      <c r="A59"/>
      <c r="B59" s="75"/>
      <c r="D59" s="75"/>
      <c r="F59"/>
    </row>
    <row r="60" spans="1:6" x14ac:dyDescent="0.25">
      <c r="A60"/>
      <c r="B60" s="75"/>
      <c r="D60" s="75"/>
      <c r="F60"/>
    </row>
    <row r="61" spans="1:6" x14ac:dyDescent="0.25">
      <c r="A61"/>
      <c r="B61" s="75"/>
      <c r="D61" s="75"/>
      <c r="F61"/>
    </row>
    <row r="62" spans="1:6" x14ac:dyDescent="0.25">
      <c r="A62"/>
      <c r="B62" s="75"/>
      <c r="D62" s="75"/>
      <c r="F62"/>
    </row>
    <row r="63" spans="1:6" x14ac:dyDescent="0.25">
      <c r="A63"/>
      <c r="B63" s="75"/>
      <c r="D63" s="75"/>
      <c r="F63"/>
    </row>
    <row r="64" spans="1:6" x14ac:dyDescent="0.25">
      <c r="A64"/>
      <c r="B64" s="75"/>
      <c r="D64" s="75"/>
      <c r="F64"/>
    </row>
    <row r="65" spans="1:6" x14ac:dyDescent="0.25">
      <c r="A65"/>
      <c r="B65" s="75"/>
      <c r="D65" s="75"/>
      <c r="F65"/>
    </row>
    <row r="66" spans="1:6" x14ac:dyDescent="0.25">
      <c r="A66"/>
      <c r="B66" s="75"/>
      <c r="D66" s="75"/>
      <c r="E66"/>
      <c r="F66"/>
    </row>
    <row r="67" spans="1:6" x14ac:dyDescent="0.25">
      <c r="A67"/>
      <c r="B67" s="75"/>
      <c r="D67" s="75"/>
      <c r="E67"/>
      <c r="F67"/>
    </row>
    <row r="68" spans="1:6" x14ac:dyDescent="0.25">
      <c r="A68"/>
      <c r="B68" s="75"/>
      <c r="D68" s="75"/>
      <c r="E68"/>
      <c r="F68"/>
    </row>
    <row r="69" spans="1:6" x14ac:dyDescent="0.25">
      <c r="A69"/>
      <c r="B69" s="75"/>
      <c r="D69" s="75"/>
      <c r="E69"/>
      <c r="F69"/>
    </row>
    <row r="70" spans="1:6" x14ac:dyDescent="0.25">
      <c r="A70"/>
      <c r="B70" s="75"/>
      <c r="D70" s="75"/>
      <c r="E70"/>
      <c r="F70"/>
    </row>
    <row r="71" spans="1:6" x14ac:dyDescent="0.25">
      <c r="A71"/>
      <c r="B71" s="75"/>
      <c r="D71" s="75"/>
      <c r="E71"/>
      <c r="F71"/>
    </row>
    <row r="72" spans="1:6" x14ac:dyDescent="0.25">
      <c r="B72" s="75"/>
      <c r="D72" s="75"/>
      <c r="E72"/>
    </row>
    <row r="73" spans="1:6" x14ac:dyDescent="0.25">
      <c r="B73" s="75"/>
      <c r="D73" s="75"/>
      <c r="E73"/>
    </row>
    <row r="74" spans="1:6" x14ac:dyDescent="0.25">
      <c r="B74" s="75"/>
      <c r="D74" s="75"/>
      <c r="E74"/>
    </row>
    <row r="75" spans="1:6" x14ac:dyDescent="0.25">
      <c r="B75" s="75"/>
      <c r="D75" s="75"/>
      <c r="E75"/>
    </row>
    <row r="76" spans="1:6" x14ac:dyDescent="0.25">
      <c r="B76" s="75"/>
      <c r="D76" s="75"/>
      <c r="E76"/>
    </row>
    <row r="77" spans="1:6" x14ac:dyDescent="0.25">
      <c r="B77" s="75"/>
      <c r="D77" s="75"/>
      <c r="E77"/>
    </row>
    <row r="78" spans="1:6" x14ac:dyDescent="0.25">
      <c r="B78" s="75"/>
      <c r="D78" s="75"/>
      <c r="E78"/>
    </row>
    <row r="79" spans="1:6" x14ac:dyDescent="0.25">
      <c r="B79" s="75"/>
      <c r="D79" s="75"/>
      <c r="E79"/>
    </row>
    <row r="80" spans="1:6" x14ac:dyDescent="0.25">
      <c r="B80" s="75"/>
      <c r="D80" s="75"/>
      <c r="E80"/>
    </row>
    <row r="81" spans="2:4" x14ac:dyDescent="0.25">
      <c r="B81" s="75"/>
    </row>
    <row r="82" spans="2:4" x14ac:dyDescent="0.25">
      <c r="B82" s="75"/>
    </row>
    <row r="83" spans="2:4" x14ac:dyDescent="0.25">
      <c r="B83" s="75"/>
      <c r="D83" s="75"/>
    </row>
    <row r="84" spans="2:4" x14ac:dyDescent="0.25">
      <c r="B84" s="75"/>
    </row>
    <row r="85" spans="2:4" x14ac:dyDescent="0.25">
      <c r="B85" s="75"/>
    </row>
    <row r="86" spans="2:4" x14ac:dyDescent="0.25">
      <c r="B86" s="75"/>
    </row>
    <row r="87" spans="2:4" ht="18.75" x14ac:dyDescent="0.3">
      <c r="C87" s="1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A CREDTIOS </vt:lpstr>
      <vt:lpstr>4 CARNES NOVIEMBRE 2019</vt:lpstr>
      <vt:lpstr>COMPRAS NOVIEMBRE 2019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2019-12-11T16:29:40Z</dcterms:created>
  <dcterms:modified xsi:type="dcterms:W3CDTF">2020-01-18T14:51:21Z</dcterms:modified>
</cp:coreProperties>
</file>