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CENTRAL  # 12  DICIEMBRE 2019\"/>
    </mc:Choice>
  </mc:AlternateContent>
  <xr:revisionPtr revIDLastSave="0" documentId="13_ncr:1_{6339464F-3E50-47E6-8E60-5A53B4DB203F}" xr6:coauthVersionLast="45" xr6:coauthVersionMax="45" xr10:uidLastSave="{00000000-0000-0000-0000-000000000000}"/>
  <bookViews>
    <workbookView xWindow="-120" yWindow="-120" windowWidth="24240" windowHeight="13140" activeTab="1" xr2:uid="{1B3CE7C6-CADA-4CC5-82F2-0EF399DF3C43}"/>
  </bookViews>
  <sheets>
    <sheet name="REPORTE DE DICIEMBRE " sheetId="1" r:id="rId1"/>
    <sheet name="REMISIONES  DIC 2019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7" i="2" l="1"/>
  <c r="F45" i="2"/>
  <c r="F46" i="2"/>
  <c r="E47" i="2" l="1"/>
  <c r="C4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K52" i="1"/>
  <c r="I46" i="1"/>
  <c r="F46" i="1"/>
  <c r="C46" i="1"/>
  <c r="N45" i="1"/>
  <c r="M47" i="1" s="1"/>
  <c r="M36" i="1"/>
  <c r="M31" i="1"/>
  <c r="M29" i="1"/>
  <c r="M28" i="1"/>
  <c r="M26" i="1"/>
  <c r="M25" i="1"/>
  <c r="M24" i="1"/>
  <c r="M22" i="1"/>
  <c r="M21" i="1"/>
  <c r="L21" i="1"/>
  <c r="M20" i="1"/>
  <c r="M19" i="1"/>
  <c r="M18" i="1"/>
  <c r="L18" i="1"/>
  <c r="M17" i="1"/>
  <c r="L17" i="1"/>
  <c r="M16" i="1"/>
  <c r="M14" i="1"/>
  <c r="L14" i="1"/>
  <c r="L46" i="1" s="1"/>
  <c r="K48" i="1" s="1"/>
  <c r="L12" i="1"/>
  <c r="M9" i="1"/>
  <c r="M8" i="1"/>
  <c r="M6" i="1"/>
  <c r="M45" i="1" s="1"/>
  <c r="F49" i="1" l="1"/>
  <c r="F52" i="1" s="1"/>
  <c r="F55" i="1" s="1"/>
  <c r="K50" i="1" s="1"/>
  <c r="K5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852BA3D-5E7D-42A8-8C8D-A829811F7CB8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B00EF44F-713D-4BC3-B3EA-6368B2AAA613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<sst xmlns="http://schemas.openxmlformats.org/spreadsheetml/2006/main" count="140" uniqueCount="120">
  <si>
    <t xml:space="preserve">BALANCE      ABASTO 4 CARNES   DICIEMBRE     2 0 1 9 </t>
  </si>
  <si>
    <t>MORRALLA EN CAJA DE 11 SUR   2,800.00  +  $ 1,200.00 Total    $  4,000.00</t>
  </si>
  <si>
    <t>COMPRAS</t>
  </si>
  <si>
    <t>REPOSICION</t>
  </si>
  <si>
    <r>
      <t xml:space="preserve">con fecha 07 Enero  </t>
    </r>
    <r>
      <rPr>
        <b/>
        <sz val="12"/>
        <color rgb="FF0000FF"/>
        <rFont val="Calibri"/>
        <family val="2"/>
        <scheme val="minor"/>
      </rPr>
      <t xml:space="preserve"> de  2019</t>
    </r>
  </si>
  <si>
    <t>INVENTARIO INICIAL</t>
  </si>
  <si>
    <t xml:space="preserve">VENTAS  </t>
  </si>
  <si>
    <t>GASTOS</t>
  </si>
  <si>
    <t>BANCO</t>
  </si>
  <si>
    <t>TARJETAS</t>
  </si>
  <si>
    <t>Tostadas-maiz-pozolero</t>
  </si>
  <si>
    <t>POLLO</t>
  </si>
  <si>
    <t>RES</t>
  </si>
  <si>
    <t>TELMEX</t>
  </si>
  <si>
    <t>POLLO-QUESOS-CHORIZO-CONDIMENTOS</t>
  </si>
  <si>
    <t xml:space="preserve">LUZ  </t>
  </si>
  <si>
    <t>POLLO-MAIZ-TOSTADAS-</t>
  </si>
  <si>
    <t>RENTA</t>
  </si>
  <si>
    <t>RES-POLLO-QUESOS</t>
  </si>
  <si>
    <t>S/Diciembre</t>
  </si>
  <si>
    <t xml:space="preserve">TOSTADAS  </t>
  </si>
  <si>
    <t>RES-POLLO-MAIZ</t>
  </si>
  <si>
    <t>NOMINA 49</t>
  </si>
  <si>
    <t>TOCINETA-CHISTORRA-MANCHEGO</t>
  </si>
  <si>
    <t>FINIQUITO Rebeca</t>
  </si>
  <si>
    <t>POLLO--CHORIZO</t>
  </si>
  <si>
    <t>NOMINA 50</t>
  </si>
  <si>
    <t>POLLO-QUESOS-CHORIZO</t>
  </si>
  <si>
    <t>VACACIONES Sergio</t>
  </si>
  <si>
    <t>POLLO-MAIZ-TOSTADAS-SALSAS</t>
  </si>
  <si>
    <t>SUELDO MARIEL</t>
  </si>
  <si>
    <t>RES-POLLO-PAPA--Condimentos</t>
  </si>
  <si>
    <t>NOMINA 51</t>
  </si>
  <si>
    <t>RES-QUESOS-POLLO</t>
  </si>
  <si>
    <t>AGUINALDOS</t>
  </si>
  <si>
    <t>POLLO-MAIZ</t>
  </si>
  <si>
    <t>NOMINA 52</t>
  </si>
  <si>
    <t>BRENDA SALAZAR Y Manuel</t>
  </si>
  <si>
    <t>NOMINA 01</t>
  </si>
  <si>
    <t>RES-POLLO-SALSAS-TOSTADAS</t>
  </si>
  <si>
    <t>MANUEL</t>
  </si>
  <si>
    <t>BONOS DE ASISTENCIA</t>
  </si>
  <si>
    <t>RES-POLLO-MARINADORES</t>
  </si>
  <si>
    <t>POLLO-MAIZ-TOSTADAS</t>
  </si>
  <si>
    <t>Fumigacion</t>
  </si>
  <si>
    <t>MANCHEGO, POLLO-TOCINETA</t>
  </si>
  <si>
    <t>POLLO-SALSAS</t>
  </si>
  <si>
    <t xml:space="preserve"> VALE  retiro capital</t>
  </si>
  <si>
    <t>POLLO-QUESOS-VERDURAS</t>
  </si>
  <si>
    <t>POLLO-CHORIZO</t>
  </si>
  <si>
    <t xml:space="preserve">BOLSAS </t>
  </si>
  <si>
    <t xml:space="preserve">PAGO DE ISR </t>
  </si>
  <si>
    <t>ERSA REFRIGERACION</t>
  </si>
  <si>
    <t xml:space="preserve">AUX. POLICIA </t>
  </si>
  <si>
    <t xml:space="preserve">ADT Private </t>
  </si>
  <si>
    <t>TELEFONIA</t>
  </si>
  <si>
    <t xml:space="preserve">COMISIONES BANCARIAS </t>
  </si>
  <si>
    <t>TOTAL</t>
  </si>
  <si>
    <t xml:space="preserve"> </t>
  </si>
  <si>
    <t>GRAN TOTAL GASTOS</t>
  </si>
  <si>
    <t>VENTAS NETAS</t>
  </si>
  <si>
    <t>PROVEEDOREES</t>
  </si>
  <si>
    <t>SUB TOTAL</t>
  </si>
  <si>
    <t>Sub Total 1</t>
  </si>
  <si>
    <t>INVENTARIO  INICIAL</t>
  </si>
  <si>
    <t>.</t>
  </si>
  <si>
    <t>MAS</t>
  </si>
  <si>
    <t>CREDITOS</t>
  </si>
  <si>
    <t>INVENTARIO FINAL</t>
  </si>
  <si>
    <t>PERDIDA</t>
  </si>
  <si>
    <t xml:space="preserve">Sub Total 2 </t>
  </si>
  <si>
    <t>REMISIONES  ABASTO 4 CARNES       2 0 1 9</t>
  </si>
  <si>
    <t>FECHA</t>
  </si>
  <si>
    <t>#</t>
  </si>
  <si>
    <t>IMPORTE</t>
  </si>
  <si>
    <t xml:space="preserve">Fecha </t>
  </si>
  <si>
    <t>PAGOS</t>
  </si>
  <si>
    <t>3372 J</t>
  </si>
  <si>
    <t>3395 J</t>
  </si>
  <si>
    <t>3400 J</t>
  </si>
  <si>
    <t>3492 J</t>
  </si>
  <si>
    <t>3578 J</t>
  </si>
  <si>
    <t>3741 J</t>
  </si>
  <si>
    <t>3864 J</t>
  </si>
  <si>
    <t>3961 J</t>
  </si>
  <si>
    <t>3968 J</t>
  </si>
  <si>
    <t>4178 J</t>
  </si>
  <si>
    <t>4188 J</t>
  </si>
  <si>
    <t>4272 J</t>
  </si>
  <si>
    <t>4516 J</t>
  </si>
  <si>
    <t>4549 J</t>
  </si>
  <si>
    <t>4694 J</t>
  </si>
  <si>
    <t>4704 J</t>
  </si>
  <si>
    <t>4855 J</t>
  </si>
  <si>
    <t>4858 J</t>
  </si>
  <si>
    <t>4894 J</t>
  </si>
  <si>
    <t>5036 J</t>
  </si>
  <si>
    <t>5047 J</t>
  </si>
  <si>
    <t>5181 J</t>
  </si>
  <si>
    <t>5295 J</t>
  </si>
  <si>
    <t>5315 J</t>
  </si>
  <si>
    <t>5463 J</t>
  </si>
  <si>
    <t>5500 J</t>
  </si>
  <si>
    <t>5514 J</t>
  </si>
  <si>
    <t>5515 J</t>
  </si>
  <si>
    <t>5734 J</t>
  </si>
  <si>
    <t>5738 J</t>
  </si>
  <si>
    <t>5741 J</t>
  </si>
  <si>
    <t>5905 J</t>
  </si>
  <si>
    <t>5984 J</t>
  </si>
  <si>
    <t>6092 J</t>
  </si>
  <si>
    <t>6160 J</t>
  </si>
  <si>
    <t>6186 J</t>
  </si>
  <si>
    <t>6444 J</t>
  </si>
  <si>
    <t>6582 J</t>
  </si>
  <si>
    <t>,00133</t>
  </si>
  <si>
    <t>,00210</t>
  </si>
  <si>
    <t>,00277</t>
  </si>
  <si>
    <t>,00319</t>
  </si>
  <si>
    <t>,00418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</si>
</sst>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6600"/>
        <bgColor indexed="64"/>
      </patternFill>
    </fill>
  </fills>
  <borders count="5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/>
      <diagonal/>
    </border>
    <border>
      <left style="double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6">
    <xf numFmtId="0" fontId="0" fillId="0" borderId="0" xfId="0"/>
    <xf numFmtId="164" fontId="0" fillId="0" borderId="0" xfId="0" applyNumberFormat="1" applyAlignment="1">
      <alignment horizontal="center"/>
    </xf>
    <xf numFmtId="0" fontId="4" fillId="0" borderId="0" xfId="0" applyFont="1"/>
    <xf numFmtId="44" fontId="1" fillId="0" borderId="0" xfId="1" applyFill="1"/>
    <xf numFmtId="44" fontId="2" fillId="0" borderId="0" xfId="1" applyFont="1"/>
    <xf numFmtId="44" fontId="0" fillId="0" borderId="0" xfId="1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5" fillId="2" borderId="0" xfId="0" applyFont="1" applyFill="1"/>
    <xf numFmtId="44" fontId="1" fillId="2" borderId="0" xfId="1" applyFill="1"/>
    <xf numFmtId="0" fontId="0" fillId="2" borderId="0" xfId="0" applyFill="1"/>
    <xf numFmtId="44" fontId="2" fillId="2" borderId="0" xfId="1" applyFont="1" applyFill="1"/>
    <xf numFmtId="0" fontId="7" fillId="0" borderId="0" xfId="0" applyFont="1" applyAlignment="1">
      <alignment horizontal="center"/>
    </xf>
    <xf numFmtId="44" fontId="1" fillId="0" borderId="0" xfId="1"/>
    <xf numFmtId="44" fontId="8" fillId="2" borderId="0" xfId="1" applyFont="1" applyFill="1"/>
    <xf numFmtId="0" fontId="8" fillId="2" borderId="0" xfId="0" applyFont="1" applyFill="1"/>
    <xf numFmtId="0" fontId="10" fillId="0" borderId="2" xfId="0" applyFont="1" applyBorder="1"/>
    <xf numFmtId="164" fontId="11" fillId="0" borderId="3" xfId="0" applyNumberFormat="1" applyFont="1" applyBorder="1" applyAlignment="1">
      <alignment horizontal="center"/>
    </xf>
    <xf numFmtId="44" fontId="12" fillId="0" borderId="4" xfId="1" applyFont="1" applyBorder="1"/>
    <xf numFmtId="165" fontId="13" fillId="3" borderId="0" xfId="0" applyNumberFormat="1" applyFont="1" applyFill="1"/>
    <xf numFmtId="0" fontId="14" fillId="0" borderId="9" xfId="0" applyFont="1" applyBorder="1"/>
    <xf numFmtId="44" fontId="15" fillId="4" borderId="0" xfId="1" applyFont="1" applyFill="1" applyAlignment="1">
      <alignment horizontal="center"/>
    </xf>
    <xf numFmtId="44" fontId="15" fillId="4" borderId="10" xfId="1" applyFont="1" applyFill="1" applyBorder="1" applyAlignment="1">
      <alignment horizontal="center"/>
    </xf>
    <xf numFmtId="16" fontId="0" fillId="0" borderId="0" xfId="0" applyNumberFormat="1"/>
    <xf numFmtId="164" fontId="2" fillId="0" borderId="11" xfId="0" applyNumberFormat="1" applyFont="1" applyBorder="1" applyAlignment="1">
      <alignment horizontal="center"/>
    </xf>
    <xf numFmtId="44" fontId="2" fillId="0" borderId="12" xfId="1" applyFont="1" applyFill="1" applyBorder="1"/>
    <xf numFmtId="166" fontId="16" fillId="0" borderId="0" xfId="0" applyNumberFormat="1" applyFont="1" applyAlignment="1">
      <alignment horizontal="left"/>
    </xf>
    <xf numFmtId="15" fontId="2" fillId="0" borderId="13" xfId="0" applyNumberFormat="1" applyFont="1" applyBorder="1"/>
    <xf numFmtId="44" fontId="2" fillId="0" borderId="14" xfId="1" applyFont="1" applyFill="1" applyBorder="1"/>
    <xf numFmtId="15" fontId="2" fillId="0" borderId="15" xfId="0" applyNumberFormat="1" applyFont="1" applyBorder="1"/>
    <xf numFmtId="44" fontId="2" fillId="0" borderId="16" xfId="1" applyFont="1" applyFill="1" applyBorder="1"/>
    <xf numFmtId="44" fontId="2" fillId="0" borderId="17" xfId="1" applyFont="1" applyFill="1" applyBorder="1"/>
    <xf numFmtId="44" fontId="2" fillId="0" borderId="18" xfId="1" applyFont="1" applyFill="1" applyBorder="1"/>
    <xf numFmtId="166" fontId="17" fillId="0" borderId="0" xfId="0" applyNumberFormat="1" applyFont="1"/>
    <xf numFmtId="15" fontId="2" fillId="0" borderId="19" xfId="0" applyNumberFormat="1" applyFont="1" applyBorder="1"/>
    <xf numFmtId="44" fontId="2" fillId="0" borderId="20" xfId="1" applyFont="1" applyFill="1" applyBorder="1"/>
    <xf numFmtId="16" fontId="18" fillId="0" borderId="0" xfId="1" applyNumberFormat="1" applyFont="1" applyFill="1" applyAlignment="1">
      <alignment horizontal="center"/>
    </xf>
    <xf numFmtId="0" fontId="0" fillId="0" borderId="21" xfId="0" applyBorder="1"/>
    <xf numFmtId="44" fontId="2" fillId="0" borderId="22" xfId="1" applyFont="1" applyBorder="1"/>
    <xf numFmtId="166" fontId="19" fillId="0" borderId="0" xfId="0" applyNumberFormat="1" applyFont="1"/>
    <xf numFmtId="15" fontId="2" fillId="0" borderId="0" xfId="1" applyNumberFormat="1" applyFont="1" applyFill="1"/>
    <xf numFmtId="0" fontId="8" fillId="0" borderId="21" xfId="0" applyFont="1" applyBorder="1" applyAlignment="1">
      <alignment horizontal="center"/>
    </xf>
    <xf numFmtId="166" fontId="2" fillId="0" borderId="22" xfId="0" applyNumberFormat="1" applyFont="1" applyBorder="1"/>
    <xf numFmtId="166" fontId="16" fillId="0" borderId="0" xfId="0" applyNumberFormat="1" applyFont="1"/>
    <xf numFmtId="16" fontId="8" fillId="0" borderId="0" xfId="1" applyNumberFormat="1" applyFont="1" applyFill="1"/>
    <xf numFmtId="0" fontId="2" fillId="5" borderId="0" xfId="0" applyFont="1" applyFill="1"/>
    <xf numFmtId="166" fontId="2" fillId="0" borderId="0" xfId="0" applyNumberFormat="1" applyFont="1"/>
    <xf numFmtId="166" fontId="12" fillId="0" borderId="0" xfId="0" applyNumberFormat="1" applyFont="1"/>
    <xf numFmtId="15" fontId="9" fillId="0" borderId="0" xfId="1" applyNumberFormat="1" applyFont="1" applyFill="1"/>
    <xf numFmtId="0" fontId="2" fillId="0" borderId="21" xfId="0" applyFont="1" applyBorder="1"/>
    <xf numFmtId="166" fontId="2" fillId="6" borderId="22" xfId="0" applyNumberFormat="1" applyFont="1" applyFill="1" applyBorder="1"/>
    <xf numFmtId="16" fontId="13" fillId="0" borderId="0" xfId="1" applyNumberFormat="1" applyFont="1" applyFill="1" applyAlignment="1">
      <alignment horizontal="left"/>
    </xf>
    <xf numFmtId="0" fontId="8" fillId="0" borderId="21" xfId="0" applyFont="1" applyBorder="1"/>
    <xf numFmtId="44" fontId="2" fillId="0" borderId="22" xfId="1" applyFont="1" applyFill="1" applyBorder="1"/>
    <xf numFmtId="16" fontId="19" fillId="0" borderId="0" xfId="1" applyNumberFormat="1" applyFont="1" applyFill="1" applyAlignment="1">
      <alignment horizontal="center"/>
    </xf>
    <xf numFmtId="16" fontId="13" fillId="0" borderId="21" xfId="0" applyNumberFormat="1" applyFont="1" applyBorder="1"/>
    <xf numFmtId="165" fontId="12" fillId="0" borderId="0" xfId="1" applyNumberFormat="1" applyFont="1" applyFill="1" applyAlignment="1">
      <alignment horizontal="center"/>
    </xf>
    <xf numFmtId="44" fontId="2" fillId="0" borderId="0" xfId="1" applyFont="1" applyFill="1"/>
    <xf numFmtId="165" fontId="12" fillId="0" borderId="0" xfId="1" applyNumberFormat="1" applyFont="1" applyAlignment="1">
      <alignment horizontal="center"/>
    </xf>
    <xf numFmtId="44" fontId="2" fillId="0" borderId="22" xfId="1" applyFont="1" applyFill="1" applyBorder="1" applyAlignment="1">
      <alignment horizontal="right"/>
    </xf>
    <xf numFmtId="16" fontId="2" fillId="0" borderId="11" xfId="0" applyNumberFormat="1" applyFont="1" applyBorder="1"/>
    <xf numFmtId="0" fontId="2" fillId="0" borderId="23" xfId="0" applyFont="1" applyBorder="1"/>
    <xf numFmtId="44" fontId="2" fillId="0" borderId="24" xfId="1" applyFont="1" applyFill="1" applyBorder="1"/>
    <xf numFmtId="16" fontId="20" fillId="0" borderId="11" xfId="0" applyNumberFormat="1" applyFont="1" applyBorder="1" applyAlignment="1">
      <alignment horizontal="left"/>
    </xf>
    <xf numFmtId="16" fontId="8" fillId="0" borderId="11" xfId="0" applyNumberFormat="1" applyFont="1" applyBorder="1"/>
    <xf numFmtId="165" fontId="2" fillId="0" borderId="0" xfId="1" applyNumberFormat="1" applyFont="1" applyAlignment="1">
      <alignment horizontal="center"/>
    </xf>
    <xf numFmtId="0" fontId="2" fillId="0" borderId="0" xfId="0" applyFont="1"/>
    <xf numFmtId="44" fontId="2" fillId="0" borderId="24" xfId="1" applyFont="1" applyFill="1" applyBorder="1" applyAlignment="1">
      <alignment horizontal="right"/>
    </xf>
    <xf numFmtId="44" fontId="2" fillId="7" borderId="12" xfId="1" applyFont="1" applyFill="1" applyBorder="1"/>
    <xf numFmtId="44" fontId="2" fillId="7" borderId="14" xfId="1" applyFont="1" applyFill="1" applyBorder="1"/>
    <xf numFmtId="44" fontId="2" fillId="7" borderId="20" xfId="1" applyFont="1" applyFill="1" applyBorder="1"/>
    <xf numFmtId="165" fontId="2" fillId="0" borderId="15" xfId="1" applyNumberFormat="1" applyFont="1" applyBorder="1" applyAlignment="1">
      <alignment horizontal="center"/>
    </xf>
    <xf numFmtId="44" fontId="18" fillId="3" borderId="11" xfId="1" applyFont="1" applyFill="1" applyBorder="1" applyAlignment="1">
      <alignment horizontal="left"/>
    </xf>
    <xf numFmtId="44" fontId="2" fillId="7" borderId="17" xfId="1" applyFont="1" applyFill="1" applyBorder="1"/>
    <xf numFmtId="44" fontId="2" fillId="7" borderId="18" xfId="1" applyFont="1" applyFill="1" applyBorder="1"/>
    <xf numFmtId="165" fontId="2" fillId="0" borderId="2" xfId="0" applyNumberFormat="1" applyFont="1" applyBorder="1" applyAlignment="1">
      <alignment horizontal="center"/>
    </xf>
    <xf numFmtId="0" fontId="12" fillId="0" borderId="11" xfId="0" applyFont="1" applyBorder="1"/>
    <xf numFmtId="44" fontId="2" fillId="0" borderId="25" xfId="1" applyFont="1" applyFill="1" applyBorder="1" applyAlignment="1">
      <alignment horizontal="right"/>
    </xf>
    <xf numFmtId="165" fontId="13" fillId="0" borderId="15" xfId="1" applyNumberFormat="1" applyFont="1" applyBorder="1" applyAlignment="1">
      <alignment horizontal="left"/>
    </xf>
    <xf numFmtId="0" fontId="16" fillId="0" borderId="21" xfId="0" applyFont="1" applyBorder="1"/>
    <xf numFmtId="44" fontId="2" fillId="0" borderId="21" xfId="1" applyFont="1" applyBorder="1" applyAlignment="1">
      <alignment horizontal="right"/>
    </xf>
    <xf numFmtId="16" fontId="2" fillId="0" borderId="11" xfId="0" applyNumberFormat="1" applyFont="1" applyBorder="1" applyAlignment="1">
      <alignment horizontal="center"/>
    </xf>
    <xf numFmtId="165" fontId="13" fillId="0" borderId="0" xfId="1" applyNumberFormat="1" applyFont="1" applyBorder="1" applyAlignment="1">
      <alignment horizontal="left"/>
    </xf>
    <xf numFmtId="0" fontId="16" fillId="0" borderId="26" xfId="0" applyFont="1" applyBorder="1"/>
    <xf numFmtId="0" fontId="16" fillId="0" borderId="21" xfId="0" applyFont="1" applyBorder="1" applyAlignment="1">
      <alignment horizontal="right"/>
    </xf>
    <xf numFmtId="44" fontId="2" fillId="7" borderId="27" xfId="1" applyFont="1" applyFill="1" applyBorder="1"/>
    <xf numFmtId="165" fontId="8" fillId="2" borderId="21" xfId="1" applyNumberFormat="1" applyFont="1" applyFill="1" applyBorder="1" applyAlignment="1">
      <alignment horizontal="left"/>
    </xf>
    <xf numFmtId="0" fontId="2" fillId="2" borderId="21" xfId="0" applyFont="1" applyFill="1" applyBorder="1" applyAlignment="1">
      <alignment horizontal="center"/>
    </xf>
    <xf numFmtId="44" fontId="2" fillId="2" borderId="21" xfId="1" applyFont="1" applyFill="1" applyBorder="1" applyAlignment="1">
      <alignment horizontal="right"/>
    </xf>
    <xf numFmtId="44" fontId="2" fillId="0" borderId="28" xfId="1" applyFont="1" applyFill="1" applyBorder="1"/>
    <xf numFmtId="44" fontId="2" fillId="0" borderId="3" xfId="1" applyFont="1" applyFill="1" applyBorder="1"/>
    <xf numFmtId="166" fontId="17" fillId="0" borderId="29" xfId="0" applyNumberFormat="1" applyFont="1" applyBorder="1"/>
    <xf numFmtId="15" fontId="2" fillId="0" borderId="30" xfId="0" applyNumberFormat="1" applyFont="1" applyBorder="1"/>
    <xf numFmtId="44" fontId="2" fillId="0" borderId="31" xfId="1" applyFont="1" applyFill="1" applyBorder="1"/>
    <xf numFmtId="0" fontId="0" fillId="0" borderId="29" xfId="0" applyBorder="1"/>
    <xf numFmtId="15" fontId="2" fillId="0" borderId="32" xfId="0" applyNumberFormat="1" applyFont="1" applyBorder="1"/>
    <xf numFmtId="44" fontId="2" fillId="0" borderId="33" xfId="1" applyFont="1" applyFill="1" applyBorder="1"/>
    <xf numFmtId="164" fontId="2" fillId="0" borderId="34" xfId="0" applyNumberFormat="1" applyFont="1" applyBorder="1" applyAlignment="1">
      <alignment horizontal="center"/>
    </xf>
    <xf numFmtId="44" fontId="2" fillId="0" borderId="0" xfId="1" applyFont="1" applyFill="1" applyBorder="1"/>
    <xf numFmtId="15" fontId="2" fillId="0" borderId="0" xfId="0" applyNumberFormat="1" applyFont="1"/>
    <xf numFmtId="44" fontId="2" fillId="0" borderId="35" xfId="1" applyFont="1" applyFill="1" applyBorder="1"/>
    <xf numFmtId="0" fontId="2" fillId="2" borderId="36" xfId="0" applyFont="1" applyFill="1" applyBorder="1" applyAlignment="1">
      <alignment horizontal="center"/>
    </xf>
    <xf numFmtId="166" fontId="2" fillId="2" borderId="0" xfId="0" applyNumberFormat="1" applyFont="1" applyFill="1"/>
    <xf numFmtId="44" fontId="2" fillId="0" borderId="21" xfId="1" applyFont="1" applyFill="1" applyBorder="1"/>
    <xf numFmtId="164" fontId="2" fillId="0" borderId="37" xfId="0" applyNumberFormat="1" applyFont="1" applyBorder="1" applyAlignment="1">
      <alignment horizontal="center"/>
    </xf>
    <xf numFmtId="165" fontId="9" fillId="0" borderId="21" xfId="1" applyNumberFormat="1" applyFont="1" applyFill="1" applyBorder="1" applyAlignment="1">
      <alignment horizontal="left"/>
    </xf>
    <xf numFmtId="0" fontId="12" fillId="0" borderId="21" xfId="0" applyFont="1" applyBorder="1" applyAlignment="1">
      <alignment horizontal="left"/>
    </xf>
    <xf numFmtId="44" fontId="12" fillId="0" borderId="21" xfId="1" applyFont="1" applyFill="1" applyBorder="1" applyAlignment="1">
      <alignment horizontal="right"/>
    </xf>
    <xf numFmtId="0" fontId="19" fillId="0" borderId="21" xfId="0" applyFont="1" applyBorder="1" applyAlignment="1">
      <alignment horizontal="left"/>
    </xf>
    <xf numFmtId="165" fontId="9" fillId="0" borderId="38" xfId="1" applyNumberFormat="1" applyFont="1" applyFill="1" applyBorder="1" applyAlignment="1">
      <alignment horizontal="left"/>
    </xf>
    <xf numFmtId="0" fontId="16" fillId="0" borderId="21" xfId="0" applyFont="1" applyBorder="1" applyAlignment="1">
      <alignment horizontal="left"/>
    </xf>
    <xf numFmtId="0" fontId="13" fillId="0" borderId="0" xfId="0" applyFont="1"/>
    <xf numFmtId="164" fontId="2" fillId="0" borderId="39" xfId="0" applyNumberFormat="1" applyFont="1" applyBorder="1" applyAlignment="1">
      <alignment horizontal="center"/>
    </xf>
    <xf numFmtId="44" fontId="2" fillId="0" borderId="40" xfId="1" applyFont="1" applyBorder="1"/>
    <xf numFmtId="166" fontId="0" fillId="0" borderId="40" xfId="0" applyNumberFormat="1" applyBorder="1"/>
    <xf numFmtId="15" fontId="2" fillId="0" borderId="40" xfId="0" applyNumberFormat="1" applyFont="1" applyBorder="1"/>
    <xf numFmtId="44" fontId="1" fillId="0" borderId="40" xfId="1" applyBorder="1"/>
    <xf numFmtId="0" fontId="0" fillId="0" borderId="40" xfId="0" applyBorder="1"/>
    <xf numFmtId="44" fontId="1" fillId="0" borderId="41" xfId="1" applyBorder="1"/>
    <xf numFmtId="44" fontId="8" fillId="8" borderId="42" xfId="1" applyFont="1" applyFill="1" applyBorder="1" applyAlignment="1">
      <alignment horizontal="center"/>
    </xf>
    <xf numFmtId="44" fontId="8" fillId="8" borderId="28" xfId="1" applyFont="1" applyFill="1" applyBorder="1" applyAlignment="1">
      <alignment horizontal="center"/>
    </xf>
    <xf numFmtId="164" fontId="12" fillId="0" borderId="43" xfId="0" applyNumberFormat="1" applyFont="1" applyBorder="1" applyAlignment="1">
      <alignment horizontal="center"/>
    </xf>
    <xf numFmtId="44" fontId="9" fillId="0" borderId="44" xfId="1" applyFont="1" applyBorder="1"/>
    <xf numFmtId="0" fontId="0" fillId="0" borderId="45" xfId="0" applyBorder="1"/>
    <xf numFmtId="0" fontId="21" fillId="0" borderId="45" xfId="0" applyFont="1" applyBorder="1" applyAlignment="1">
      <alignment horizontal="center"/>
    </xf>
    <xf numFmtId="44" fontId="22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44" fontId="2" fillId="0" borderId="0" xfId="1" applyFont="1" applyBorder="1"/>
    <xf numFmtId="166" fontId="2" fillId="0" borderId="42" xfId="0" applyNumberFormat="1" applyFont="1" applyBorder="1" applyAlignment="1">
      <alignment horizontal="center"/>
    </xf>
    <xf numFmtId="166" fontId="8" fillId="0" borderId="28" xfId="0" applyNumberFormat="1" applyFont="1" applyBorder="1"/>
    <xf numFmtId="164" fontId="18" fillId="0" borderId="0" xfId="0" applyNumberFormat="1" applyFont="1" applyAlignment="1">
      <alignment horizontal="center"/>
    </xf>
    <xf numFmtId="166" fontId="9" fillId="0" borderId="48" xfId="0" applyNumberFormat="1" applyFont="1" applyBorder="1" applyAlignment="1">
      <alignment horizontal="center" vertical="center" wrapText="1"/>
    </xf>
    <xf numFmtId="44" fontId="8" fillId="0" borderId="21" xfId="1" applyFont="1" applyBorder="1"/>
    <xf numFmtId="44" fontId="9" fillId="0" borderId="0" xfId="1" applyFont="1" applyAlignment="1">
      <alignment horizontal="center" vertical="center" wrapText="1"/>
    </xf>
    <xf numFmtId="44" fontId="8" fillId="0" borderId="0" xfId="1" applyFont="1"/>
    <xf numFmtId="0" fontId="23" fillId="0" borderId="41" xfId="0" applyFont="1" applyBorder="1"/>
    <xf numFmtId="0" fontId="24" fillId="0" borderId="41" xfId="0" applyFont="1" applyBorder="1" applyAlignment="1">
      <alignment horizontal="right"/>
    </xf>
    <xf numFmtId="44" fontId="2" fillId="0" borderId="41" xfId="1" applyFont="1" applyBorder="1"/>
    <xf numFmtId="0" fontId="8" fillId="0" borderId="0" xfId="0" applyFont="1" applyAlignment="1">
      <alignment vertical="center"/>
    </xf>
    <xf numFmtId="166" fontId="14" fillId="0" borderId="0" xfId="0" applyNumberFormat="1" applyFont="1"/>
    <xf numFmtId="0" fontId="2" fillId="0" borderId="22" xfId="0" applyFont="1" applyBorder="1" applyAlignment="1">
      <alignment horizontal="left"/>
    </xf>
    <xf numFmtId="0" fontId="8" fillId="0" borderId="38" xfId="0" applyFont="1" applyBorder="1" applyAlignment="1">
      <alignment vertical="center"/>
    </xf>
    <xf numFmtId="0" fontId="2" fillId="0" borderId="0" xfId="0" applyFont="1" applyAlignment="1">
      <alignment horizontal="right"/>
    </xf>
    <xf numFmtId="44" fontId="8" fillId="0" borderId="21" xfId="1" applyFont="1" applyFill="1" applyBorder="1"/>
    <xf numFmtId="165" fontId="25" fillId="0" borderId="22" xfId="1" applyNumberFormat="1" applyFont="1" applyBorder="1"/>
    <xf numFmtId="44" fontId="26" fillId="0" borderId="40" xfId="1" applyFont="1" applyBorder="1"/>
    <xf numFmtId="44" fontId="21" fillId="0" borderId="0" xfId="1" applyFont="1"/>
    <xf numFmtId="0" fontId="21" fillId="0" borderId="0" xfId="0" applyFont="1" applyAlignment="1">
      <alignment horizontal="center"/>
    </xf>
    <xf numFmtId="0" fontId="12" fillId="0" borderId="0" xfId="0" applyFont="1"/>
    <xf numFmtId="44" fontId="27" fillId="0" borderId="0" xfId="1" applyFont="1"/>
    <xf numFmtId="44" fontId="5" fillId="0" borderId="0" xfId="1" applyFont="1"/>
    <xf numFmtId="44" fontId="4" fillId="0" borderId="0" xfId="1" applyFont="1"/>
    <xf numFmtId="44" fontId="1" fillId="0" borderId="0" xfId="1" applyBorder="1"/>
    <xf numFmtId="0" fontId="5" fillId="9" borderId="0" xfId="0" applyFont="1" applyFill="1"/>
    <xf numFmtId="44" fontId="1" fillId="9" borderId="0" xfId="1" applyFill="1"/>
    <xf numFmtId="0" fontId="0" fillId="9" borderId="0" xfId="0" applyFill="1"/>
    <xf numFmtId="164" fontId="2" fillId="9" borderId="0" xfId="0" applyNumberFormat="1" applyFont="1" applyFill="1" applyAlignment="1">
      <alignment horizontal="center"/>
    </xf>
    <xf numFmtId="0" fontId="8" fillId="0" borderId="40" xfId="0" applyFont="1" applyBorder="1" applyAlignment="1">
      <alignment horizontal="center"/>
    </xf>
    <xf numFmtId="44" fontId="8" fillId="0" borderId="40" xfId="1" applyFont="1" applyBorder="1" applyAlignment="1">
      <alignment horizontal="center"/>
    </xf>
    <xf numFmtId="164" fontId="30" fillId="0" borderId="36" xfId="0" applyNumberFormat="1" applyFont="1" applyBorder="1" applyAlignment="1">
      <alignment horizontal="center"/>
    </xf>
    <xf numFmtId="1" fontId="31" fillId="0" borderId="36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4" fontId="32" fillId="0" borderId="50" xfId="1" applyFont="1" applyBorder="1"/>
    <xf numFmtId="164" fontId="30" fillId="0" borderId="21" xfId="0" applyNumberFormat="1" applyFont="1" applyBorder="1" applyAlignment="1">
      <alignment horizontal="center"/>
    </xf>
    <xf numFmtId="1" fontId="31" fillId="0" borderId="21" xfId="0" applyNumberFormat="1" applyFont="1" applyBorder="1" applyAlignment="1">
      <alignment horizontal="center"/>
    </xf>
    <xf numFmtId="164" fontId="2" fillId="0" borderId="21" xfId="0" applyNumberFormat="1" applyFont="1" applyBorder="1" applyAlignment="1">
      <alignment horizontal="center"/>
    </xf>
    <xf numFmtId="44" fontId="33" fillId="3" borderId="50" xfId="1" applyFont="1" applyFill="1" applyBorder="1"/>
    <xf numFmtId="0" fontId="13" fillId="0" borderId="0" xfId="0" applyFont="1" applyAlignment="1">
      <alignment horizontal="center"/>
    </xf>
    <xf numFmtId="166" fontId="9" fillId="0" borderId="0" xfId="0" applyNumberFormat="1" applyFont="1" applyAlignment="1">
      <alignment horizontal="center" vertical="center" wrapText="1"/>
    </xf>
    <xf numFmtId="166" fontId="12" fillId="0" borderId="0" xfId="0" applyNumberFormat="1" applyFont="1" applyAlignment="1">
      <alignment horizontal="center" vertical="center" wrapText="1"/>
    </xf>
    <xf numFmtId="44" fontId="9" fillId="0" borderId="22" xfId="1" applyFont="1" applyBorder="1" applyAlignment="1">
      <alignment horizontal="center" vertical="center" wrapText="1"/>
    </xf>
    <xf numFmtId="44" fontId="9" fillId="0" borderId="48" xfId="1" applyFont="1" applyBorder="1" applyAlignment="1">
      <alignment horizontal="center" vertical="center" wrapText="1"/>
    </xf>
    <xf numFmtId="44" fontId="5" fillId="0" borderId="48" xfId="1" applyFont="1" applyBorder="1" applyAlignment="1">
      <alignment horizontal="center"/>
    </xf>
    <xf numFmtId="44" fontId="5" fillId="0" borderId="38" xfId="1" applyFont="1" applyBorder="1" applyAlignment="1">
      <alignment horizontal="center"/>
    </xf>
    <xf numFmtId="44" fontId="14" fillId="0" borderId="22" xfId="1" applyFont="1" applyBorder="1" applyAlignment="1">
      <alignment horizontal="center"/>
    </xf>
    <xf numFmtId="44" fontId="14" fillId="0" borderId="38" xfId="1" applyFont="1" applyBorder="1" applyAlignment="1">
      <alignment horizontal="center"/>
    </xf>
    <xf numFmtId="0" fontId="26" fillId="0" borderId="48" xfId="0" applyFont="1" applyBorder="1" applyAlignment="1">
      <alignment horizontal="center"/>
    </xf>
    <xf numFmtId="0" fontId="26" fillId="0" borderId="38" xfId="0" applyFont="1" applyBorder="1" applyAlignment="1">
      <alignment horizontal="center"/>
    </xf>
    <xf numFmtId="44" fontId="5" fillId="6" borderId="7" xfId="1" applyFont="1" applyFill="1" applyBorder="1" applyAlignment="1">
      <alignment horizontal="center"/>
    </xf>
    <xf numFmtId="44" fontId="5" fillId="6" borderId="49" xfId="1" applyFont="1" applyFill="1" applyBorder="1" applyAlignment="1">
      <alignment horizontal="center"/>
    </xf>
    <xf numFmtId="166" fontId="5" fillId="6" borderId="49" xfId="1" applyNumberFormat="1" applyFont="1" applyFill="1" applyBorder="1" applyAlignment="1">
      <alignment horizontal="center"/>
    </xf>
    <xf numFmtId="166" fontId="5" fillId="6" borderId="8" xfId="1" applyNumberFormat="1" applyFont="1" applyFill="1" applyBorder="1" applyAlignment="1">
      <alignment horizontal="center"/>
    </xf>
    <xf numFmtId="0" fontId="3" fillId="0" borderId="0" xfId="0" applyFont="1"/>
    <xf numFmtId="44" fontId="6" fillId="0" borderId="0" xfId="1" applyFont="1" applyBorder="1" applyAlignment="1">
      <alignment horizontal="center"/>
    </xf>
    <xf numFmtId="44" fontId="6" fillId="0" borderId="1" xfId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167" fontId="5" fillId="3" borderId="2" xfId="1" applyNumberFormat="1" applyFont="1" applyFill="1" applyBorder="1" applyAlignment="1">
      <alignment horizontal="center" vertical="center" wrapText="1"/>
    </xf>
    <xf numFmtId="167" fontId="5" fillId="3" borderId="47" xfId="1" applyNumberFormat="1" applyFont="1" applyFill="1" applyBorder="1" applyAlignment="1">
      <alignment horizontal="center" vertical="center" wrapText="1"/>
    </xf>
    <xf numFmtId="166" fontId="9" fillId="0" borderId="22" xfId="0" applyNumberFormat="1" applyFont="1" applyBorder="1" applyAlignment="1">
      <alignment horizontal="center" vertical="center" wrapText="1"/>
    </xf>
    <xf numFmtId="166" fontId="9" fillId="0" borderId="48" xfId="0" applyNumberFormat="1" applyFont="1" applyBorder="1" applyAlignment="1">
      <alignment horizontal="center" vertical="center" wrapText="1"/>
    </xf>
    <xf numFmtId="166" fontId="9" fillId="0" borderId="48" xfId="0" applyNumberFormat="1" applyFont="1" applyBorder="1" applyAlignment="1">
      <alignment horizontal="center"/>
    </xf>
    <xf numFmtId="0" fontId="9" fillId="0" borderId="38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46</xdr:row>
      <xdr:rowOff>19050</xdr:rowOff>
    </xdr:from>
    <xdr:to>
      <xdr:col>6</xdr:col>
      <xdr:colOff>295275</xdr:colOff>
      <xdr:row>46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7E93C71E-C433-4370-81D2-11D9FD890134}"/>
            </a:ext>
          </a:extLst>
        </xdr:cNvPr>
        <xdr:cNvCxnSpPr/>
      </xdr:nvCxnSpPr>
      <xdr:spPr>
        <a:xfrm>
          <a:off x="4705350" y="96774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47</xdr:row>
      <xdr:rowOff>200024</xdr:rowOff>
    </xdr:from>
    <xdr:to>
      <xdr:col>6</xdr:col>
      <xdr:colOff>285750</xdr:colOff>
      <xdr:row>48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58E85D3E-7B73-4E5B-945A-7BB77CD0D2D3}"/>
            </a:ext>
          </a:extLst>
        </xdr:cNvPr>
        <xdr:cNvCxnSpPr/>
      </xdr:nvCxnSpPr>
      <xdr:spPr>
        <a:xfrm rot="10800000" flipV="1">
          <a:off x="4686300" y="101155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45</xdr:row>
      <xdr:rowOff>123825</xdr:rowOff>
    </xdr:from>
    <xdr:to>
      <xdr:col>7</xdr:col>
      <xdr:colOff>0</xdr:colOff>
      <xdr:row>46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9DDFB20C-F02E-4294-B5A2-A2EC8908F10C}"/>
            </a:ext>
          </a:extLst>
        </xdr:cNvPr>
        <xdr:cNvCxnSpPr/>
      </xdr:nvCxnSpPr>
      <xdr:spPr>
        <a:xfrm>
          <a:off x="4600575" y="957262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47</xdr:row>
      <xdr:rowOff>200024</xdr:rowOff>
    </xdr:from>
    <xdr:to>
      <xdr:col>6</xdr:col>
      <xdr:colOff>285750</xdr:colOff>
      <xdr:row>48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EB84E807-C6D3-4EB7-948F-7D9F57E642AC}"/>
            </a:ext>
          </a:extLst>
        </xdr:cNvPr>
        <xdr:cNvCxnSpPr/>
      </xdr:nvCxnSpPr>
      <xdr:spPr>
        <a:xfrm rot="10800000" flipV="1">
          <a:off x="4686300" y="101155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45</xdr:row>
      <xdr:rowOff>104775</xdr:rowOff>
    </xdr:from>
    <xdr:to>
      <xdr:col>5</xdr:col>
      <xdr:colOff>85725</xdr:colOff>
      <xdr:row>47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C22E6042-EEA6-4372-9CD9-BF5A3CF009BE}"/>
            </a:ext>
          </a:extLst>
        </xdr:cNvPr>
        <xdr:cNvCxnSpPr/>
      </xdr:nvCxnSpPr>
      <xdr:spPr>
        <a:xfrm>
          <a:off x="2181225" y="9553575"/>
          <a:ext cx="13620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45</xdr:row>
      <xdr:rowOff>38101</xdr:rowOff>
    </xdr:from>
    <xdr:to>
      <xdr:col>13</xdr:col>
      <xdr:colOff>200024</xdr:colOff>
      <xdr:row>45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DD3FB726-8CF7-482A-A4CE-56BC8E78D486}"/>
            </a:ext>
          </a:extLst>
        </xdr:cNvPr>
        <xdr:cNvSpPr/>
      </xdr:nvSpPr>
      <xdr:spPr>
        <a:xfrm rot="5400000">
          <a:off x="10572748" y="92964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49</xdr:row>
      <xdr:rowOff>95250</xdr:rowOff>
    </xdr:from>
    <xdr:to>
      <xdr:col>8</xdr:col>
      <xdr:colOff>19050</xdr:colOff>
      <xdr:row>54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ABE07028-11A3-4188-AC2A-941A0A1F17EA}"/>
            </a:ext>
          </a:extLst>
        </xdr:cNvPr>
        <xdr:cNvCxnSpPr/>
      </xdr:nvCxnSpPr>
      <xdr:spPr>
        <a:xfrm flipV="1">
          <a:off x="4610100" y="10410825"/>
          <a:ext cx="1009650" cy="10953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45</xdr:row>
      <xdr:rowOff>200023</xdr:rowOff>
    </xdr:from>
    <xdr:to>
      <xdr:col>11</xdr:col>
      <xdr:colOff>133352</xdr:colOff>
      <xdr:row>46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CD617249-1186-41D6-BD25-4A71F3D2BB5C}"/>
            </a:ext>
          </a:extLst>
        </xdr:cNvPr>
        <xdr:cNvSpPr/>
      </xdr:nvSpPr>
      <xdr:spPr>
        <a:xfrm rot="16200000">
          <a:off x="7367588" y="8577260"/>
          <a:ext cx="200026" cy="23431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495155</xdr:colOff>
      <xdr:row>51</xdr:row>
      <xdr:rowOff>68558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023B6F5B-B1E2-4F4F-88B6-6D8547DEE41C}"/>
            </a:ext>
          </a:extLst>
        </xdr:cNvPr>
        <xdr:cNvSpPr/>
      </xdr:nvSpPr>
      <xdr:spPr>
        <a:xfrm rot="18916712">
          <a:off x="9000980" y="10679408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15AE7-10EB-4041-952E-D06EB9923C30}">
  <sheetPr>
    <tabColor theme="9" tint="-0.249977111117893"/>
  </sheetPr>
  <dimension ref="A1:N84"/>
  <sheetViews>
    <sheetView workbookViewId="0">
      <selection activeCell="R17" sqref="R17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3" customWidth="1"/>
    <col min="4" max="4" width="9" customWidth="1"/>
    <col min="6" max="6" width="17.85546875" style="13" customWidth="1"/>
    <col min="7" max="7" width="2.85546875" customWidth="1"/>
    <col min="9" max="9" width="12.140625" style="13" customWidth="1"/>
    <col min="10" max="10" width="11.7109375" style="13" customWidth="1"/>
    <col min="11" max="11" width="19.7109375" customWidth="1"/>
    <col min="12" max="12" width="14.5703125" customWidth="1"/>
    <col min="13" max="13" width="18.140625" style="13" customWidth="1"/>
    <col min="14" max="14" width="14.42578125" style="4" customWidth="1"/>
  </cols>
  <sheetData>
    <row r="1" spans="1:14" ht="23.25" x14ac:dyDescent="0.35">
      <c r="C1" s="183" t="s">
        <v>0</v>
      </c>
      <c r="D1" s="183"/>
      <c r="E1" s="183"/>
      <c r="F1" s="183"/>
      <c r="G1" s="183"/>
      <c r="H1" s="183"/>
      <c r="I1" s="183"/>
      <c r="J1" s="183"/>
      <c r="K1" s="183"/>
      <c r="L1" s="2"/>
      <c r="M1" s="3"/>
    </row>
    <row r="2" spans="1:14" ht="18.75" x14ac:dyDescent="0.3">
      <c r="C2" s="5"/>
      <c r="E2" s="6"/>
      <c r="F2" s="7"/>
      <c r="H2" s="8" t="s">
        <v>1</v>
      </c>
      <c r="I2" s="9"/>
      <c r="J2" s="9"/>
      <c r="K2" s="10"/>
      <c r="L2" s="10"/>
      <c r="M2" s="9"/>
      <c r="N2" s="11"/>
    </row>
    <row r="3" spans="1:14" ht="19.5" thickBot="1" x14ac:dyDescent="0.35">
      <c r="B3" s="184" t="s">
        <v>2</v>
      </c>
      <c r="C3" s="185"/>
      <c r="D3" s="12"/>
      <c r="I3" s="14" t="s">
        <v>3</v>
      </c>
      <c r="J3" s="9"/>
      <c r="K3" s="15" t="s">
        <v>4</v>
      </c>
      <c r="L3" s="15"/>
    </row>
    <row r="4" spans="1:14" ht="20.25" thickTop="1" thickBot="1" x14ac:dyDescent="0.35">
      <c r="A4" s="16" t="s">
        <v>5</v>
      </c>
      <c r="B4" s="17"/>
      <c r="C4" s="18">
        <v>305987.05</v>
      </c>
      <c r="D4" s="19">
        <v>43805</v>
      </c>
      <c r="E4" s="186" t="s">
        <v>6</v>
      </c>
      <c r="F4" s="187"/>
      <c r="H4" s="188" t="s">
        <v>7</v>
      </c>
      <c r="I4" s="189"/>
      <c r="J4" s="20"/>
      <c r="K4" s="20"/>
      <c r="L4" s="20"/>
      <c r="M4" s="21" t="s">
        <v>8</v>
      </c>
      <c r="N4" s="22" t="s">
        <v>9</v>
      </c>
    </row>
    <row r="5" spans="1:14" ht="15.75" thickBot="1" x14ac:dyDescent="0.3">
      <c r="A5" s="23"/>
      <c r="B5" s="24">
        <v>43806</v>
      </c>
      <c r="C5" s="25">
        <v>1976</v>
      </c>
      <c r="D5" s="26" t="s">
        <v>10</v>
      </c>
      <c r="E5" s="27">
        <v>43806</v>
      </c>
      <c r="F5" s="28">
        <v>212437</v>
      </c>
      <c r="H5" s="29">
        <v>43806</v>
      </c>
      <c r="I5" s="30">
        <v>2011</v>
      </c>
      <c r="M5" s="31">
        <v>95900</v>
      </c>
      <c r="N5" s="32">
        <v>3603</v>
      </c>
    </row>
    <row r="6" spans="1:14" ht="15.75" thickBot="1" x14ac:dyDescent="0.3">
      <c r="A6" s="23"/>
      <c r="B6" s="24">
        <v>43807</v>
      </c>
      <c r="C6" s="25">
        <v>1484</v>
      </c>
      <c r="D6" s="33" t="s">
        <v>11</v>
      </c>
      <c r="E6" s="27">
        <v>43807</v>
      </c>
      <c r="F6" s="28">
        <v>104013</v>
      </c>
      <c r="H6" s="34">
        <v>43807</v>
      </c>
      <c r="I6" s="35">
        <v>0</v>
      </c>
      <c r="J6" s="36"/>
      <c r="K6" s="37"/>
      <c r="L6" s="38"/>
      <c r="M6" s="31">
        <f>105000+33300</f>
        <v>138300</v>
      </c>
      <c r="N6" s="32">
        <v>4974</v>
      </c>
    </row>
    <row r="7" spans="1:14" ht="16.5" thickBot="1" x14ac:dyDescent="0.3">
      <c r="A7" s="23"/>
      <c r="B7" s="24">
        <v>43808</v>
      </c>
      <c r="C7" s="25">
        <v>13933</v>
      </c>
      <c r="D7" s="39" t="s">
        <v>12</v>
      </c>
      <c r="E7" s="27">
        <v>43808</v>
      </c>
      <c r="F7" s="28">
        <v>83816</v>
      </c>
      <c r="H7" s="34">
        <v>43808</v>
      </c>
      <c r="I7" s="35">
        <v>0</v>
      </c>
      <c r="J7" s="40">
        <v>43819</v>
      </c>
      <c r="K7" s="41" t="s">
        <v>13</v>
      </c>
      <c r="L7" s="42">
        <v>1300</v>
      </c>
      <c r="M7" s="31">
        <v>76724</v>
      </c>
      <c r="N7" s="32">
        <v>856</v>
      </c>
    </row>
    <row r="8" spans="1:14" ht="16.5" thickBot="1" x14ac:dyDescent="0.3">
      <c r="A8" s="23"/>
      <c r="B8" s="24">
        <v>43809</v>
      </c>
      <c r="C8" s="25">
        <v>7277</v>
      </c>
      <c r="D8" s="43" t="s">
        <v>14</v>
      </c>
      <c r="E8" s="27">
        <v>43809</v>
      </c>
      <c r="F8" s="28">
        <v>90032</v>
      </c>
      <c r="H8" s="34">
        <v>43809</v>
      </c>
      <c r="I8" s="35">
        <v>1144.92</v>
      </c>
      <c r="J8" s="44"/>
      <c r="K8" s="45" t="s">
        <v>15</v>
      </c>
      <c r="L8" s="46">
        <v>0</v>
      </c>
      <c r="M8" s="31">
        <f>68904+15151+6232</f>
        <v>90287</v>
      </c>
      <c r="N8" s="32">
        <v>6474</v>
      </c>
    </row>
    <row r="9" spans="1:14" ht="16.5" thickBot="1" x14ac:dyDescent="0.3">
      <c r="A9" s="23"/>
      <c r="B9" s="24">
        <v>43810</v>
      </c>
      <c r="C9" s="25">
        <v>4100</v>
      </c>
      <c r="D9" s="47" t="s">
        <v>16</v>
      </c>
      <c r="E9" s="27">
        <v>43810</v>
      </c>
      <c r="F9" s="28">
        <v>131568</v>
      </c>
      <c r="H9" s="34">
        <v>43810</v>
      </c>
      <c r="I9" s="35">
        <v>96</v>
      </c>
      <c r="J9" s="48">
        <v>43832</v>
      </c>
      <c r="K9" s="49" t="s">
        <v>17</v>
      </c>
      <c r="L9" s="50">
        <v>20000</v>
      </c>
      <c r="M9" s="31">
        <f>123021+5970</f>
        <v>128991</v>
      </c>
      <c r="N9" s="32">
        <v>3951</v>
      </c>
    </row>
    <row r="10" spans="1:14" ht="16.5" thickBot="1" x14ac:dyDescent="0.3">
      <c r="A10" s="23"/>
      <c r="B10" s="24">
        <v>43811</v>
      </c>
      <c r="C10" s="25">
        <v>13277</v>
      </c>
      <c r="D10" s="33" t="s">
        <v>18</v>
      </c>
      <c r="E10" s="27">
        <v>43811</v>
      </c>
      <c r="F10" s="28">
        <v>152695</v>
      </c>
      <c r="H10" s="34">
        <v>43811</v>
      </c>
      <c r="I10" s="35">
        <v>0</v>
      </c>
      <c r="J10" s="51" t="s">
        <v>19</v>
      </c>
      <c r="K10" s="52"/>
      <c r="L10" s="53"/>
      <c r="M10" s="31">
        <v>116092</v>
      </c>
      <c r="N10" s="32">
        <v>23326</v>
      </c>
    </row>
    <row r="11" spans="1:14" ht="15.75" thickBot="1" x14ac:dyDescent="0.3">
      <c r="A11" s="23"/>
      <c r="B11" s="24">
        <v>43812</v>
      </c>
      <c r="C11" s="25">
        <v>570</v>
      </c>
      <c r="D11" s="33" t="s">
        <v>20</v>
      </c>
      <c r="E11" s="27">
        <v>43812</v>
      </c>
      <c r="F11" s="28">
        <v>190223</v>
      </c>
      <c r="H11" s="34">
        <v>43812</v>
      </c>
      <c r="I11" s="35">
        <v>10092</v>
      </c>
      <c r="J11" s="54"/>
      <c r="K11" s="55"/>
      <c r="L11" s="53"/>
      <c r="M11" s="31">
        <v>68152</v>
      </c>
      <c r="N11" s="32">
        <v>11409</v>
      </c>
    </row>
    <row r="12" spans="1:14" ht="15.75" thickBot="1" x14ac:dyDescent="0.3">
      <c r="A12" s="23"/>
      <c r="B12" s="24">
        <v>43813</v>
      </c>
      <c r="C12" s="25">
        <v>16369</v>
      </c>
      <c r="D12" s="33" t="s">
        <v>21</v>
      </c>
      <c r="E12" s="27">
        <v>43813</v>
      </c>
      <c r="F12" s="28">
        <v>129730</v>
      </c>
      <c r="H12" s="34">
        <v>43813</v>
      </c>
      <c r="I12" s="35">
        <v>2400</v>
      </c>
      <c r="J12" s="56">
        <v>43806</v>
      </c>
      <c r="K12" s="49" t="s">
        <v>22</v>
      </c>
      <c r="L12" s="53">
        <f>13673.84+4000</f>
        <v>17673.84</v>
      </c>
      <c r="M12" s="31">
        <v>48601</v>
      </c>
      <c r="N12" s="32">
        <v>5446</v>
      </c>
    </row>
    <row r="13" spans="1:14" ht="15.75" thickBot="1" x14ac:dyDescent="0.3">
      <c r="A13" s="23"/>
      <c r="B13" s="24">
        <v>43814</v>
      </c>
      <c r="C13" s="25">
        <v>7322</v>
      </c>
      <c r="D13" s="43" t="s">
        <v>23</v>
      </c>
      <c r="E13" s="27">
        <v>43814</v>
      </c>
      <c r="F13" s="28">
        <v>102598</v>
      </c>
      <c r="H13" s="34">
        <v>43814</v>
      </c>
      <c r="I13" s="35">
        <v>0</v>
      </c>
      <c r="J13" s="56">
        <v>43808</v>
      </c>
      <c r="K13" s="49" t="s">
        <v>24</v>
      </c>
      <c r="L13" s="53">
        <v>742</v>
      </c>
      <c r="M13" s="31">
        <v>41774</v>
      </c>
      <c r="N13" s="32">
        <v>3502</v>
      </c>
    </row>
    <row r="14" spans="1:14" ht="15.75" thickBot="1" x14ac:dyDescent="0.3">
      <c r="A14" s="23"/>
      <c r="B14" s="24">
        <v>43815</v>
      </c>
      <c r="C14" s="25">
        <v>1986</v>
      </c>
      <c r="D14" s="39" t="s">
        <v>25</v>
      </c>
      <c r="E14" s="27">
        <v>43815</v>
      </c>
      <c r="F14" s="28">
        <v>178731</v>
      </c>
      <c r="H14" s="34">
        <v>43815</v>
      </c>
      <c r="I14" s="35">
        <v>363</v>
      </c>
      <c r="J14" s="56">
        <v>43813</v>
      </c>
      <c r="K14" s="49" t="s">
        <v>26</v>
      </c>
      <c r="L14" s="53">
        <f>14136.76+4000</f>
        <v>18136.760000000002</v>
      </c>
      <c r="M14" s="31">
        <f>7094.12+100000+62328</f>
        <v>169422.12</v>
      </c>
      <c r="N14" s="32">
        <v>5026</v>
      </c>
    </row>
    <row r="15" spans="1:14" ht="15.75" thickBot="1" x14ac:dyDescent="0.3">
      <c r="A15" s="23"/>
      <c r="B15" s="24">
        <v>43816</v>
      </c>
      <c r="C15" s="25">
        <v>5964</v>
      </c>
      <c r="D15" s="33" t="s">
        <v>27</v>
      </c>
      <c r="E15" s="27">
        <v>43816</v>
      </c>
      <c r="F15" s="28">
        <v>85929</v>
      </c>
      <c r="H15" s="34">
        <v>43816</v>
      </c>
      <c r="I15" s="35">
        <v>0</v>
      </c>
      <c r="J15" s="56">
        <v>43815</v>
      </c>
      <c r="K15" s="49" t="s">
        <v>28</v>
      </c>
      <c r="L15" s="53">
        <v>1933.67</v>
      </c>
      <c r="M15" s="31">
        <v>78074</v>
      </c>
      <c r="N15" s="32">
        <v>1891</v>
      </c>
    </row>
    <row r="16" spans="1:14" ht="15.75" thickBot="1" x14ac:dyDescent="0.3">
      <c r="A16" s="23"/>
      <c r="B16" s="24">
        <v>43817</v>
      </c>
      <c r="C16" s="25">
        <v>4498</v>
      </c>
      <c r="D16" s="33" t="s">
        <v>29</v>
      </c>
      <c r="E16" s="27">
        <v>43817</v>
      </c>
      <c r="F16" s="28">
        <v>91428</v>
      </c>
      <c r="H16" s="34">
        <v>43817</v>
      </c>
      <c r="I16" s="35">
        <v>18</v>
      </c>
      <c r="J16" s="56">
        <v>43819</v>
      </c>
      <c r="K16" s="49" t="s">
        <v>30</v>
      </c>
      <c r="L16" s="57">
        <v>1800</v>
      </c>
      <c r="M16" s="31">
        <f>76992+5179.3</f>
        <v>82171.3</v>
      </c>
      <c r="N16" s="32">
        <v>4741</v>
      </c>
    </row>
    <row r="17" spans="1:14" ht="15.75" thickBot="1" x14ac:dyDescent="0.3">
      <c r="A17" s="23"/>
      <c r="B17" s="24">
        <v>43818</v>
      </c>
      <c r="C17" s="25">
        <v>21681</v>
      </c>
      <c r="D17" s="43" t="s">
        <v>31</v>
      </c>
      <c r="E17" s="27">
        <v>43818</v>
      </c>
      <c r="F17" s="28">
        <v>165433</v>
      </c>
      <c r="H17" s="34">
        <v>43818</v>
      </c>
      <c r="I17" s="35">
        <v>46</v>
      </c>
      <c r="J17" s="58">
        <v>43820</v>
      </c>
      <c r="K17" s="49" t="s">
        <v>32</v>
      </c>
      <c r="L17" s="59">
        <f>14158.02+4571</f>
        <v>18729.02</v>
      </c>
      <c r="M17" s="31">
        <f>129250+12013.88</f>
        <v>141263.88</v>
      </c>
      <c r="N17" s="32">
        <v>2443</v>
      </c>
    </row>
    <row r="18" spans="1:14" ht="15.75" thickBot="1" x14ac:dyDescent="0.3">
      <c r="A18" s="23"/>
      <c r="B18" s="24">
        <v>43819</v>
      </c>
      <c r="C18" s="25">
        <v>27483</v>
      </c>
      <c r="D18" s="33" t="s">
        <v>33</v>
      </c>
      <c r="E18" s="27">
        <v>43819</v>
      </c>
      <c r="F18" s="28">
        <v>194293</v>
      </c>
      <c r="H18" s="34">
        <v>43819</v>
      </c>
      <c r="I18" s="35">
        <v>10647</v>
      </c>
      <c r="J18" s="58">
        <v>43823</v>
      </c>
      <c r="K18" s="60" t="s">
        <v>34</v>
      </c>
      <c r="L18" s="53">
        <f>21091.93+8571.5</f>
        <v>29663.43</v>
      </c>
      <c r="M18" s="31">
        <f>37604+10417.77</f>
        <v>48021.770000000004</v>
      </c>
      <c r="N18" s="32">
        <v>5041</v>
      </c>
    </row>
    <row r="19" spans="1:14" ht="15.75" thickBot="1" x14ac:dyDescent="0.3">
      <c r="A19" s="23"/>
      <c r="B19" s="24">
        <v>43820</v>
      </c>
      <c r="C19" s="25">
        <v>3488</v>
      </c>
      <c r="D19" s="33" t="s">
        <v>35</v>
      </c>
      <c r="E19" s="27">
        <v>43820</v>
      </c>
      <c r="F19" s="28">
        <v>276808</v>
      </c>
      <c r="H19" s="34">
        <v>43820</v>
      </c>
      <c r="I19" s="35">
        <v>400</v>
      </c>
      <c r="J19" s="58">
        <v>43827</v>
      </c>
      <c r="K19" s="61" t="s">
        <v>36</v>
      </c>
      <c r="L19" s="62">
        <v>20529.38</v>
      </c>
      <c r="M19" s="31">
        <f>100000+58595</f>
        <v>158595</v>
      </c>
      <c r="N19" s="32">
        <v>6789</v>
      </c>
    </row>
    <row r="20" spans="1:14" ht="15.75" thickBot="1" x14ac:dyDescent="0.3">
      <c r="A20" s="23"/>
      <c r="B20" s="24">
        <v>43821</v>
      </c>
      <c r="C20" s="25">
        <v>0</v>
      </c>
      <c r="D20" s="33"/>
      <c r="E20" s="27">
        <v>43821</v>
      </c>
      <c r="F20" s="28">
        <v>263242</v>
      </c>
      <c r="H20" s="34">
        <v>43821</v>
      </c>
      <c r="I20" s="35">
        <v>0</v>
      </c>
      <c r="J20" s="58">
        <v>43828</v>
      </c>
      <c r="K20" s="63" t="s">
        <v>37</v>
      </c>
      <c r="L20" s="59">
        <v>2400</v>
      </c>
      <c r="M20" s="31">
        <f>120000+112000+24409</f>
        <v>256409</v>
      </c>
      <c r="N20" s="32">
        <v>6833</v>
      </c>
    </row>
    <row r="21" spans="1:14" ht="16.5" thickBot="1" x14ac:dyDescent="0.3">
      <c r="A21" s="23"/>
      <c r="B21" s="24">
        <v>43822</v>
      </c>
      <c r="C21" s="25">
        <v>14705</v>
      </c>
      <c r="D21" s="33" t="s">
        <v>12</v>
      </c>
      <c r="E21" s="27">
        <v>43822</v>
      </c>
      <c r="F21" s="28">
        <v>446321</v>
      </c>
      <c r="H21" s="34">
        <v>43822</v>
      </c>
      <c r="I21" s="35">
        <v>5365</v>
      </c>
      <c r="J21" s="58">
        <v>43834</v>
      </c>
      <c r="K21" s="64" t="s">
        <v>38</v>
      </c>
      <c r="L21" s="59">
        <f>14793.9+4571.36</f>
        <v>19365.259999999998</v>
      </c>
      <c r="M21" s="31">
        <f>120000+132422+5443.02+100000+50000</f>
        <v>407865.02</v>
      </c>
      <c r="N21" s="32">
        <v>18386</v>
      </c>
    </row>
    <row r="22" spans="1:14" ht="15.75" thickBot="1" x14ac:dyDescent="0.3">
      <c r="A22" s="23"/>
      <c r="B22" s="24">
        <v>43823</v>
      </c>
      <c r="C22" s="25">
        <v>11970</v>
      </c>
      <c r="D22" s="33" t="s">
        <v>39</v>
      </c>
      <c r="E22" s="27">
        <v>43823</v>
      </c>
      <c r="F22" s="28">
        <v>425506</v>
      </c>
      <c r="H22" s="34">
        <v>43823</v>
      </c>
      <c r="I22" s="35">
        <v>1500</v>
      </c>
      <c r="J22" s="65">
        <v>43835</v>
      </c>
      <c r="K22" s="66" t="s">
        <v>40</v>
      </c>
      <c r="L22" s="67">
        <v>400</v>
      </c>
      <c r="M22" s="31">
        <f>120000+100000+109102+50000</f>
        <v>379102</v>
      </c>
      <c r="N22" s="32">
        <v>25210</v>
      </c>
    </row>
    <row r="23" spans="1:14" ht="15.75" thickBot="1" x14ac:dyDescent="0.3">
      <c r="A23" s="23"/>
      <c r="B23" s="24">
        <v>43824</v>
      </c>
      <c r="C23" s="68">
        <v>0</v>
      </c>
      <c r="D23" s="33"/>
      <c r="E23" s="27">
        <v>43824</v>
      </c>
      <c r="F23" s="69">
        <v>0</v>
      </c>
      <c r="H23" s="34">
        <v>43824</v>
      </c>
      <c r="I23" s="70">
        <v>0</v>
      </c>
      <c r="J23" s="71">
        <v>43834</v>
      </c>
      <c r="K23" s="72" t="s">
        <v>41</v>
      </c>
      <c r="L23" s="59">
        <v>20500</v>
      </c>
      <c r="M23" s="73">
        <v>0</v>
      </c>
      <c r="N23" s="74">
        <v>0</v>
      </c>
    </row>
    <row r="24" spans="1:14" ht="15.75" thickBot="1" x14ac:dyDescent="0.3">
      <c r="A24" s="23"/>
      <c r="B24" s="24">
        <v>43825</v>
      </c>
      <c r="C24" s="25">
        <v>5053.5</v>
      </c>
      <c r="D24" s="33" t="s">
        <v>27</v>
      </c>
      <c r="E24" s="27">
        <v>43825</v>
      </c>
      <c r="F24" s="28">
        <v>115329</v>
      </c>
      <c r="H24" s="34">
        <v>43825</v>
      </c>
      <c r="I24" s="35">
        <v>0</v>
      </c>
      <c r="J24" s="75"/>
      <c r="K24" s="76"/>
      <c r="L24" s="77"/>
      <c r="M24" s="31">
        <f>41630+65265</f>
        <v>106895</v>
      </c>
      <c r="N24" s="32">
        <v>3380</v>
      </c>
    </row>
    <row r="25" spans="1:14" ht="15.75" thickBot="1" x14ac:dyDescent="0.3">
      <c r="A25" s="23"/>
      <c r="B25" s="24">
        <v>43826</v>
      </c>
      <c r="C25" s="25">
        <v>16770.72</v>
      </c>
      <c r="D25" s="33" t="s">
        <v>42</v>
      </c>
      <c r="E25" s="27">
        <v>43826</v>
      </c>
      <c r="F25" s="28">
        <v>199438</v>
      </c>
      <c r="H25" s="34">
        <v>43826</v>
      </c>
      <c r="I25" s="35">
        <v>14058</v>
      </c>
      <c r="J25" s="78"/>
      <c r="K25" s="79"/>
      <c r="L25" s="80"/>
      <c r="M25" s="31">
        <f>63139+2904</f>
        <v>66043</v>
      </c>
      <c r="N25" s="32">
        <v>2567</v>
      </c>
    </row>
    <row r="26" spans="1:14" ht="15.75" thickBot="1" x14ac:dyDescent="0.3">
      <c r="A26" s="23"/>
      <c r="B26" s="24">
        <v>43827</v>
      </c>
      <c r="C26" s="25">
        <v>4176</v>
      </c>
      <c r="D26" s="33" t="s">
        <v>43</v>
      </c>
      <c r="E26" s="27">
        <v>43827</v>
      </c>
      <c r="F26" s="28">
        <v>229068</v>
      </c>
      <c r="H26" s="34">
        <v>43827</v>
      </c>
      <c r="I26" s="35">
        <v>0</v>
      </c>
      <c r="J26" s="58">
        <v>43808</v>
      </c>
      <c r="K26" s="81" t="s">
        <v>44</v>
      </c>
      <c r="L26" s="53">
        <v>870</v>
      </c>
      <c r="M26" s="31">
        <f>102500+64085+31750+9240</f>
        <v>207575</v>
      </c>
      <c r="N26" s="32">
        <v>7986</v>
      </c>
    </row>
    <row r="27" spans="1:14" ht="15.75" thickBot="1" x14ac:dyDescent="0.3">
      <c r="A27" s="23"/>
      <c r="B27" s="24">
        <v>43828</v>
      </c>
      <c r="C27" s="25">
        <v>7040</v>
      </c>
      <c r="D27" s="33" t="s">
        <v>45</v>
      </c>
      <c r="E27" s="27">
        <v>43828</v>
      </c>
      <c r="F27" s="28">
        <v>197548</v>
      </c>
      <c r="H27" s="34">
        <v>43828</v>
      </c>
      <c r="I27" s="35">
        <v>0</v>
      </c>
      <c r="J27" s="82"/>
      <c r="K27" s="83"/>
      <c r="L27" s="80"/>
      <c r="M27" s="31">
        <v>84667</v>
      </c>
      <c r="N27" s="32">
        <v>3441</v>
      </c>
    </row>
    <row r="28" spans="1:14" ht="15.75" thickBot="1" x14ac:dyDescent="0.3">
      <c r="A28" s="23"/>
      <c r="B28" s="24">
        <v>43829</v>
      </c>
      <c r="C28" s="25">
        <v>1106</v>
      </c>
      <c r="D28" s="33" t="s">
        <v>11</v>
      </c>
      <c r="E28" s="27">
        <v>43829</v>
      </c>
      <c r="F28" s="28">
        <v>231176</v>
      </c>
      <c r="H28" s="34">
        <v>43829</v>
      </c>
      <c r="I28" s="35">
        <v>1500</v>
      </c>
      <c r="J28" s="82"/>
      <c r="K28" s="84"/>
      <c r="L28" s="80"/>
      <c r="M28" s="31">
        <f>5534.55+34902+100000+80382</f>
        <v>220818.55</v>
      </c>
      <c r="N28" s="32">
        <v>7751</v>
      </c>
    </row>
    <row r="29" spans="1:14" ht="15.75" thickBot="1" x14ac:dyDescent="0.3">
      <c r="A29" s="23"/>
      <c r="B29" s="24">
        <v>43830</v>
      </c>
      <c r="C29" s="25">
        <v>2889</v>
      </c>
      <c r="D29" s="33" t="s">
        <v>46</v>
      </c>
      <c r="E29" s="27">
        <v>43830</v>
      </c>
      <c r="F29" s="28">
        <v>417540</v>
      </c>
      <c r="H29" s="34">
        <v>43830</v>
      </c>
      <c r="I29" s="35">
        <v>2369.5</v>
      </c>
      <c r="J29" s="82"/>
      <c r="K29" s="79"/>
      <c r="L29" s="80"/>
      <c r="M29" s="31">
        <f>120000+120000+123320+4000</f>
        <v>367320</v>
      </c>
      <c r="N29" s="32">
        <v>44962</v>
      </c>
    </row>
    <row r="30" spans="1:14" ht="16.5" thickBot="1" x14ac:dyDescent="0.3">
      <c r="A30" s="23"/>
      <c r="B30" s="24">
        <v>43831</v>
      </c>
      <c r="C30" s="68">
        <v>0</v>
      </c>
      <c r="D30" s="33"/>
      <c r="E30" s="27">
        <v>43831</v>
      </c>
      <c r="F30" s="69">
        <v>0</v>
      </c>
      <c r="H30" s="34">
        <v>43831</v>
      </c>
      <c r="I30" s="85">
        <v>0</v>
      </c>
      <c r="J30" s="86">
        <v>43806</v>
      </c>
      <c r="K30" s="87" t="s">
        <v>47</v>
      </c>
      <c r="L30" s="88">
        <v>100000</v>
      </c>
      <c r="M30" s="73">
        <v>0</v>
      </c>
      <c r="N30" s="74">
        <v>0</v>
      </c>
    </row>
    <row r="31" spans="1:14" ht="16.5" thickBot="1" x14ac:dyDescent="0.3">
      <c r="A31" s="23"/>
      <c r="B31" s="24">
        <v>43832</v>
      </c>
      <c r="C31" s="89">
        <v>4311</v>
      </c>
      <c r="D31" s="33" t="s">
        <v>48</v>
      </c>
      <c r="E31" s="27">
        <v>43832</v>
      </c>
      <c r="F31" s="28">
        <v>78783</v>
      </c>
      <c r="H31" s="34">
        <v>43832</v>
      </c>
      <c r="I31" s="90">
        <v>0</v>
      </c>
      <c r="J31" s="86">
        <v>43812</v>
      </c>
      <c r="K31" s="87" t="s">
        <v>47</v>
      </c>
      <c r="L31" s="88">
        <v>100000</v>
      </c>
      <c r="M31" s="31">
        <f>43082+8443</f>
        <v>51525</v>
      </c>
      <c r="N31" s="32">
        <v>2947</v>
      </c>
    </row>
    <row r="32" spans="1:14" ht="16.5" thickBot="1" x14ac:dyDescent="0.3">
      <c r="A32" s="23"/>
      <c r="B32" s="24">
        <v>43833</v>
      </c>
      <c r="C32" s="89">
        <v>16604</v>
      </c>
      <c r="D32" s="33" t="s">
        <v>12</v>
      </c>
      <c r="E32" s="27">
        <v>43833</v>
      </c>
      <c r="F32" s="28">
        <v>143825</v>
      </c>
      <c r="H32" s="34">
        <v>43833</v>
      </c>
      <c r="I32" s="90">
        <v>12058</v>
      </c>
      <c r="J32" s="86">
        <v>43813</v>
      </c>
      <c r="K32" s="87" t="s">
        <v>47</v>
      </c>
      <c r="L32" s="88">
        <v>50000</v>
      </c>
      <c r="M32" s="31">
        <v>112973</v>
      </c>
      <c r="N32" s="32">
        <v>2190</v>
      </c>
    </row>
    <row r="33" spans="1:14" ht="16.5" thickBot="1" x14ac:dyDescent="0.3">
      <c r="A33" s="23"/>
      <c r="B33" s="24">
        <v>43834</v>
      </c>
      <c r="C33" s="89">
        <v>3169</v>
      </c>
      <c r="D33" s="33" t="s">
        <v>49</v>
      </c>
      <c r="E33" s="27">
        <v>43834</v>
      </c>
      <c r="F33" s="28">
        <v>118062</v>
      </c>
      <c r="H33" s="34">
        <v>43834</v>
      </c>
      <c r="I33" s="90">
        <v>0</v>
      </c>
      <c r="J33" s="86">
        <v>43814</v>
      </c>
      <c r="K33" s="87" t="s">
        <v>47</v>
      </c>
      <c r="L33" s="88">
        <v>50000</v>
      </c>
      <c r="M33" s="31">
        <v>101955</v>
      </c>
      <c r="N33" s="32">
        <v>5367</v>
      </c>
    </row>
    <row r="34" spans="1:14" ht="16.5" thickBot="1" x14ac:dyDescent="0.3">
      <c r="A34" s="23"/>
      <c r="B34" s="24">
        <v>43835</v>
      </c>
      <c r="C34" s="89">
        <v>759</v>
      </c>
      <c r="D34" s="33" t="s">
        <v>11</v>
      </c>
      <c r="E34" s="27">
        <v>43835</v>
      </c>
      <c r="F34" s="28">
        <v>125857</v>
      </c>
      <c r="H34" s="34">
        <v>43835</v>
      </c>
      <c r="I34" s="90">
        <v>0</v>
      </c>
      <c r="J34" s="86">
        <v>43819</v>
      </c>
      <c r="K34" s="87" t="s">
        <v>47</v>
      </c>
      <c r="L34" s="88">
        <v>100000</v>
      </c>
      <c r="M34" s="31">
        <v>124235</v>
      </c>
      <c r="N34" s="32">
        <v>463</v>
      </c>
    </row>
    <row r="35" spans="1:14" ht="16.5" thickBot="1" x14ac:dyDescent="0.3">
      <c r="A35" s="23"/>
      <c r="B35" s="24">
        <v>43836</v>
      </c>
      <c r="C35" s="89">
        <v>1068</v>
      </c>
      <c r="D35" s="33" t="s">
        <v>11</v>
      </c>
      <c r="E35" s="27">
        <v>43836</v>
      </c>
      <c r="F35" s="28">
        <v>72816</v>
      </c>
      <c r="H35" s="34">
        <v>43836</v>
      </c>
      <c r="I35" s="90">
        <v>96</v>
      </c>
      <c r="J35" s="86">
        <v>43820</v>
      </c>
      <c r="K35" s="87" t="s">
        <v>47</v>
      </c>
      <c r="L35" s="88">
        <v>100000</v>
      </c>
      <c r="M35" s="31">
        <v>68600</v>
      </c>
      <c r="N35" s="32">
        <v>3023</v>
      </c>
    </row>
    <row r="36" spans="1:14" ht="15.75" x14ac:dyDescent="0.25">
      <c r="A36" s="23"/>
      <c r="B36" s="24">
        <v>43837</v>
      </c>
      <c r="C36" s="25">
        <v>1338</v>
      </c>
      <c r="D36" s="91" t="s">
        <v>11</v>
      </c>
      <c r="E36" s="92">
        <v>43837</v>
      </c>
      <c r="F36" s="93">
        <v>151165</v>
      </c>
      <c r="G36" s="94"/>
      <c r="H36" s="95">
        <v>43837</v>
      </c>
      <c r="I36" s="96">
        <v>0</v>
      </c>
      <c r="J36" s="86">
        <v>43826</v>
      </c>
      <c r="K36" s="87" t="s">
        <v>47</v>
      </c>
      <c r="L36" s="88">
        <v>100000</v>
      </c>
      <c r="M36" s="31">
        <f>90454+17374+34473+6262.2</f>
        <v>148563.20000000001</v>
      </c>
      <c r="N36" s="32">
        <v>1294</v>
      </c>
    </row>
    <row r="37" spans="1:14" ht="15.75" x14ac:dyDescent="0.25">
      <c r="A37" s="23"/>
      <c r="B37" s="97"/>
      <c r="C37" s="98"/>
      <c r="D37" s="33"/>
      <c r="E37" s="99"/>
      <c r="F37" s="98"/>
      <c r="H37" s="99"/>
      <c r="I37" s="100"/>
      <c r="J37" s="86">
        <v>43828</v>
      </c>
      <c r="K37" s="101" t="s">
        <v>47</v>
      </c>
      <c r="L37" s="102">
        <v>100000</v>
      </c>
      <c r="M37" s="103">
        <v>0</v>
      </c>
      <c r="N37" s="103">
        <v>0</v>
      </c>
    </row>
    <row r="38" spans="1:14" ht="15.75" x14ac:dyDescent="0.25">
      <c r="A38" s="23"/>
      <c r="B38" s="104"/>
      <c r="C38" s="98"/>
      <c r="D38" s="33"/>
      <c r="E38" s="99"/>
      <c r="F38" s="98"/>
      <c r="H38" s="99"/>
      <c r="I38" s="98"/>
      <c r="J38" s="105">
        <v>43809</v>
      </c>
      <c r="K38" s="106" t="s">
        <v>50</v>
      </c>
      <c r="L38" s="107">
        <v>6093.89</v>
      </c>
      <c r="M38" s="103">
        <v>0</v>
      </c>
      <c r="N38" s="103">
        <v>0</v>
      </c>
    </row>
    <row r="39" spans="1:14" ht="15.75" x14ac:dyDescent="0.25">
      <c r="A39" s="23"/>
      <c r="B39" s="104"/>
      <c r="C39" s="98"/>
      <c r="D39" s="33"/>
      <c r="E39" s="99"/>
      <c r="F39" s="98"/>
      <c r="H39" s="99"/>
      <c r="I39" s="98"/>
      <c r="J39" s="105">
        <v>43812</v>
      </c>
      <c r="K39" s="106" t="s">
        <v>51</v>
      </c>
      <c r="L39" s="107">
        <v>677</v>
      </c>
      <c r="M39" s="103">
        <v>0</v>
      </c>
      <c r="N39" s="103">
        <v>0</v>
      </c>
    </row>
    <row r="40" spans="1:14" ht="15.75" x14ac:dyDescent="0.25">
      <c r="A40" s="23"/>
      <c r="B40" s="104"/>
      <c r="C40" s="98"/>
      <c r="D40" s="33"/>
      <c r="E40" s="99"/>
      <c r="F40" s="98"/>
      <c r="H40" s="99"/>
      <c r="I40" s="98"/>
      <c r="J40" s="105">
        <v>43816</v>
      </c>
      <c r="K40" s="108" t="s">
        <v>52</v>
      </c>
      <c r="L40" s="107">
        <v>10085</v>
      </c>
      <c r="M40" s="103">
        <v>0</v>
      </c>
      <c r="N40" s="103">
        <v>0</v>
      </c>
    </row>
    <row r="41" spans="1:14" ht="15.75" x14ac:dyDescent="0.25">
      <c r="A41" s="23"/>
      <c r="B41" s="104"/>
      <c r="C41" s="98"/>
      <c r="D41" s="33"/>
      <c r="E41" s="99"/>
      <c r="F41" s="98"/>
      <c r="H41" s="99"/>
      <c r="I41" s="98"/>
      <c r="J41" s="105">
        <v>43817</v>
      </c>
      <c r="K41" s="106" t="s">
        <v>53</v>
      </c>
      <c r="L41" s="107">
        <v>680</v>
      </c>
      <c r="M41" s="103">
        <v>0</v>
      </c>
      <c r="N41" s="103">
        <v>0</v>
      </c>
    </row>
    <row r="42" spans="1:14" ht="15.75" x14ac:dyDescent="0.25">
      <c r="A42" s="23"/>
      <c r="B42" s="104"/>
      <c r="C42" s="98"/>
      <c r="D42" s="33"/>
      <c r="E42" s="99"/>
      <c r="F42" s="98"/>
      <c r="H42" s="99"/>
      <c r="I42" s="98"/>
      <c r="J42" s="109">
        <v>43826</v>
      </c>
      <c r="K42" s="106" t="s">
        <v>54</v>
      </c>
      <c r="L42" s="107">
        <v>1134.3599999999999</v>
      </c>
      <c r="M42" s="103">
        <v>0</v>
      </c>
      <c r="N42" s="103">
        <v>0</v>
      </c>
    </row>
    <row r="43" spans="1:14" ht="15.75" x14ac:dyDescent="0.25">
      <c r="A43" s="23"/>
      <c r="B43" s="104"/>
      <c r="C43" s="98"/>
      <c r="D43" s="33"/>
      <c r="E43" s="99"/>
      <c r="F43" s="98"/>
      <c r="H43" s="99"/>
      <c r="I43" s="98"/>
      <c r="J43" s="109">
        <v>43830</v>
      </c>
      <c r="K43" s="106" t="s">
        <v>55</v>
      </c>
      <c r="L43" s="107">
        <v>4337.68</v>
      </c>
      <c r="M43" s="103">
        <v>0</v>
      </c>
      <c r="N43" s="103">
        <v>0</v>
      </c>
    </row>
    <row r="44" spans="1:14" ht="16.5" thickBot="1" x14ac:dyDescent="0.3">
      <c r="A44" s="23"/>
      <c r="B44" s="104"/>
      <c r="C44" s="98"/>
      <c r="D44" s="33"/>
      <c r="E44" s="99"/>
      <c r="F44" s="98"/>
      <c r="H44" s="99"/>
      <c r="I44" s="98"/>
      <c r="J44" s="105">
        <v>43830</v>
      </c>
      <c r="K44" s="110" t="s">
        <v>56</v>
      </c>
      <c r="L44" s="107">
        <v>6267.86</v>
      </c>
      <c r="M44" s="98"/>
      <c r="N44" s="98"/>
    </row>
    <row r="45" spans="1:14" ht="16.5" thickBot="1" x14ac:dyDescent="0.3">
      <c r="A45" s="111"/>
      <c r="B45" s="112"/>
      <c r="C45" s="113"/>
      <c r="D45" s="114"/>
      <c r="E45" s="115"/>
      <c r="F45" s="116"/>
      <c r="G45" s="117"/>
      <c r="H45" s="115"/>
      <c r="I45" s="116"/>
      <c r="J45" s="118"/>
      <c r="M45" s="119">
        <f>SUM(M5:M44)</f>
        <v>4186914.8400000003</v>
      </c>
      <c r="N45" s="120">
        <f>SUM(N5:N44)</f>
        <v>225272</v>
      </c>
    </row>
    <row r="46" spans="1:14" ht="16.5" thickBot="1" x14ac:dyDescent="0.3">
      <c r="B46" s="121" t="s">
        <v>57</v>
      </c>
      <c r="C46" s="122">
        <f>SUM(C5:C45)</f>
        <v>222367.22</v>
      </c>
      <c r="D46" s="123"/>
      <c r="E46" s="124" t="s">
        <v>57</v>
      </c>
      <c r="F46" s="125">
        <f>SUM(F5:F45)</f>
        <v>5405410</v>
      </c>
      <c r="G46" s="123"/>
      <c r="H46" s="126" t="s">
        <v>57</v>
      </c>
      <c r="I46" s="127">
        <f>SUM(I5:I45)</f>
        <v>64164.42</v>
      </c>
      <c r="J46" s="128"/>
      <c r="K46" s="129" t="s">
        <v>57</v>
      </c>
      <c r="L46" s="130">
        <f>SUM(L6:L44)</f>
        <v>903319.15</v>
      </c>
    </row>
    <row r="47" spans="1:14" ht="20.25" thickTop="1" thickBot="1" x14ac:dyDescent="0.3">
      <c r="C47" s="5" t="s">
        <v>58</v>
      </c>
      <c r="M47" s="190">
        <f>N45+M45</f>
        <v>4412186.84</v>
      </c>
      <c r="N47" s="191"/>
    </row>
    <row r="48" spans="1:14" ht="15.75" x14ac:dyDescent="0.25">
      <c r="A48" s="66"/>
      <c r="B48" s="131"/>
      <c r="C48" s="4"/>
      <c r="H48" s="192" t="s">
        <v>59</v>
      </c>
      <c r="I48" s="193"/>
      <c r="J48" s="132"/>
      <c r="K48" s="194">
        <f>I46+L46</f>
        <v>967483.57000000007</v>
      </c>
      <c r="L48" s="195"/>
    </row>
    <row r="49" spans="2:14" ht="15.75" x14ac:dyDescent="0.25">
      <c r="D49" s="169" t="s">
        <v>60</v>
      </c>
      <c r="E49" s="169"/>
      <c r="F49" s="133">
        <f>F46-K48-C46</f>
        <v>4215559.21</v>
      </c>
      <c r="I49" s="134"/>
      <c r="J49" s="134"/>
    </row>
    <row r="50" spans="2:14" ht="18.75" x14ac:dyDescent="0.3">
      <c r="D50" s="170" t="s">
        <v>61</v>
      </c>
      <c r="E50" s="170"/>
      <c r="F50" s="135">
        <v>-4573334.5999999996</v>
      </c>
      <c r="I50" s="171" t="s">
        <v>62</v>
      </c>
      <c r="J50" s="172"/>
      <c r="K50" s="173">
        <f>F55</f>
        <v>-63660.709999999672</v>
      </c>
      <c r="L50" s="174"/>
    </row>
    <row r="51" spans="2:14" ht="19.5" thickBot="1" x14ac:dyDescent="0.35">
      <c r="D51" s="136"/>
      <c r="E51" s="137"/>
      <c r="F51" s="138" t="s">
        <v>58</v>
      </c>
      <c r="I51" s="139"/>
      <c r="J51" s="139"/>
      <c r="K51" s="140"/>
      <c r="L51" s="140"/>
    </row>
    <row r="52" spans="2:14" ht="19.5" thickTop="1" x14ac:dyDescent="0.3">
      <c r="C52" s="13" t="s">
        <v>58</v>
      </c>
      <c r="E52" s="66" t="s">
        <v>63</v>
      </c>
      <c r="F52" s="135">
        <f>SUM(F49:F51)</f>
        <v>-357775.38999999966</v>
      </c>
      <c r="I52" s="141" t="s">
        <v>64</v>
      </c>
      <c r="J52" s="142"/>
      <c r="K52" s="175">
        <f>-C4</f>
        <v>-305987.05</v>
      </c>
      <c r="L52" s="176"/>
      <c r="M52" s="5" t="s">
        <v>65</v>
      </c>
    </row>
    <row r="53" spans="2:14" ht="16.5" thickBot="1" x14ac:dyDescent="0.3">
      <c r="D53" s="143" t="s">
        <v>66</v>
      </c>
      <c r="E53" s="66" t="s">
        <v>67</v>
      </c>
      <c r="F53" s="144">
        <v>20723.099999999999</v>
      </c>
    </row>
    <row r="54" spans="2:14" ht="20.25" thickTop="1" thickBot="1" x14ac:dyDescent="0.35">
      <c r="C54" s="145">
        <v>43837</v>
      </c>
      <c r="D54" s="177" t="s">
        <v>68</v>
      </c>
      <c r="E54" s="178"/>
      <c r="F54" s="146">
        <v>273391.58</v>
      </c>
      <c r="I54" s="179" t="s">
        <v>69</v>
      </c>
      <c r="J54" s="180"/>
      <c r="K54" s="181">
        <f>K50+K52</f>
        <v>-369647.75999999966</v>
      </c>
      <c r="L54" s="182"/>
    </row>
    <row r="55" spans="2:14" ht="18.75" x14ac:dyDescent="0.3">
      <c r="C55" s="147"/>
      <c r="D55" s="148"/>
      <c r="E55" s="149" t="s">
        <v>70</v>
      </c>
      <c r="F55" s="150">
        <f>F52+F53+F54</f>
        <v>-63660.709999999672</v>
      </c>
      <c r="J55" s="6"/>
      <c r="M55" s="151"/>
    </row>
    <row r="57" spans="2:14" x14ac:dyDescent="0.25">
      <c r="B57"/>
      <c r="C57"/>
      <c r="D57" s="168"/>
      <c r="E57" s="168"/>
      <c r="M57" s="152"/>
      <c r="N57" s="66"/>
    </row>
    <row r="58" spans="2:14" x14ac:dyDescent="0.25">
      <c r="B58"/>
      <c r="C58"/>
      <c r="M58" s="152"/>
      <c r="N58" s="66"/>
    </row>
    <row r="59" spans="2:14" x14ac:dyDescent="0.25">
      <c r="B59"/>
      <c r="C59"/>
      <c r="N59" s="66"/>
    </row>
    <row r="60" spans="2:14" x14ac:dyDescent="0.25">
      <c r="B60"/>
      <c r="C60"/>
      <c r="F60"/>
      <c r="I60"/>
      <c r="J60"/>
      <c r="M60"/>
      <c r="N60" s="66"/>
    </row>
    <row r="61" spans="2:14" x14ac:dyDescent="0.25">
      <c r="B61"/>
      <c r="C61"/>
      <c r="F61" s="153"/>
      <c r="N61" s="66"/>
    </row>
    <row r="62" spans="2:14" x14ac:dyDescent="0.25">
      <c r="F62" s="98"/>
      <c r="M62" s="4"/>
      <c r="N62" s="66"/>
    </row>
    <row r="63" spans="2:14" x14ac:dyDescent="0.25">
      <c r="F63" s="98"/>
      <c r="M63" s="4"/>
      <c r="N63" s="66"/>
    </row>
    <row r="64" spans="2:14" x14ac:dyDescent="0.25">
      <c r="F64" s="98"/>
      <c r="M64" s="4"/>
      <c r="N64" s="66"/>
    </row>
    <row r="65" spans="6:14" x14ac:dyDescent="0.25">
      <c r="F65" s="98"/>
      <c r="M65" s="4"/>
      <c r="N65" s="66"/>
    </row>
    <row r="66" spans="6:14" x14ac:dyDescent="0.25">
      <c r="F66" s="98"/>
      <c r="M66" s="4"/>
    </row>
    <row r="67" spans="6:14" x14ac:dyDescent="0.25">
      <c r="F67" s="98"/>
      <c r="M67" s="4"/>
    </row>
    <row r="68" spans="6:14" x14ac:dyDescent="0.25">
      <c r="F68" s="98"/>
      <c r="M68" s="4"/>
    </row>
    <row r="69" spans="6:14" x14ac:dyDescent="0.25">
      <c r="F69" s="98"/>
      <c r="M69" s="4"/>
    </row>
    <row r="70" spans="6:14" x14ac:dyDescent="0.25">
      <c r="F70" s="98"/>
      <c r="M70" s="4"/>
    </row>
    <row r="71" spans="6:14" x14ac:dyDescent="0.25">
      <c r="F71" s="153"/>
      <c r="M71" s="4"/>
    </row>
    <row r="72" spans="6:14" x14ac:dyDescent="0.25">
      <c r="M72" s="4"/>
    </row>
    <row r="73" spans="6:14" x14ac:dyDescent="0.25">
      <c r="M73" s="4"/>
    </row>
    <row r="74" spans="6:14" x14ac:dyDescent="0.25">
      <c r="M74" s="4"/>
    </row>
    <row r="75" spans="6:14" x14ac:dyDescent="0.25">
      <c r="M75" s="4"/>
    </row>
    <row r="76" spans="6:14" x14ac:dyDescent="0.25">
      <c r="M76" s="4"/>
    </row>
    <row r="77" spans="6:14" x14ac:dyDescent="0.25">
      <c r="M77" s="4"/>
    </row>
    <row r="78" spans="6:14" x14ac:dyDescent="0.25">
      <c r="M78" s="4"/>
    </row>
    <row r="79" spans="6:14" x14ac:dyDescent="0.25">
      <c r="M79" s="4"/>
    </row>
    <row r="80" spans="6:14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</sheetData>
  <mergeCells count="16">
    <mergeCell ref="H48:I48"/>
    <mergeCell ref="K48:L48"/>
    <mergeCell ref="C1:K1"/>
    <mergeCell ref="B3:C3"/>
    <mergeCell ref="E4:F4"/>
    <mergeCell ref="H4:I4"/>
    <mergeCell ref="M47:N47"/>
    <mergeCell ref="D57:E57"/>
    <mergeCell ref="D49:E49"/>
    <mergeCell ref="D50:E50"/>
    <mergeCell ref="I50:J50"/>
    <mergeCell ref="K50:L50"/>
    <mergeCell ref="K52:L52"/>
    <mergeCell ref="D54:E54"/>
    <mergeCell ref="I54:J54"/>
    <mergeCell ref="K54:L54"/>
  </mergeCells>
  <pageMargins left="0.43307086614173229" right="0.19685039370078741" top="0.35433070866141736" bottom="0.35433070866141736" header="0.31496062992125984" footer="0.31496062992125984"/>
  <pageSetup scale="8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FB2D-3304-4DB0-951E-77C572517C47}">
  <sheetPr>
    <tabColor rgb="FF00B0F0"/>
  </sheetPr>
  <dimension ref="A1:F83"/>
  <sheetViews>
    <sheetView tabSelected="1" topLeftCell="A34" workbookViewId="0">
      <selection activeCell="C51" sqref="C51"/>
    </sheetView>
  </sheetViews>
  <sheetFormatPr baseColWidth="10" defaultRowHeight="15" x14ac:dyDescent="0.25"/>
  <cols>
    <col min="1" max="1" width="13.42578125" style="66" bestFit="1" customWidth="1"/>
    <col min="2" max="2" width="12.85546875" bestFit="1" customWidth="1"/>
    <col min="3" max="3" width="15.85546875" style="13" bestFit="1" customWidth="1"/>
    <col min="4" max="4" width="12.42578125" bestFit="1" customWidth="1"/>
    <col min="5" max="5" width="15.140625" style="13" bestFit="1" customWidth="1"/>
    <col min="6" max="6" width="19.5703125" style="13" bestFit="1" customWidth="1"/>
  </cols>
  <sheetData>
    <row r="1" spans="1:6" ht="18.75" x14ac:dyDescent="0.3">
      <c r="B1" s="154" t="s">
        <v>71</v>
      </c>
      <c r="C1" s="155"/>
      <c r="D1" s="156"/>
      <c r="E1" s="155"/>
      <c r="F1" s="157"/>
    </row>
    <row r="2" spans="1:6" ht="16.5" thickBot="1" x14ac:dyDescent="0.3">
      <c r="A2" s="158" t="s">
        <v>72</v>
      </c>
      <c r="B2" s="158" t="s">
        <v>73</v>
      </c>
      <c r="C2" s="159" t="s">
        <v>74</v>
      </c>
      <c r="D2" s="158" t="s">
        <v>75</v>
      </c>
      <c r="E2" s="159" t="s">
        <v>76</v>
      </c>
      <c r="F2" s="159" t="s">
        <v>74</v>
      </c>
    </row>
    <row r="3" spans="1:6" x14ac:dyDescent="0.25">
      <c r="A3" s="160">
        <v>43806</v>
      </c>
      <c r="B3" s="161" t="s">
        <v>77</v>
      </c>
      <c r="C3" s="57">
        <v>180593.92000000001</v>
      </c>
      <c r="D3" s="162"/>
      <c r="E3" s="57"/>
      <c r="F3" s="163">
        <f>C3-E3</f>
        <v>180593.92000000001</v>
      </c>
    </row>
    <row r="4" spans="1:6" x14ac:dyDescent="0.25">
      <c r="A4" s="164">
        <v>43806</v>
      </c>
      <c r="B4" s="165" t="s">
        <v>78</v>
      </c>
      <c r="C4" s="103">
        <v>17022.650000000001</v>
      </c>
      <c r="D4" s="166"/>
      <c r="E4" s="103"/>
      <c r="F4" s="163">
        <f>F3+C4-E4</f>
        <v>197616.57</v>
      </c>
    </row>
    <row r="5" spans="1:6" x14ac:dyDescent="0.25">
      <c r="A5" s="166">
        <v>43806</v>
      </c>
      <c r="B5" s="165" t="s">
        <v>79</v>
      </c>
      <c r="C5" s="103">
        <v>2761.2</v>
      </c>
      <c r="D5" s="166"/>
      <c r="E5" s="103"/>
      <c r="F5" s="163">
        <f t="shared" ref="F5:F47" si="0">F4+C5-E5</f>
        <v>200377.77000000002</v>
      </c>
    </row>
    <row r="6" spans="1:6" x14ac:dyDescent="0.25">
      <c r="A6" s="166">
        <v>43807</v>
      </c>
      <c r="B6" s="165" t="s">
        <v>80</v>
      </c>
      <c r="C6" s="103">
        <v>81351.19</v>
      </c>
      <c r="D6" s="166"/>
      <c r="E6" s="103"/>
      <c r="F6" s="163">
        <f t="shared" si="0"/>
        <v>281728.96000000002</v>
      </c>
    </row>
    <row r="7" spans="1:6" x14ac:dyDescent="0.25">
      <c r="A7" s="166">
        <v>43808</v>
      </c>
      <c r="B7" s="165" t="s">
        <v>81</v>
      </c>
      <c r="C7" s="103">
        <v>160744.64000000001</v>
      </c>
      <c r="D7" s="166">
        <v>43808</v>
      </c>
      <c r="E7" s="103">
        <v>442473.6</v>
      </c>
      <c r="F7" s="163">
        <f t="shared" si="0"/>
        <v>0</v>
      </c>
    </row>
    <row r="8" spans="1:6" x14ac:dyDescent="0.25">
      <c r="A8" s="166">
        <v>43809</v>
      </c>
      <c r="B8" s="165" t="s">
        <v>82</v>
      </c>
      <c r="C8" s="103">
        <v>187725.35</v>
      </c>
      <c r="D8" s="166"/>
      <c r="E8" s="103"/>
      <c r="F8" s="163">
        <f t="shared" si="0"/>
        <v>187725.35</v>
      </c>
    </row>
    <row r="9" spans="1:6" x14ac:dyDescent="0.25">
      <c r="A9" s="166">
        <v>43810</v>
      </c>
      <c r="B9" s="165" t="s">
        <v>83</v>
      </c>
      <c r="C9" s="103">
        <v>141693.76999999999</v>
      </c>
      <c r="D9" s="166"/>
      <c r="E9" s="103"/>
      <c r="F9" s="163">
        <f t="shared" si="0"/>
        <v>329419.12</v>
      </c>
    </row>
    <row r="10" spans="1:6" x14ac:dyDescent="0.25">
      <c r="A10" s="166">
        <v>43811</v>
      </c>
      <c r="B10" s="165" t="s">
        <v>84</v>
      </c>
      <c r="C10" s="103">
        <v>197599.56</v>
      </c>
      <c r="D10" s="166"/>
      <c r="E10" s="103"/>
      <c r="F10" s="163">
        <f t="shared" si="0"/>
        <v>527018.67999999993</v>
      </c>
    </row>
    <row r="11" spans="1:6" x14ac:dyDescent="0.25">
      <c r="A11" s="164">
        <v>43811</v>
      </c>
      <c r="B11" s="165" t="s">
        <v>85</v>
      </c>
      <c r="C11" s="103">
        <v>6494.4</v>
      </c>
      <c r="D11" s="166">
        <v>43812</v>
      </c>
      <c r="E11" s="103">
        <v>533513.07999999996</v>
      </c>
      <c r="F11" s="163">
        <f t="shared" si="0"/>
        <v>0</v>
      </c>
    </row>
    <row r="12" spans="1:6" x14ac:dyDescent="0.25">
      <c r="A12" s="166">
        <v>43813</v>
      </c>
      <c r="B12" s="165" t="s">
        <v>86</v>
      </c>
      <c r="C12" s="103">
        <v>147453.68</v>
      </c>
      <c r="D12" s="166"/>
      <c r="E12" s="103"/>
      <c r="F12" s="163">
        <f t="shared" si="0"/>
        <v>147453.68</v>
      </c>
    </row>
    <row r="13" spans="1:6" x14ac:dyDescent="0.25">
      <c r="A13" s="166">
        <v>43813</v>
      </c>
      <c r="B13" s="165" t="s">
        <v>87</v>
      </c>
      <c r="C13" s="103">
        <v>26442.1</v>
      </c>
      <c r="D13" s="166"/>
      <c r="E13" s="103"/>
      <c r="F13" s="163">
        <f t="shared" si="0"/>
        <v>173895.78</v>
      </c>
    </row>
    <row r="14" spans="1:6" x14ac:dyDescent="0.25">
      <c r="A14" s="166">
        <v>43814</v>
      </c>
      <c r="B14" s="165" t="s">
        <v>88</v>
      </c>
      <c r="C14" s="103">
        <v>44680.24</v>
      </c>
      <c r="D14" s="166"/>
      <c r="E14" s="103"/>
      <c r="F14" s="163">
        <f t="shared" si="0"/>
        <v>218576.02</v>
      </c>
    </row>
    <row r="15" spans="1:6" x14ac:dyDescent="0.25">
      <c r="A15" s="166">
        <v>43816</v>
      </c>
      <c r="B15" s="165" t="s">
        <v>89</v>
      </c>
      <c r="C15" s="103">
        <v>174106.6</v>
      </c>
      <c r="D15" s="166"/>
      <c r="E15" s="103"/>
      <c r="F15" s="163">
        <f t="shared" si="0"/>
        <v>392682.62</v>
      </c>
    </row>
    <row r="16" spans="1:6" x14ac:dyDescent="0.25">
      <c r="A16" s="166">
        <v>43816</v>
      </c>
      <c r="B16" s="165" t="s">
        <v>90</v>
      </c>
      <c r="C16" s="103">
        <v>51837.11</v>
      </c>
      <c r="D16" s="166">
        <v>43818</v>
      </c>
      <c r="E16" s="103">
        <v>444519.73</v>
      </c>
      <c r="F16" s="163">
        <f t="shared" si="0"/>
        <v>0</v>
      </c>
    </row>
    <row r="17" spans="1:6" x14ac:dyDescent="0.25">
      <c r="A17" s="166">
        <v>43817</v>
      </c>
      <c r="B17" s="165" t="s">
        <v>91</v>
      </c>
      <c r="C17" s="103">
        <v>130721.95</v>
      </c>
      <c r="D17" s="166"/>
      <c r="E17" s="103"/>
      <c r="F17" s="163">
        <f t="shared" si="0"/>
        <v>130721.95</v>
      </c>
    </row>
    <row r="18" spans="1:6" x14ac:dyDescent="0.25">
      <c r="A18" s="166">
        <v>43817</v>
      </c>
      <c r="B18" s="165" t="s">
        <v>92</v>
      </c>
      <c r="C18" s="103">
        <v>24172.65</v>
      </c>
      <c r="D18" s="166"/>
      <c r="E18" s="103"/>
      <c r="F18" s="163">
        <f t="shared" si="0"/>
        <v>154894.6</v>
      </c>
    </row>
    <row r="19" spans="1:6" x14ac:dyDescent="0.25">
      <c r="A19" s="166">
        <v>43818</v>
      </c>
      <c r="B19" s="165" t="s">
        <v>93</v>
      </c>
      <c r="C19" s="103">
        <v>25960</v>
      </c>
      <c r="D19" s="166"/>
      <c r="E19" s="103"/>
      <c r="F19" s="163">
        <f t="shared" si="0"/>
        <v>180854.6</v>
      </c>
    </row>
    <row r="20" spans="1:6" x14ac:dyDescent="0.25">
      <c r="A20" s="166">
        <v>43818</v>
      </c>
      <c r="B20" s="165" t="s">
        <v>94</v>
      </c>
      <c r="C20" s="103">
        <v>4722.6000000000004</v>
      </c>
      <c r="D20" s="166"/>
      <c r="E20" s="103"/>
      <c r="F20" s="163">
        <f t="shared" si="0"/>
        <v>185577.2</v>
      </c>
    </row>
    <row r="21" spans="1:6" x14ac:dyDescent="0.25">
      <c r="A21" s="166">
        <v>43819</v>
      </c>
      <c r="B21" s="165" t="s">
        <v>95</v>
      </c>
      <c r="C21" s="103">
        <v>177385.87</v>
      </c>
      <c r="D21" s="166"/>
      <c r="E21" s="103"/>
      <c r="F21" s="163">
        <f t="shared" si="0"/>
        <v>362963.07</v>
      </c>
    </row>
    <row r="22" spans="1:6" x14ac:dyDescent="0.25">
      <c r="A22" s="166">
        <v>43819</v>
      </c>
      <c r="B22" s="165" t="s">
        <v>96</v>
      </c>
      <c r="C22" s="103">
        <v>137395.96</v>
      </c>
      <c r="D22" s="166"/>
      <c r="E22" s="103"/>
      <c r="F22" s="163">
        <f t="shared" si="0"/>
        <v>500359.03</v>
      </c>
    </row>
    <row r="23" spans="1:6" x14ac:dyDescent="0.25">
      <c r="A23" s="166">
        <v>43820</v>
      </c>
      <c r="B23" s="165" t="s">
        <v>97</v>
      </c>
      <c r="C23" s="103">
        <v>176668.35</v>
      </c>
      <c r="D23" s="166">
        <v>43822</v>
      </c>
      <c r="E23" s="103">
        <v>677027.38</v>
      </c>
      <c r="F23" s="163">
        <f t="shared" si="0"/>
        <v>0</v>
      </c>
    </row>
    <row r="24" spans="1:6" x14ac:dyDescent="0.25">
      <c r="A24" s="166">
        <v>43820</v>
      </c>
      <c r="B24" s="165" t="s">
        <v>98</v>
      </c>
      <c r="C24" s="103">
        <v>188680.8</v>
      </c>
      <c r="D24" s="166"/>
      <c r="E24" s="103"/>
      <c r="F24" s="163">
        <f t="shared" si="0"/>
        <v>188680.8</v>
      </c>
    </row>
    <row r="25" spans="1:6" x14ac:dyDescent="0.25">
      <c r="A25" s="166">
        <v>43821</v>
      </c>
      <c r="B25" s="165" t="s">
        <v>99</v>
      </c>
      <c r="C25" s="103">
        <v>188941.3</v>
      </c>
      <c r="D25" s="166"/>
      <c r="E25" s="103"/>
      <c r="F25" s="163">
        <f t="shared" si="0"/>
        <v>377622.1</v>
      </c>
    </row>
    <row r="26" spans="1:6" x14ac:dyDescent="0.25">
      <c r="A26" s="166">
        <v>43822</v>
      </c>
      <c r="B26" s="165" t="s">
        <v>100</v>
      </c>
      <c r="C26" s="103">
        <v>167925.8</v>
      </c>
      <c r="D26" s="166"/>
      <c r="E26" s="103"/>
      <c r="F26" s="163">
        <f t="shared" si="0"/>
        <v>545547.89999999991</v>
      </c>
    </row>
    <row r="27" spans="1:6" x14ac:dyDescent="0.25">
      <c r="A27" s="166">
        <v>43822</v>
      </c>
      <c r="B27" s="165" t="s">
        <v>101</v>
      </c>
      <c r="C27" s="103">
        <v>182058.05</v>
      </c>
      <c r="D27" s="166"/>
      <c r="E27" s="103"/>
      <c r="F27" s="163">
        <f t="shared" si="0"/>
        <v>727605.95</v>
      </c>
    </row>
    <row r="28" spans="1:6" x14ac:dyDescent="0.25">
      <c r="A28" s="164">
        <v>43822</v>
      </c>
      <c r="B28" s="165" t="s">
        <v>102</v>
      </c>
      <c r="C28" s="103">
        <v>36095.72</v>
      </c>
      <c r="D28" s="166"/>
      <c r="E28" s="103"/>
      <c r="F28" s="163">
        <f t="shared" si="0"/>
        <v>763701.66999999993</v>
      </c>
    </row>
    <row r="29" spans="1:6" x14ac:dyDescent="0.25">
      <c r="A29" s="164">
        <v>43823</v>
      </c>
      <c r="B29" s="165" t="s">
        <v>103</v>
      </c>
      <c r="C29" s="103">
        <v>42885</v>
      </c>
      <c r="D29" s="166">
        <v>43827</v>
      </c>
      <c r="E29" s="103">
        <v>806586.67</v>
      </c>
      <c r="F29" s="163">
        <f t="shared" si="0"/>
        <v>0</v>
      </c>
    </row>
    <row r="30" spans="1:6" x14ac:dyDescent="0.25">
      <c r="A30" s="164">
        <v>43823</v>
      </c>
      <c r="B30" s="165" t="s">
        <v>104</v>
      </c>
      <c r="C30" s="103">
        <v>128430</v>
      </c>
      <c r="D30" s="166"/>
      <c r="E30" s="103"/>
      <c r="F30" s="163">
        <f t="shared" si="0"/>
        <v>128430</v>
      </c>
    </row>
    <row r="31" spans="1:6" x14ac:dyDescent="0.25">
      <c r="A31" s="164">
        <v>43825</v>
      </c>
      <c r="B31" s="165" t="s">
        <v>105</v>
      </c>
      <c r="C31" s="103">
        <v>16315.15</v>
      </c>
      <c r="D31" s="166"/>
      <c r="E31" s="103"/>
      <c r="F31" s="163">
        <f t="shared" si="0"/>
        <v>144745.15</v>
      </c>
    </row>
    <row r="32" spans="1:6" x14ac:dyDescent="0.25">
      <c r="A32" s="164">
        <v>43825</v>
      </c>
      <c r="B32" s="165" t="s">
        <v>106</v>
      </c>
      <c r="C32" s="103">
        <v>238091</v>
      </c>
      <c r="D32" s="166"/>
      <c r="E32" s="103"/>
      <c r="F32" s="163">
        <f t="shared" si="0"/>
        <v>382836.15</v>
      </c>
    </row>
    <row r="33" spans="1:6" x14ac:dyDescent="0.25">
      <c r="A33" s="164">
        <v>43825</v>
      </c>
      <c r="B33" s="165" t="s">
        <v>107</v>
      </c>
      <c r="C33" s="103">
        <v>4959.6099999999997</v>
      </c>
      <c r="D33" s="166"/>
      <c r="E33" s="103"/>
      <c r="F33" s="163">
        <f t="shared" si="0"/>
        <v>387795.76</v>
      </c>
    </row>
    <row r="34" spans="1:6" x14ac:dyDescent="0.25">
      <c r="A34" s="164">
        <v>43826</v>
      </c>
      <c r="B34" s="165" t="s">
        <v>108</v>
      </c>
      <c r="C34" s="103">
        <v>199517.44</v>
      </c>
      <c r="D34" s="166"/>
      <c r="E34" s="103"/>
      <c r="F34" s="163">
        <f t="shared" si="0"/>
        <v>587313.19999999995</v>
      </c>
    </row>
    <row r="35" spans="1:6" x14ac:dyDescent="0.25">
      <c r="A35" s="164">
        <v>43827</v>
      </c>
      <c r="B35" s="165" t="s">
        <v>109</v>
      </c>
      <c r="C35" s="103">
        <v>135887</v>
      </c>
      <c r="D35" s="166"/>
      <c r="E35" s="103"/>
      <c r="F35" s="163">
        <f t="shared" si="0"/>
        <v>723200.2</v>
      </c>
    </row>
    <row r="36" spans="1:6" x14ac:dyDescent="0.25">
      <c r="A36" s="164">
        <v>43828</v>
      </c>
      <c r="B36" s="165" t="s">
        <v>110</v>
      </c>
      <c r="C36" s="103">
        <v>2537.46</v>
      </c>
      <c r="D36" s="166"/>
      <c r="E36" s="103"/>
      <c r="F36" s="163">
        <f t="shared" si="0"/>
        <v>725737.65999999992</v>
      </c>
    </row>
    <row r="37" spans="1:6" x14ac:dyDescent="0.25">
      <c r="A37" s="164">
        <v>43828</v>
      </c>
      <c r="B37" s="165" t="s">
        <v>111</v>
      </c>
      <c r="C37" s="103">
        <v>130247</v>
      </c>
      <c r="D37" s="166">
        <v>43829</v>
      </c>
      <c r="E37" s="103">
        <v>855984.66</v>
      </c>
      <c r="F37" s="163">
        <f t="shared" si="0"/>
        <v>0</v>
      </c>
    </row>
    <row r="38" spans="1:6" x14ac:dyDescent="0.25">
      <c r="A38" s="164">
        <v>43829</v>
      </c>
      <c r="B38" s="165" t="s">
        <v>112</v>
      </c>
      <c r="C38" s="103">
        <v>168694.98</v>
      </c>
      <c r="D38" s="166"/>
      <c r="E38" s="103"/>
      <c r="F38" s="163">
        <f t="shared" si="0"/>
        <v>168694.98</v>
      </c>
    </row>
    <row r="39" spans="1:6" x14ac:dyDescent="0.25">
      <c r="A39" s="164">
        <v>43830</v>
      </c>
      <c r="B39" s="165" t="s">
        <v>113</v>
      </c>
      <c r="C39" s="103">
        <v>150700.48000000001</v>
      </c>
      <c r="D39" s="166"/>
      <c r="E39" s="103"/>
      <c r="F39" s="163">
        <f t="shared" si="0"/>
        <v>319395.46000000002</v>
      </c>
    </row>
    <row r="40" spans="1:6" x14ac:dyDescent="0.25">
      <c r="A40" s="164">
        <v>43832</v>
      </c>
      <c r="B40" s="165" t="s">
        <v>114</v>
      </c>
      <c r="C40" s="103">
        <v>161738.9</v>
      </c>
      <c r="D40" s="166">
        <v>43833</v>
      </c>
      <c r="E40" s="103">
        <v>481134.36</v>
      </c>
      <c r="F40" s="163">
        <f t="shared" si="0"/>
        <v>0</v>
      </c>
    </row>
    <row r="41" spans="1:6" x14ac:dyDescent="0.25">
      <c r="A41" s="164">
        <v>43833</v>
      </c>
      <c r="B41" s="165" t="s">
        <v>115</v>
      </c>
      <c r="C41" s="103">
        <v>120504.32000000001</v>
      </c>
      <c r="D41" s="166"/>
      <c r="E41" s="103"/>
      <c r="F41" s="163">
        <f t="shared" si="0"/>
        <v>120504.32000000001</v>
      </c>
    </row>
    <row r="42" spans="1:6" x14ac:dyDescent="0.25">
      <c r="A42" s="164">
        <v>43834</v>
      </c>
      <c r="B42" s="165" t="s">
        <v>116</v>
      </c>
      <c r="C42" s="103">
        <v>7395.2</v>
      </c>
      <c r="D42" s="166"/>
      <c r="E42" s="103"/>
      <c r="F42" s="163">
        <f t="shared" si="0"/>
        <v>127899.52</v>
      </c>
    </row>
    <row r="43" spans="1:6" x14ac:dyDescent="0.25">
      <c r="A43" s="164">
        <v>43834</v>
      </c>
      <c r="B43" s="165" t="s">
        <v>117</v>
      </c>
      <c r="C43" s="103">
        <v>117097.2</v>
      </c>
      <c r="D43" s="166"/>
      <c r="E43" s="103"/>
      <c r="F43" s="163">
        <f t="shared" si="0"/>
        <v>244996.72</v>
      </c>
    </row>
    <row r="44" spans="1:6" x14ac:dyDescent="0.25">
      <c r="A44" s="164">
        <v>43835</v>
      </c>
      <c r="B44" s="165" t="s">
        <v>118</v>
      </c>
      <c r="C44" s="103">
        <v>1324.4</v>
      </c>
      <c r="D44" s="166"/>
      <c r="E44" s="103"/>
      <c r="F44" s="163">
        <f t="shared" si="0"/>
        <v>246321.12</v>
      </c>
    </row>
    <row r="45" spans="1:6" x14ac:dyDescent="0.25">
      <c r="A45" s="164">
        <v>43836</v>
      </c>
      <c r="B45" s="165" t="s">
        <v>119</v>
      </c>
      <c r="C45" s="103">
        <v>85774</v>
      </c>
      <c r="D45" s="166">
        <v>43838</v>
      </c>
      <c r="E45" s="103">
        <v>332095.12</v>
      </c>
      <c r="F45" s="163">
        <f t="shared" si="0"/>
        <v>0</v>
      </c>
    </row>
    <row r="46" spans="1:6" x14ac:dyDescent="0.25">
      <c r="A46" s="164"/>
      <c r="B46" s="165"/>
      <c r="C46" s="103">
        <v>0</v>
      </c>
      <c r="D46" s="166"/>
      <c r="E46" s="103"/>
      <c r="F46" s="163">
        <f t="shared" si="0"/>
        <v>0</v>
      </c>
    </row>
    <row r="47" spans="1:6" ht="18.75" x14ac:dyDescent="0.3">
      <c r="B47" s="66"/>
      <c r="C47" s="4">
        <f>SUM(C3:C46)</f>
        <v>4573334.6000000006</v>
      </c>
      <c r="D47" s="1"/>
      <c r="E47" s="4">
        <f>SUM(E3:E46)</f>
        <v>4573334.6000000006</v>
      </c>
      <c r="F47" s="167">
        <f t="shared" si="0"/>
        <v>0</v>
      </c>
    </row>
    <row r="48" spans="1:6" x14ac:dyDescent="0.25">
      <c r="B48" s="66"/>
      <c r="C48" s="4"/>
      <c r="D48" s="1"/>
      <c r="E48" s="5"/>
      <c r="F48" s="4"/>
    </row>
    <row r="49" spans="1:6" x14ac:dyDescent="0.25">
      <c r="B49" s="66"/>
      <c r="C49" s="4"/>
      <c r="D49" s="1"/>
      <c r="E49" s="5"/>
      <c r="F49" s="4"/>
    </row>
    <row r="50" spans="1:6" x14ac:dyDescent="0.25">
      <c r="A50"/>
      <c r="B50" s="23"/>
      <c r="D50" s="23"/>
    </row>
    <row r="51" spans="1:6" x14ac:dyDescent="0.25">
      <c r="A51"/>
      <c r="B51" s="23"/>
      <c r="D51" s="23"/>
    </row>
    <row r="52" spans="1:6" x14ac:dyDescent="0.25">
      <c r="A52"/>
      <c r="B52" s="23"/>
      <c r="D52" s="23"/>
    </row>
    <row r="53" spans="1:6" x14ac:dyDescent="0.25">
      <c r="A53"/>
      <c r="B53" s="23"/>
      <c r="D53" s="23"/>
      <c r="F53"/>
    </row>
    <row r="54" spans="1:6" x14ac:dyDescent="0.25">
      <c r="A54"/>
      <c r="B54" s="23"/>
      <c r="D54" s="23"/>
      <c r="F54"/>
    </row>
    <row r="55" spans="1:6" x14ac:dyDescent="0.25">
      <c r="A55"/>
      <c r="B55" s="23"/>
      <c r="D55" s="23"/>
      <c r="F55"/>
    </row>
    <row r="56" spans="1:6" x14ac:dyDescent="0.25">
      <c r="A56"/>
      <c r="B56" s="23"/>
      <c r="D56" s="23"/>
      <c r="F56"/>
    </row>
    <row r="57" spans="1:6" x14ac:dyDescent="0.25">
      <c r="A57"/>
      <c r="B57" s="23"/>
      <c r="D57" s="23"/>
      <c r="F57"/>
    </row>
    <row r="58" spans="1:6" x14ac:dyDescent="0.25">
      <c r="A58"/>
      <c r="B58" s="23"/>
      <c r="D58" s="23"/>
      <c r="F58"/>
    </row>
    <row r="59" spans="1:6" x14ac:dyDescent="0.25">
      <c r="A59"/>
      <c r="B59" s="23"/>
      <c r="D59" s="23"/>
      <c r="F59"/>
    </row>
    <row r="60" spans="1:6" x14ac:dyDescent="0.25">
      <c r="A60"/>
      <c r="B60" s="23"/>
      <c r="D60" s="23"/>
      <c r="F60"/>
    </row>
    <row r="61" spans="1:6" x14ac:dyDescent="0.25">
      <c r="A61"/>
      <c r="B61" s="23"/>
      <c r="D61" s="23"/>
      <c r="F61"/>
    </row>
    <row r="62" spans="1:6" x14ac:dyDescent="0.25">
      <c r="A62"/>
      <c r="B62" s="23"/>
      <c r="D62" s="23"/>
      <c r="E62"/>
      <c r="F62"/>
    </row>
    <row r="63" spans="1:6" x14ac:dyDescent="0.25">
      <c r="A63"/>
      <c r="B63" s="23"/>
      <c r="D63" s="23"/>
      <c r="E63"/>
      <c r="F63"/>
    </row>
    <row r="64" spans="1:6" x14ac:dyDescent="0.25">
      <c r="A64"/>
      <c r="B64" s="23"/>
      <c r="D64" s="23"/>
      <c r="E64"/>
      <c r="F64"/>
    </row>
    <row r="65" spans="1:6" x14ac:dyDescent="0.25">
      <c r="A65"/>
      <c r="B65" s="23"/>
      <c r="D65" s="23"/>
      <c r="E65"/>
      <c r="F65"/>
    </row>
    <row r="66" spans="1:6" x14ac:dyDescent="0.25">
      <c r="A66"/>
      <c r="B66" s="23"/>
      <c r="D66" s="23"/>
      <c r="E66"/>
      <c r="F66"/>
    </row>
    <row r="67" spans="1:6" x14ac:dyDescent="0.25">
      <c r="A67"/>
      <c r="B67" s="23"/>
      <c r="D67" s="23"/>
      <c r="E67"/>
      <c r="F67"/>
    </row>
    <row r="68" spans="1:6" x14ac:dyDescent="0.25">
      <c r="B68" s="23"/>
      <c r="D68" s="23"/>
      <c r="E68"/>
    </row>
    <row r="69" spans="1:6" x14ac:dyDescent="0.25">
      <c r="B69" s="23"/>
      <c r="D69" s="23"/>
      <c r="E69"/>
    </row>
    <row r="70" spans="1:6" x14ac:dyDescent="0.25">
      <c r="B70" s="23"/>
      <c r="D70" s="23"/>
      <c r="E70"/>
    </row>
    <row r="71" spans="1:6" x14ac:dyDescent="0.25">
      <c r="B71" s="23"/>
      <c r="D71" s="23"/>
      <c r="E71"/>
    </row>
    <row r="72" spans="1:6" x14ac:dyDescent="0.25">
      <c r="B72" s="23"/>
      <c r="D72" s="23"/>
      <c r="E72"/>
    </row>
    <row r="73" spans="1:6" x14ac:dyDescent="0.25">
      <c r="B73" s="23"/>
      <c r="D73" s="23"/>
      <c r="E73"/>
    </row>
    <row r="74" spans="1:6" x14ac:dyDescent="0.25">
      <c r="B74" s="23"/>
      <c r="D74" s="23"/>
      <c r="E74"/>
    </row>
    <row r="75" spans="1:6" x14ac:dyDescent="0.25">
      <c r="B75" s="23"/>
      <c r="D75" s="23"/>
      <c r="E75"/>
    </row>
    <row r="76" spans="1:6" x14ac:dyDescent="0.25">
      <c r="B76" s="23"/>
      <c r="D76" s="23"/>
      <c r="E76"/>
    </row>
    <row r="77" spans="1:6" x14ac:dyDescent="0.25">
      <c r="B77" s="23"/>
    </row>
    <row r="78" spans="1:6" x14ac:dyDescent="0.25">
      <c r="B78" s="23"/>
    </row>
    <row r="79" spans="1:6" x14ac:dyDescent="0.25">
      <c r="B79" s="23"/>
      <c r="D79" s="23"/>
    </row>
    <row r="80" spans="1:6" x14ac:dyDescent="0.25">
      <c r="B80" s="23"/>
    </row>
    <row r="81" spans="2:3" x14ac:dyDescent="0.25">
      <c r="B81" s="23"/>
    </row>
    <row r="82" spans="2:3" x14ac:dyDescent="0.25">
      <c r="B82" s="23"/>
    </row>
    <row r="83" spans="2:3" ht="18.75" x14ac:dyDescent="0.3">
      <c r="C83" s="151"/>
    </row>
  </sheetData>
  <pageMargins left="0.7" right="0.7" top="0.61" bottom="0.38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DE DICIEMBRE </vt:lpstr>
      <vt:lpstr>REMISIONES  DIC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2020-01-17T16:24:21Z</cp:lastPrinted>
  <dcterms:created xsi:type="dcterms:W3CDTF">2020-01-17T15:48:47Z</dcterms:created>
  <dcterms:modified xsi:type="dcterms:W3CDTF">2020-01-17T16:24:26Z</dcterms:modified>
</cp:coreProperties>
</file>