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 #  01  ENERO 2020\"/>
    </mc:Choice>
  </mc:AlternateContent>
  <xr:revisionPtr revIDLastSave="0" documentId="13_ncr:1_{C6BB070B-0A22-4F46-B860-8C09BC117745}" xr6:coauthVersionLast="45" xr6:coauthVersionMax="45" xr10:uidLastSave="{00000000-0000-0000-0000-000000000000}"/>
  <bookViews>
    <workbookView xWindow="-120" yWindow="-120" windowWidth="24240" windowHeight="13140" xr2:uid="{7F1B62A0-E866-4CCE-B5A0-56860D31642D}"/>
  </bookViews>
  <sheets>
    <sheet name="4 CARNES  ENERO 2020" sheetId="1" r:id="rId1"/>
    <sheet name="REMISIONES  ENERO  2020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CANCELACIONES" sheetId="9" r:id="rId9"/>
    <sheet name="Hoja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2" i="1" l="1"/>
  <c r="K51" i="1" l="1"/>
  <c r="P5" i="1"/>
  <c r="Q5" i="1"/>
  <c r="P29" i="1" l="1"/>
  <c r="Q22" i="1"/>
  <c r="P22" i="1"/>
  <c r="L15" i="1"/>
  <c r="P18" i="1"/>
  <c r="Q18" i="1" s="1"/>
  <c r="P15" i="1"/>
  <c r="P19" i="1"/>
  <c r="Q19" i="1" s="1"/>
  <c r="Q20" i="1"/>
  <c r="Q44" i="1"/>
  <c r="P44" i="1" l="1"/>
  <c r="P30" i="1"/>
  <c r="Q30" i="1" s="1"/>
  <c r="P31" i="1"/>
  <c r="P32" i="1"/>
  <c r="M29" i="1"/>
  <c r="L16" i="1"/>
  <c r="P28" i="1"/>
  <c r="P33" i="1"/>
  <c r="P27" i="1"/>
  <c r="Q27" i="1" s="1"/>
  <c r="M26" i="1"/>
  <c r="M22" i="1"/>
  <c r="M21" i="1"/>
  <c r="P21" i="1" s="1"/>
  <c r="M18" i="1" l="1"/>
  <c r="M16" i="1" l="1"/>
  <c r="P16" i="1" s="1"/>
  <c r="L13" i="1" l="1"/>
  <c r="M14" i="1"/>
  <c r="P14" i="1" s="1"/>
  <c r="M13" i="1"/>
  <c r="M12" i="1"/>
  <c r="M11" i="1"/>
  <c r="M10" i="1"/>
  <c r="M8" i="1"/>
  <c r="P8" i="1" s="1"/>
  <c r="L12" i="1"/>
  <c r="M7" i="1"/>
  <c r="M6" i="1" l="1"/>
  <c r="E51" i="2" l="1"/>
  <c r="C51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I45" i="1" l="1"/>
  <c r="F45" i="1"/>
  <c r="C45" i="1"/>
  <c r="N44" i="1"/>
  <c r="P35" i="1"/>
  <c r="Q35" i="1" s="1"/>
  <c r="P34" i="1"/>
  <c r="Q34" i="1" s="1"/>
  <c r="Q33" i="1"/>
  <c r="Q31" i="1"/>
  <c r="Q29" i="1"/>
  <c r="Q28" i="1"/>
  <c r="P26" i="1"/>
  <c r="Q26" i="1" s="1"/>
  <c r="P25" i="1"/>
  <c r="Q25" i="1" s="1"/>
  <c r="P24" i="1"/>
  <c r="Q24" i="1" s="1"/>
  <c r="P23" i="1"/>
  <c r="Q21" i="1"/>
  <c r="P20" i="1"/>
  <c r="S18" i="1"/>
  <c r="P17" i="1"/>
  <c r="Q17" i="1" s="1"/>
  <c r="W16" i="1"/>
  <c r="Q16" i="1"/>
  <c r="Q15" i="1"/>
  <c r="Q14" i="1"/>
  <c r="L45" i="1"/>
  <c r="P13" i="1"/>
  <c r="Q13" i="1" s="1"/>
  <c r="Q12" i="1"/>
  <c r="P11" i="1"/>
  <c r="Q11" i="1" s="1"/>
  <c r="P10" i="1"/>
  <c r="Q10" i="1" s="1"/>
  <c r="P9" i="1"/>
  <c r="Q9" i="1" s="1"/>
  <c r="Q8" i="1"/>
  <c r="P7" i="1"/>
  <c r="Q7" i="1" s="1"/>
  <c r="M44" i="1"/>
  <c r="M46" i="1" l="1"/>
  <c r="K47" i="1"/>
  <c r="F48" i="1" s="1"/>
  <c r="P6" i="1"/>
  <c r="Q6" i="1" s="1"/>
  <c r="F51" i="1" l="1"/>
  <c r="F54" i="1" s="1"/>
  <c r="K49" i="1" s="1"/>
  <c r="K5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Z4" authorId="0" shapeId="0" xr:uid="{F2E1BC74-6D8A-412F-AE2A-E19DC3043482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8" authorId="0" shapeId="0" xr:uid="{0D06ED1B-67FD-4DC7-A19E-E5E09A37FBFA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1" authorId="0" shapeId="0" xr:uid="{1BD736DF-21AB-44BA-A109-AACADB8E9214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33D33624-97F6-490F-B5CA-7D795BC24E35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1CD55216-B33C-4E9F-890F-7D075743B03F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<sst xmlns="http://schemas.openxmlformats.org/spreadsheetml/2006/main" count="224" uniqueCount="147">
  <si>
    <t>MORRALLA EN CAJA DE 11 SUR   2,800.00  +  $ 1,200.00 Total    $  4,000.00</t>
  </si>
  <si>
    <t>COMPRAS</t>
  </si>
  <si>
    <t>REPOSICION</t>
  </si>
  <si>
    <r>
      <t xml:space="preserve">con fecha 07 Enero  </t>
    </r>
    <r>
      <rPr>
        <b/>
        <sz val="12"/>
        <color rgb="FF0000FF"/>
        <rFont val="Calibri"/>
        <family val="2"/>
        <scheme val="minor"/>
      </rPr>
      <t xml:space="preserve"> de  2019</t>
    </r>
  </si>
  <si>
    <t>RETIROS DE 4 CARNES</t>
  </si>
  <si>
    <t>INVENTARIO INICIAL</t>
  </si>
  <si>
    <t xml:space="preserve">VENTAS  </t>
  </si>
  <si>
    <t>GASTOS</t>
  </si>
  <si>
    <t>BANCO</t>
  </si>
  <si>
    <t>TARJETAS</t>
  </si>
  <si>
    <t>PEPE</t>
  </si>
  <si>
    <t>ELIAS</t>
  </si>
  <si>
    <t xml:space="preserve"> </t>
  </si>
  <si>
    <t>TELMEX</t>
  </si>
  <si>
    <t xml:space="preserve">LUZ  </t>
  </si>
  <si>
    <t>RENTA</t>
  </si>
  <si>
    <t>TOTAL</t>
  </si>
  <si>
    <t>.</t>
  </si>
  <si>
    <t>GRAN TOTAL GASTOS</t>
  </si>
  <si>
    <t>VENTAS NETAS</t>
  </si>
  <si>
    <t>PROVEEDOREES</t>
  </si>
  <si>
    <t>SUB TOTAL</t>
  </si>
  <si>
    <t>Sub Total 1</t>
  </si>
  <si>
    <t>INVENTARIO  INICIAL</t>
  </si>
  <si>
    <t>MAS</t>
  </si>
  <si>
    <t>CREDITOS</t>
  </si>
  <si>
    <t>INVENTARIO FINAL</t>
  </si>
  <si>
    <t xml:space="preserve">Sub Total 2 </t>
  </si>
  <si>
    <t>NOMINA 02</t>
  </si>
  <si>
    <t>NOMINA 03</t>
  </si>
  <si>
    <t>NOMINA 04</t>
  </si>
  <si>
    <t>NOMINA 05</t>
  </si>
  <si>
    <t>NOMINA 06</t>
  </si>
  <si>
    <t>NOMINA 07</t>
  </si>
  <si>
    <t>CANCELACION DE TIKETS</t>
  </si>
  <si>
    <t xml:space="preserve">Cambio x </t>
  </si>
  <si>
    <t xml:space="preserve">#  </t>
  </si>
  <si>
    <t>REMISIONES  ABASTO 4 CARNES       2 0 1 9</t>
  </si>
  <si>
    <t>FECHA</t>
  </si>
  <si>
    <t>#</t>
  </si>
  <si>
    <t>IMPORTE</t>
  </si>
  <si>
    <t xml:space="preserve">Fecha </t>
  </si>
  <si>
    <t>PAGOS</t>
  </si>
  <si>
    <t>BALANCE      ABASTO 4 CARNES   E N E R O     2 0 2 0</t>
  </si>
  <si>
    <t>COBROS DE CONTADOR   2 0 2 0</t>
  </si>
  <si>
    <t xml:space="preserve">GASOLINA </t>
  </si>
  <si>
    <t>VALES 4 CARNES   Manuel Atlatenco</t>
  </si>
  <si>
    <t>QUESO-CHORIZO-TOSTADAS</t>
  </si>
  <si>
    <t>RES-POLLO</t>
  </si>
  <si>
    <t>POLLO-CHORIZO</t>
  </si>
  <si>
    <t>SEMANA 01</t>
  </si>
  <si>
    <t>SEMANA 02</t>
  </si>
  <si>
    <t>SEMANA 03</t>
  </si>
  <si>
    <t>SEMANA 04</t>
  </si>
  <si>
    <t>SEMANA 05</t>
  </si>
  <si>
    <t>SEMANA 06</t>
  </si>
  <si>
    <t>SEMANA 07</t>
  </si>
  <si>
    <t>SEMANA 08</t>
  </si>
  <si>
    <t>SEMANA 09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</si>
  <si>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</si>
  <si>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</si>
  <si>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</si>
  <si>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</si>
  <si>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</si>
  <si>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</si>
  <si>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</si>
  <si>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</si>
  <si>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</si>
  <si>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</si>
  <si>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 xml:space="preserve">POLLO  </t>
  </si>
  <si>
    <t>POLLO-QUESOS</t>
  </si>
  <si>
    <t>RES-POLLO-TOCINETA-QUESOS</t>
  </si>
  <si>
    <t>POLLO-CHORIZO--</t>
  </si>
  <si>
    <t>POLLO</t>
  </si>
  <si>
    <t>POLLO-TOSTADAS</t>
  </si>
  <si>
    <t>Multas Moto</t>
  </si>
  <si>
    <t>RES-POLLO-MAIZ</t>
  </si>
  <si>
    <t>POLLO-CHORIZO-QUESOS</t>
  </si>
  <si>
    <t>MAIZ</t>
  </si>
  <si>
    <t>POLLO-QUESOS-SALSAS</t>
  </si>
  <si>
    <t>SAT  S.H.C.P</t>
  </si>
  <si>
    <t>RES</t>
  </si>
  <si>
    <t>POLLO-QUESOS-TOCINETA</t>
  </si>
  <si>
    <t>CHORIZO</t>
  </si>
  <si>
    <t>POLLO-MAIZ</t>
  </si>
  <si>
    <t>POLLO-CHORIZO-TOSTADAS-SALSAS</t>
  </si>
  <si>
    <t>POLLO-QUESOS-CHORIZO</t>
  </si>
  <si>
    <t>,00564</t>
  </si>
  <si>
    <t>,00675</t>
  </si>
  <si>
    <t>,00783</t>
  </si>
  <si>
    <t>,00879</t>
  </si>
  <si>
    <t>,01025</t>
  </si>
  <si>
    <t>,01027</t>
  </si>
  <si>
    <t>,01125</t>
  </si>
  <si>
    <t>,01145</t>
  </si>
  <si>
    <t>,01175</t>
  </si>
  <si>
    <t>,01316</t>
  </si>
  <si>
    <t>,01402</t>
  </si>
  <si>
    <t>,01538</t>
  </si>
  <si>
    <t>,01540</t>
  </si>
  <si>
    <t>,01561</t>
  </si>
  <si>
    <t>,01630</t>
  </si>
  <si>
    <t>,01700</t>
  </si>
  <si>
    <t>,01773</t>
  </si>
  <si>
    <t>,01839</t>
  </si>
  <si>
    <t>,01936</t>
  </si>
  <si>
    <t>,01941</t>
  </si>
  <si>
    <t>,01979</t>
  </si>
  <si>
    <t>,02167</t>
  </si>
  <si>
    <t>,02190</t>
  </si>
  <si>
    <t>,02046</t>
  </si>
  <si>
    <t>,02375</t>
  </si>
  <si>
    <t>,02497</t>
  </si>
  <si>
    <t>,02611</t>
  </si>
  <si>
    <t>,02678</t>
  </si>
  <si>
    <t>,02709</t>
  </si>
  <si>
    <t>,02829</t>
  </si>
  <si>
    <t>,02899</t>
  </si>
  <si>
    <t>,03037</t>
  </si>
  <si>
    <t>,03240</t>
  </si>
  <si>
    <t>,03241</t>
  </si>
  <si>
    <t>POLLO-VERDURAS</t>
  </si>
  <si>
    <t>POLLO-MAIZ-TOSTADAS</t>
  </si>
  <si>
    <t>#  122314</t>
  </si>
  <si>
    <t>#  122315</t>
  </si>
  <si>
    <t>#  122437</t>
  </si>
  <si>
    <t>#  122438</t>
  </si>
  <si>
    <t>#  122504</t>
  </si>
  <si>
    <t>#  122505</t>
  </si>
  <si>
    <t>#  122529</t>
  </si>
  <si>
    <t>#  122530</t>
  </si>
  <si>
    <t># 122553</t>
  </si>
  <si>
    <t>#  122554</t>
  </si>
  <si>
    <t>,03285</t>
  </si>
  <si>
    <t>,03378</t>
  </si>
  <si>
    <t>,03459</t>
  </si>
  <si>
    <t>,03548</t>
  </si>
  <si>
    <t>,03813</t>
  </si>
  <si>
    <t>,03877</t>
  </si>
  <si>
    <t>,03878</t>
  </si>
  <si>
    <t xml:space="preserve">GANANCIA </t>
  </si>
  <si>
    <t xml:space="preserve">COMISIONES BANCARIAS </t>
  </si>
  <si>
    <t>ENERO.,2020</t>
  </si>
  <si>
    <t>CELULARES  5</t>
  </si>
  <si>
    <t>GASOLINERA</t>
  </si>
  <si>
    <t>Impuestos Federales</t>
  </si>
  <si>
    <t>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</si>
</sst>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"/>
    <numFmt numFmtId="168" formatCode="[$$-80A]#,##0.00;\-[$$-80A]#,##0.0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00FF"/>
      <name val="Calibri Light"/>
      <family val="1"/>
      <scheme val="maj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CCFF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double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3">
    <xf numFmtId="0" fontId="0" fillId="0" borderId="0" xfId="0"/>
    <xf numFmtId="164" fontId="0" fillId="0" borderId="0" xfId="0" applyNumberFormat="1" applyAlignment="1">
      <alignment horizontal="center"/>
    </xf>
    <xf numFmtId="0" fontId="4" fillId="0" borderId="0" xfId="0" applyFont="1"/>
    <xf numFmtId="44" fontId="1" fillId="0" borderId="0" xfId="1" applyFill="1"/>
    <xf numFmtId="44" fontId="2" fillId="0" borderId="0" xfId="1" applyFont="1"/>
    <xf numFmtId="44" fontId="2" fillId="0" borderId="0" xfId="1" applyFont="1" applyFill="1"/>
    <xf numFmtId="44" fontId="1" fillId="0" borderId="0" xfId="1" applyFont="1" applyFill="1"/>
    <xf numFmtId="164" fontId="0" fillId="0" borderId="0" xfId="0" applyNumberFormat="1"/>
    <xf numFmtId="44" fontId="0" fillId="0" borderId="0" xfId="1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5" fillId="2" borderId="0" xfId="0" applyFont="1" applyFill="1"/>
    <xf numFmtId="44" fontId="1" fillId="2" borderId="0" xfId="1" applyFill="1"/>
    <xf numFmtId="0" fontId="0" fillId="2" borderId="0" xfId="0" applyFill="1"/>
    <xf numFmtId="44" fontId="2" fillId="2" borderId="0" xfId="1" applyFont="1" applyFill="1"/>
    <xf numFmtId="0" fontId="7" fillId="0" borderId="0" xfId="0" applyFont="1" applyAlignment="1">
      <alignment horizontal="center"/>
    </xf>
    <xf numFmtId="44" fontId="1" fillId="0" borderId="0" xfId="1"/>
    <xf numFmtId="44" fontId="8" fillId="2" borderId="0" xfId="1" applyFont="1" applyFill="1"/>
    <xf numFmtId="0" fontId="8" fillId="2" borderId="0" xfId="0" applyFont="1" applyFill="1"/>
    <xf numFmtId="164" fontId="2" fillId="0" borderId="4" xfId="0" applyNumberFormat="1" applyFont="1" applyBorder="1" applyAlignment="1">
      <alignment horizontal="center"/>
    </xf>
    <xf numFmtId="0" fontId="2" fillId="0" borderId="5" xfId="0" applyFont="1" applyBorder="1"/>
    <xf numFmtId="44" fontId="2" fillId="0" borderId="6" xfId="1" applyFont="1" applyBorder="1" applyAlignment="1">
      <alignment horizontal="right"/>
    </xf>
    <xf numFmtId="0" fontId="10" fillId="0" borderId="7" xfId="0" applyFont="1" applyBorder="1"/>
    <xf numFmtId="164" fontId="11" fillId="0" borderId="8" xfId="0" applyNumberFormat="1" applyFont="1" applyBorder="1" applyAlignment="1">
      <alignment horizontal="center"/>
    </xf>
    <xf numFmtId="0" fontId="14" fillId="0" borderId="13" xfId="0" applyFont="1" applyBorder="1"/>
    <xf numFmtId="44" fontId="15" fillId="4" borderId="0" xfId="1" applyFont="1" applyFill="1" applyAlignment="1">
      <alignment horizontal="center"/>
    </xf>
    <xf numFmtId="44" fontId="15" fillId="4" borderId="14" xfId="1" applyFont="1" applyFill="1" applyBorder="1" applyAlignment="1">
      <alignment horizontal="center"/>
    </xf>
    <xf numFmtId="44" fontId="2" fillId="0" borderId="0" xfId="1" applyFont="1" applyFill="1" applyBorder="1" applyAlignment="1">
      <alignment horizontal="center"/>
    </xf>
    <xf numFmtId="44" fontId="2" fillId="0" borderId="0" xfId="1" applyFont="1" applyFill="1" applyAlignment="1">
      <alignment horizontal="center"/>
    </xf>
    <xf numFmtId="165" fontId="2" fillId="0" borderId="0" xfId="0" applyNumberFormat="1" applyFont="1"/>
    <xf numFmtId="16" fontId="0" fillId="0" borderId="0" xfId="0" applyNumberFormat="1"/>
    <xf numFmtId="44" fontId="2" fillId="0" borderId="1" xfId="1" applyFont="1" applyFill="1" applyBorder="1"/>
    <xf numFmtId="44" fontId="2" fillId="0" borderId="18" xfId="1" applyFont="1" applyFill="1" applyBorder="1"/>
    <xf numFmtId="44" fontId="2" fillId="0" borderId="20" xfId="1" applyFont="1" applyFill="1" applyBorder="1"/>
    <xf numFmtId="44" fontId="2" fillId="0" borderId="21" xfId="1" applyFont="1" applyFill="1" applyBorder="1"/>
    <xf numFmtId="44" fontId="2" fillId="0" borderId="22" xfId="1" applyFont="1" applyFill="1" applyBorder="1"/>
    <xf numFmtId="44" fontId="2" fillId="0" borderId="0" xfId="1" applyFont="1" applyFill="1" applyBorder="1"/>
    <xf numFmtId="44" fontId="0" fillId="0" borderId="0" xfId="0" applyNumberFormat="1"/>
    <xf numFmtId="0" fontId="2" fillId="0" borderId="23" xfId="0" applyFont="1" applyBorder="1"/>
    <xf numFmtId="44" fontId="2" fillId="0" borderId="24" xfId="1" applyFont="1" applyFill="1" applyBorder="1"/>
    <xf numFmtId="16" fontId="18" fillId="0" borderId="0" xfId="1" applyNumberFormat="1" applyFont="1" applyFill="1" applyAlignment="1">
      <alignment horizontal="center"/>
    </xf>
    <xf numFmtId="0" fontId="0" fillId="0" borderId="5" xfId="0" applyBorder="1"/>
    <xf numFmtId="44" fontId="2" fillId="0" borderId="25" xfId="1" applyFont="1" applyBorder="1"/>
    <xf numFmtId="165" fontId="2" fillId="0" borderId="0" xfId="0" applyNumberFormat="1" applyFont="1" applyAlignment="1">
      <alignment wrapText="1"/>
    </xf>
    <xf numFmtId="0" fontId="12" fillId="0" borderId="23" xfId="0" applyFont="1" applyBorder="1"/>
    <xf numFmtId="15" fontId="2" fillId="0" borderId="0" xfId="1" applyNumberFormat="1" applyFont="1" applyFill="1"/>
    <xf numFmtId="0" fontId="8" fillId="0" borderId="5" xfId="0" applyFont="1" applyBorder="1" applyAlignment="1">
      <alignment horizontal="center"/>
    </xf>
    <xf numFmtId="166" fontId="2" fillId="0" borderId="25" xfId="0" applyNumberFormat="1" applyFont="1" applyBorder="1"/>
    <xf numFmtId="165" fontId="2" fillId="0" borderId="0" xfId="1" applyNumberFormat="1" applyFont="1"/>
    <xf numFmtId="0" fontId="2" fillId="5" borderId="0" xfId="0" applyFont="1" applyFill="1"/>
    <xf numFmtId="166" fontId="2" fillId="0" borderId="0" xfId="0" applyNumberFormat="1" applyFont="1"/>
    <xf numFmtId="15" fontId="9" fillId="0" borderId="0" xfId="1" applyNumberFormat="1" applyFont="1" applyFill="1"/>
    <xf numFmtId="166" fontId="2" fillId="6" borderId="25" xfId="0" applyNumberFormat="1" applyFont="1" applyFill="1" applyBorder="1"/>
    <xf numFmtId="16" fontId="13" fillId="0" borderId="0" xfId="1" applyNumberFormat="1" applyFont="1" applyFill="1" applyAlignment="1">
      <alignment horizontal="left"/>
    </xf>
    <xf numFmtId="0" fontId="8" fillId="0" borderId="5" xfId="0" applyFont="1" applyBorder="1"/>
    <xf numFmtId="44" fontId="2" fillId="0" borderId="25" xfId="1" applyFont="1" applyFill="1" applyBorder="1"/>
    <xf numFmtId="16" fontId="19" fillId="0" borderId="0" xfId="1" applyNumberFormat="1" applyFont="1" applyFill="1" applyAlignment="1">
      <alignment horizontal="center"/>
    </xf>
    <xf numFmtId="16" fontId="13" fillId="0" borderId="5" xfId="0" applyNumberFormat="1" applyFont="1" applyBorder="1"/>
    <xf numFmtId="44" fontId="2" fillId="3" borderId="26" xfId="1" applyFont="1" applyFill="1" applyBorder="1"/>
    <xf numFmtId="0" fontId="2" fillId="0" borderId="0" xfId="0" applyFont="1"/>
    <xf numFmtId="165" fontId="12" fillId="0" borderId="0" xfId="1" applyNumberFormat="1" applyFont="1" applyFill="1" applyAlignment="1">
      <alignment horizontal="center"/>
    </xf>
    <xf numFmtId="0" fontId="12" fillId="0" borderId="0" xfId="0" applyFont="1"/>
    <xf numFmtId="44" fontId="2" fillId="0" borderId="5" xfId="1" applyFon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44" fontId="2" fillId="0" borderId="5" xfId="1" applyFont="1" applyBorder="1"/>
    <xf numFmtId="44" fontId="8" fillId="0" borderId="0" xfId="1" applyFont="1" applyAlignment="1">
      <alignment horizontal="right"/>
    </xf>
    <xf numFmtId="44" fontId="5" fillId="0" borderId="14" xfId="1" applyFont="1" applyBorder="1" applyAlignment="1">
      <alignment horizontal="right"/>
    </xf>
    <xf numFmtId="165" fontId="12" fillId="0" borderId="0" xfId="1" applyNumberFormat="1" applyFont="1" applyAlignment="1">
      <alignment horizontal="center"/>
    </xf>
    <xf numFmtId="44" fontId="2" fillId="0" borderId="25" xfId="1" applyFont="1" applyFill="1" applyBorder="1" applyAlignment="1">
      <alignment horizontal="right"/>
    </xf>
    <xf numFmtId="0" fontId="20" fillId="0" borderId="0" xfId="0" applyFont="1"/>
    <xf numFmtId="44" fontId="2" fillId="0" borderId="0" xfId="1" applyFont="1" applyAlignment="1">
      <alignment horizontal="right"/>
    </xf>
    <xf numFmtId="16" fontId="2" fillId="0" borderId="4" xfId="0" applyNumberFormat="1" applyFont="1" applyBorder="1"/>
    <xf numFmtId="0" fontId="2" fillId="0" borderId="28" xfId="0" applyFont="1" applyBorder="1"/>
    <xf numFmtId="44" fontId="2" fillId="0" borderId="29" xfId="1" applyFont="1" applyFill="1" applyBorder="1"/>
    <xf numFmtId="16" fontId="8" fillId="0" borderId="4" xfId="0" applyNumberFormat="1" applyFont="1" applyBorder="1"/>
    <xf numFmtId="44" fontId="2" fillId="3" borderId="27" xfId="1" applyFont="1" applyFill="1" applyBorder="1" applyAlignment="1">
      <alignment horizontal="right"/>
    </xf>
    <xf numFmtId="165" fontId="2" fillId="0" borderId="0" xfId="1" applyNumberFormat="1" applyFont="1" applyAlignment="1">
      <alignment horizontal="center"/>
    </xf>
    <xf numFmtId="44" fontId="2" fillId="0" borderId="29" xfId="1" applyFont="1" applyFill="1" applyBorder="1" applyAlignment="1">
      <alignment horizontal="right"/>
    </xf>
    <xf numFmtId="44" fontId="2" fillId="3" borderId="5" xfId="1" applyFont="1" applyFill="1" applyBorder="1" applyAlignment="1">
      <alignment horizontal="right"/>
    </xf>
    <xf numFmtId="165" fontId="2" fillId="0" borderId="19" xfId="1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12" fillId="0" borderId="4" xfId="0" applyFont="1" applyBorder="1"/>
    <xf numFmtId="44" fontId="2" fillId="0" borderId="16" xfId="1" applyFont="1" applyFill="1" applyBorder="1" applyAlignment="1">
      <alignment horizontal="right"/>
    </xf>
    <xf numFmtId="165" fontId="13" fillId="0" borderId="19" xfId="1" applyNumberFormat="1" applyFont="1" applyBorder="1" applyAlignment="1">
      <alignment horizontal="left"/>
    </xf>
    <xf numFmtId="0" fontId="16" fillId="0" borderId="5" xfId="0" applyFont="1" applyBorder="1"/>
    <xf numFmtId="16" fontId="2" fillId="0" borderId="4" xfId="0" applyNumberFormat="1" applyFont="1" applyBorder="1" applyAlignment="1">
      <alignment horizontal="center"/>
    </xf>
    <xf numFmtId="44" fontId="2" fillId="0" borderId="0" xfId="1" applyFont="1" applyFill="1" applyAlignment="1"/>
    <xf numFmtId="165" fontId="13" fillId="0" borderId="0" xfId="1" applyNumberFormat="1" applyFont="1" applyBorder="1" applyAlignment="1">
      <alignment horizontal="left"/>
    </xf>
    <xf numFmtId="0" fontId="16" fillId="0" borderId="27" xfId="0" applyFont="1" applyBorder="1"/>
    <xf numFmtId="16" fontId="0" fillId="0" borderId="5" xfId="0" applyNumberFormat="1" applyBorder="1"/>
    <xf numFmtId="0" fontId="16" fillId="0" borderId="5" xfId="0" applyFont="1" applyBorder="1" applyAlignment="1">
      <alignment horizontal="right"/>
    </xf>
    <xf numFmtId="44" fontId="2" fillId="0" borderId="32" xfId="1" applyFont="1" applyFill="1" applyBorder="1"/>
    <xf numFmtId="44" fontId="2" fillId="0" borderId="8" xfId="1" applyFont="1" applyFill="1" applyBorder="1"/>
    <xf numFmtId="44" fontId="2" fillId="0" borderId="0" xfId="1" applyFont="1" applyBorder="1"/>
    <xf numFmtId="15" fontId="2" fillId="0" borderId="34" xfId="0" applyNumberFormat="1" applyFont="1" applyBorder="1"/>
    <xf numFmtId="44" fontId="2" fillId="0" borderId="35" xfId="1" applyFont="1" applyFill="1" applyBorder="1"/>
    <xf numFmtId="0" fontId="0" fillId="0" borderId="33" xfId="0" applyBorder="1"/>
    <xf numFmtId="44" fontId="2" fillId="0" borderId="36" xfId="1" applyFont="1" applyFill="1" applyBorder="1"/>
    <xf numFmtId="15" fontId="2" fillId="0" borderId="0" xfId="0" applyNumberFormat="1" applyFont="1"/>
    <xf numFmtId="44" fontId="2" fillId="0" borderId="37" xfId="1" applyFont="1" applyFill="1" applyBorder="1"/>
    <xf numFmtId="44" fontId="0" fillId="0" borderId="0" xfId="1" applyFont="1" applyBorder="1"/>
    <xf numFmtId="165" fontId="9" fillId="0" borderId="5" xfId="1" applyNumberFormat="1" applyFont="1" applyFill="1" applyBorder="1" applyAlignment="1">
      <alignment horizontal="left"/>
    </xf>
    <xf numFmtId="44" fontId="12" fillId="0" borderId="5" xfId="1" applyFont="1" applyFill="1" applyBorder="1" applyAlignment="1">
      <alignment horizontal="right"/>
    </xf>
    <xf numFmtId="165" fontId="9" fillId="0" borderId="39" xfId="1" applyNumberFormat="1" applyFont="1" applyFill="1" applyBorder="1" applyAlignment="1">
      <alignment horizontal="left"/>
    </xf>
    <xf numFmtId="44" fontId="2" fillId="0" borderId="30" xfId="1" applyFont="1" applyFill="1" applyBorder="1"/>
    <xf numFmtId="0" fontId="13" fillId="0" borderId="0" xfId="0" applyFont="1"/>
    <xf numFmtId="164" fontId="2" fillId="0" borderId="40" xfId="0" applyNumberFormat="1" applyFont="1" applyBorder="1" applyAlignment="1">
      <alignment horizontal="center"/>
    </xf>
    <xf numFmtId="44" fontId="2" fillId="0" borderId="41" xfId="1" applyFont="1" applyBorder="1"/>
    <xf numFmtId="15" fontId="2" fillId="0" borderId="41" xfId="0" applyNumberFormat="1" applyFont="1" applyBorder="1"/>
    <xf numFmtId="44" fontId="1" fillId="0" borderId="41" xfId="1" applyBorder="1"/>
    <xf numFmtId="0" fontId="0" fillId="0" borderId="41" xfId="0" applyBorder="1"/>
    <xf numFmtId="44" fontId="1" fillId="0" borderId="30" xfId="1" applyBorder="1"/>
    <xf numFmtId="44" fontId="8" fillId="7" borderId="42" xfId="1" applyFont="1" applyFill="1" applyBorder="1" applyAlignment="1">
      <alignment horizontal="center"/>
    </xf>
    <xf numFmtId="44" fontId="8" fillId="7" borderId="32" xfId="1" applyFont="1" applyFill="1" applyBorder="1" applyAlignment="1">
      <alignment horizontal="center"/>
    </xf>
    <xf numFmtId="44" fontId="8" fillId="0" borderId="0" xfId="1" applyFont="1" applyFill="1" applyBorder="1" applyAlignment="1">
      <alignment horizontal="center"/>
    </xf>
    <xf numFmtId="164" fontId="12" fillId="0" borderId="43" xfId="0" applyNumberFormat="1" applyFont="1" applyBorder="1" applyAlignment="1">
      <alignment horizontal="center"/>
    </xf>
    <xf numFmtId="44" fontId="9" fillId="0" borderId="44" xfId="1" applyFont="1" applyBorder="1"/>
    <xf numFmtId="0" fontId="0" fillId="0" borderId="45" xfId="0" applyBorder="1"/>
    <xf numFmtId="0" fontId="21" fillId="0" borderId="45" xfId="0" applyFont="1" applyBorder="1" applyAlignment="1">
      <alignment horizontal="center"/>
    </xf>
    <xf numFmtId="44" fontId="22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6" fontId="2" fillId="0" borderId="42" xfId="0" applyNumberFormat="1" applyFont="1" applyBorder="1" applyAlignment="1">
      <alignment horizontal="center"/>
    </xf>
    <xf numFmtId="166" fontId="8" fillId="0" borderId="32" xfId="0" applyNumberFormat="1" applyFont="1" applyBorder="1"/>
    <xf numFmtId="168" fontId="5" fillId="0" borderId="0" xfId="1" applyNumberFormat="1" applyFont="1" applyFill="1" applyBorder="1" applyAlignment="1">
      <alignment horizontal="center" vertical="center" wrapText="1"/>
    </xf>
    <xf numFmtId="164" fontId="18" fillId="0" borderId="0" xfId="0" applyNumberFormat="1" applyFont="1" applyAlignment="1">
      <alignment horizontal="center"/>
    </xf>
    <xf numFmtId="166" fontId="9" fillId="0" borderId="48" xfId="0" applyNumberFormat="1" applyFont="1" applyBorder="1" applyAlignment="1">
      <alignment horizontal="center" vertical="center" wrapText="1"/>
    </xf>
    <xf numFmtId="44" fontId="2" fillId="0" borderId="0" xfId="1" applyFont="1" applyFill="1" applyBorder="1" applyAlignment="1">
      <alignment horizontal="right"/>
    </xf>
    <xf numFmtId="44" fontId="2" fillId="0" borderId="0" xfId="0" applyNumberFormat="1" applyFont="1"/>
    <xf numFmtId="44" fontId="8" fillId="0" borderId="5" xfId="1" applyFont="1" applyBorder="1"/>
    <xf numFmtId="44" fontId="9" fillId="0" borderId="0" xfId="1" applyFont="1" applyAlignment="1">
      <alignment horizontal="center" vertical="center" wrapText="1"/>
    </xf>
    <xf numFmtId="44" fontId="8" fillId="0" borderId="0" xfId="1" applyFont="1"/>
    <xf numFmtId="0" fontId="23" fillId="0" borderId="30" xfId="0" applyFont="1" applyBorder="1"/>
    <xf numFmtId="0" fontId="24" fillId="0" borderId="30" xfId="0" applyFont="1" applyBorder="1" applyAlignment="1">
      <alignment horizontal="right"/>
    </xf>
    <xf numFmtId="44" fontId="2" fillId="0" borderId="30" xfId="1" applyFont="1" applyBorder="1"/>
    <xf numFmtId="0" fontId="8" fillId="0" borderId="0" xfId="0" applyFont="1" applyAlignment="1">
      <alignment vertical="center"/>
    </xf>
    <xf numFmtId="166" fontId="14" fillId="0" borderId="0" xfId="0" applyNumberFormat="1" applyFont="1"/>
    <xf numFmtId="0" fontId="2" fillId="0" borderId="25" xfId="0" applyFont="1" applyBorder="1" applyAlignment="1">
      <alignment horizontal="left"/>
    </xf>
    <xf numFmtId="0" fontId="8" fillId="0" borderId="39" xfId="0" applyFont="1" applyBorder="1" applyAlignment="1">
      <alignment vertical="center"/>
    </xf>
    <xf numFmtId="0" fontId="2" fillId="0" borderId="0" xfId="0" applyFont="1" applyAlignment="1">
      <alignment horizontal="right"/>
    </xf>
    <xf numFmtId="44" fontId="8" fillId="0" borderId="5" xfId="1" applyFont="1" applyFill="1" applyBorder="1"/>
    <xf numFmtId="165" fontId="25" fillId="0" borderId="25" xfId="1" applyNumberFormat="1" applyFont="1" applyBorder="1"/>
    <xf numFmtId="44" fontId="26" fillId="0" borderId="41" xfId="1" applyFont="1" applyBorder="1"/>
    <xf numFmtId="44" fontId="21" fillId="0" borderId="0" xfId="1" applyFont="1"/>
    <xf numFmtId="0" fontId="21" fillId="0" borderId="0" xfId="0" applyFont="1" applyAlignment="1">
      <alignment horizontal="center"/>
    </xf>
    <xf numFmtId="44" fontId="27" fillId="0" borderId="0" xfId="1" applyFont="1"/>
    <xf numFmtId="44" fontId="5" fillId="0" borderId="0" xfId="1" applyFont="1"/>
    <xf numFmtId="44" fontId="4" fillId="0" borderId="0" xfId="1" applyFont="1"/>
    <xf numFmtId="44" fontId="1" fillId="0" borderId="0" xfId="1" applyBorder="1"/>
    <xf numFmtId="164" fontId="2" fillId="0" borderId="4" xfId="0" applyNumberFormat="1" applyFont="1" applyFill="1" applyBorder="1" applyAlignment="1">
      <alignment horizontal="center"/>
    </xf>
    <xf numFmtId="166" fontId="16" fillId="0" borderId="0" xfId="0" applyNumberFormat="1" applyFont="1" applyFill="1" applyAlignment="1">
      <alignment horizontal="left"/>
    </xf>
    <xf numFmtId="15" fontId="2" fillId="0" borderId="17" xfId="0" applyNumberFormat="1" applyFont="1" applyFill="1" applyBorder="1"/>
    <xf numFmtId="0" fontId="0" fillId="0" borderId="0" xfId="0" applyFill="1"/>
    <xf numFmtId="15" fontId="2" fillId="0" borderId="19" xfId="0" applyNumberFormat="1" applyFont="1" applyFill="1" applyBorder="1"/>
    <xf numFmtId="166" fontId="17" fillId="0" borderId="0" xfId="0" applyNumberFormat="1" applyFont="1" applyFill="1"/>
    <xf numFmtId="166" fontId="19" fillId="0" borderId="0" xfId="0" applyNumberFormat="1" applyFont="1" applyFill="1"/>
    <xf numFmtId="166" fontId="16" fillId="0" borderId="0" xfId="0" applyNumberFormat="1" applyFont="1" applyFill="1"/>
    <xf numFmtId="166" fontId="12" fillId="0" borderId="0" xfId="0" applyNumberFormat="1" applyFont="1" applyFill="1"/>
    <xf numFmtId="44" fontId="2" fillId="0" borderId="31" xfId="1" applyFont="1" applyFill="1" applyBorder="1"/>
    <xf numFmtId="165" fontId="8" fillId="0" borderId="5" xfId="1" applyNumberFormat="1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44" fontId="2" fillId="0" borderId="5" xfId="1" applyFont="1" applyFill="1" applyBorder="1" applyAlignment="1">
      <alignment horizontal="right"/>
    </xf>
    <xf numFmtId="166" fontId="2" fillId="0" borderId="0" xfId="0" applyNumberFormat="1" applyFont="1" applyFill="1"/>
    <xf numFmtId="0" fontId="12" fillId="0" borderId="5" xfId="0" applyFont="1" applyFill="1" applyBorder="1" applyAlignment="1">
      <alignment horizontal="left"/>
    </xf>
    <xf numFmtId="0" fontId="19" fillId="0" borderId="5" xfId="0" applyFont="1" applyFill="1" applyBorder="1" applyAlignment="1">
      <alignment horizontal="left"/>
    </xf>
    <xf numFmtId="0" fontId="16" fillId="0" borderId="5" xfId="0" applyFont="1" applyFill="1" applyBorder="1" applyAlignment="1">
      <alignment horizontal="left"/>
    </xf>
    <xf numFmtId="44" fontId="18" fillId="0" borderId="4" xfId="1" applyFont="1" applyFill="1" applyBorder="1" applyAlignment="1">
      <alignment horizontal="left"/>
    </xf>
    <xf numFmtId="0" fontId="8" fillId="0" borderId="0" xfId="0" applyFont="1"/>
    <xf numFmtId="165" fontId="2" fillId="0" borderId="5" xfId="0" applyNumberFormat="1" applyFont="1" applyBorder="1"/>
    <xf numFmtId="0" fontId="2" fillId="0" borderId="5" xfId="0" applyFont="1" applyBorder="1" applyAlignment="1">
      <alignment horizontal="center"/>
    </xf>
    <xf numFmtId="44" fontId="12" fillId="0" borderId="5" xfId="1" applyFont="1" applyBorder="1"/>
    <xf numFmtId="0" fontId="12" fillId="0" borderId="5" xfId="0" applyFont="1" applyBorder="1"/>
    <xf numFmtId="0" fontId="8" fillId="0" borderId="41" xfId="0" applyFont="1" applyBorder="1" applyAlignment="1">
      <alignment horizontal="center"/>
    </xf>
    <xf numFmtId="44" fontId="8" fillId="0" borderId="41" xfId="1" applyFont="1" applyBorder="1" applyAlignment="1">
      <alignment horizontal="center"/>
    </xf>
    <xf numFmtId="164" fontId="31" fillId="0" borderId="38" xfId="0" applyNumberFormat="1" applyFont="1" applyBorder="1" applyAlignment="1">
      <alignment horizontal="center"/>
    </xf>
    <xf numFmtId="1" fontId="32" fillId="0" borderId="38" xfId="0" applyNumberFormat="1" applyFont="1" applyBorder="1" applyAlignment="1">
      <alignment horizontal="center"/>
    </xf>
    <xf numFmtId="44" fontId="33" fillId="0" borderId="50" xfId="1" applyFont="1" applyBorder="1"/>
    <xf numFmtId="164" fontId="31" fillId="0" borderId="5" xfId="0" applyNumberFormat="1" applyFont="1" applyBorder="1" applyAlignment="1">
      <alignment horizontal="center"/>
    </xf>
    <xf numFmtId="1" fontId="32" fillId="0" borderId="5" xfId="0" applyNumberFormat="1" applyFont="1" applyBorder="1" applyAlignment="1">
      <alignment horizontal="center"/>
    </xf>
    <xf numFmtId="44" fontId="2" fillId="0" borderId="5" xfId="1" applyFont="1" applyFill="1" applyBorder="1"/>
    <xf numFmtId="164" fontId="2" fillId="0" borderId="5" xfId="0" applyNumberFormat="1" applyFont="1" applyBorder="1" applyAlignment="1">
      <alignment horizontal="center"/>
    </xf>
    <xf numFmtId="164" fontId="31" fillId="0" borderId="51" xfId="0" applyNumberFormat="1" applyFont="1" applyBorder="1" applyAlignment="1">
      <alignment horizontal="center"/>
    </xf>
    <xf numFmtId="1" fontId="32" fillId="0" borderId="51" xfId="0" applyNumberFormat="1" applyFont="1" applyBorder="1" applyAlignment="1">
      <alignment horizontal="center"/>
    </xf>
    <xf numFmtId="164" fontId="2" fillId="0" borderId="30" xfId="0" applyNumberFormat="1" applyFont="1" applyBorder="1" applyAlignment="1">
      <alignment horizontal="center"/>
    </xf>
    <xf numFmtId="44" fontId="34" fillId="3" borderId="50" xfId="1" applyFont="1" applyFill="1" applyBorder="1"/>
    <xf numFmtId="44" fontId="1" fillId="8" borderId="0" xfId="1" applyFill="1"/>
    <xf numFmtId="0" fontId="0" fillId="8" borderId="0" xfId="0" applyFill="1"/>
    <xf numFmtId="164" fontId="2" fillId="8" borderId="0" xfId="0" applyNumberFormat="1" applyFont="1" applyFill="1" applyAlignment="1">
      <alignment horizontal="center"/>
    </xf>
    <xf numFmtId="0" fontId="35" fillId="8" borderId="0" xfId="0" applyFont="1" applyFill="1"/>
    <xf numFmtId="0" fontId="2" fillId="0" borderId="0" xfId="0" applyFont="1" applyFill="1"/>
    <xf numFmtId="44" fontId="2" fillId="3" borderId="52" xfId="1" applyFont="1" applyFill="1" applyBorder="1"/>
    <xf numFmtId="0" fontId="12" fillId="0" borderId="30" xfId="0" applyFont="1" applyBorder="1"/>
    <xf numFmtId="0" fontId="2" fillId="0" borderId="0" xfId="0" applyFont="1" applyBorder="1"/>
    <xf numFmtId="167" fontId="2" fillId="0" borderId="0" xfId="0" applyNumberFormat="1" applyFont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55" xfId="0" applyBorder="1"/>
    <xf numFmtId="0" fontId="2" fillId="0" borderId="27" xfId="0" applyFont="1" applyBorder="1"/>
    <xf numFmtId="0" fontId="8" fillId="0" borderId="0" xfId="0" applyFont="1" applyAlignment="1">
      <alignment horizontal="center"/>
    </xf>
    <xf numFmtId="44" fontId="2" fillId="3" borderId="25" xfId="1" applyFont="1" applyFill="1" applyBorder="1" applyAlignment="1">
      <alignment horizontal="right"/>
    </xf>
    <xf numFmtId="165" fontId="0" fillId="0" borderId="5" xfId="0" applyNumberFormat="1" applyBorder="1"/>
    <xf numFmtId="44" fontId="2" fillId="5" borderId="0" xfId="1" applyFont="1" applyFill="1"/>
    <xf numFmtId="0" fontId="12" fillId="0" borderId="15" xfId="0" applyFont="1" applyBorder="1"/>
    <xf numFmtId="16" fontId="2" fillId="0" borderId="5" xfId="0" applyNumberFormat="1" applyFont="1" applyBorder="1"/>
    <xf numFmtId="44" fontId="2" fillId="3" borderId="0" xfId="1" applyFont="1" applyFill="1"/>
    <xf numFmtId="165" fontId="2" fillId="3" borderId="4" xfId="0" applyNumberFormat="1" applyFont="1" applyFill="1" applyBorder="1" applyAlignment="1">
      <alignment horizontal="left"/>
    </xf>
    <xf numFmtId="16" fontId="8" fillId="0" borderId="0" xfId="1" applyNumberFormat="1" applyFont="1" applyFill="1" applyAlignment="1">
      <alignment horizontal="center"/>
    </xf>
    <xf numFmtId="166" fontId="36" fillId="0" borderId="41" xfId="0" applyNumberFormat="1" applyFont="1" applyBorder="1"/>
    <xf numFmtId="164" fontId="2" fillId="0" borderId="58" xfId="0" applyNumberFormat="1" applyFont="1" applyBorder="1" applyAlignment="1">
      <alignment horizontal="center"/>
    </xf>
    <xf numFmtId="44" fontId="2" fillId="0" borderId="59" xfId="1" applyFont="1" applyFill="1" applyBorder="1"/>
    <xf numFmtId="166" fontId="17" fillId="0" borderId="0" xfId="0" applyNumberFormat="1" applyFont="1" applyBorder="1"/>
    <xf numFmtId="164" fontId="2" fillId="0" borderId="60" xfId="0" applyNumberFormat="1" applyFont="1" applyBorder="1" applyAlignment="1">
      <alignment horizontal="center"/>
    </xf>
    <xf numFmtId="44" fontId="2" fillId="0" borderId="61" xfId="1" applyFont="1" applyFill="1" applyBorder="1"/>
    <xf numFmtId="166" fontId="9" fillId="0" borderId="1" xfId="0" applyNumberFormat="1" applyFont="1" applyBorder="1"/>
    <xf numFmtId="166" fontId="9" fillId="0" borderId="6" xfId="0" applyNumberFormat="1" applyFont="1" applyBorder="1"/>
    <xf numFmtId="164" fontId="2" fillId="0" borderId="62" xfId="0" applyNumberFormat="1" applyFont="1" applyBorder="1" applyAlignment="1">
      <alignment horizontal="center"/>
    </xf>
    <xf numFmtId="44" fontId="2" fillId="0" borderId="63" xfId="1" applyFont="1" applyFill="1" applyBorder="1"/>
    <xf numFmtId="166" fontId="9" fillId="0" borderId="64" xfId="0" applyNumberFormat="1" applyFont="1" applyBorder="1"/>
    <xf numFmtId="164" fontId="37" fillId="0" borderId="0" xfId="1" applyNumberFormat="1" applyFont="1" applyAlignment="1">
      <alignment horizontal="left"/>
    </xf>
    <xf numFmtId="165" fontId="2" fillId="3" borderId="0" xfId="0" applyNumberFormat="1" applyFont="1" applyFill="1" applyAlignment="1">
      <alignment horizontal="left"/>
    </xf>
    <xf numFmtId="44" fontId="9" fillId="0" borderId="3" xfId="1" applyFont="1" applyBorder="1"/>
    <xf numFmtId="165" fontId="19" fillId="0" borderId="5" xfId="1" applyNumberFormat="1" applyFont="1" applyFill="1" applyBorder="1" applyAlignment="1">
      <alignment horizontal="left"/>
    </xf>
    <xf numFmtId="0" fontId="17" fillId="0" borderId="38" xfId="0" applyFont="1" applyFill="1" applyBorder="1" applyAlignment="1">
      <alignment horizontal="left"/>
    </xf>
    <xf numFmtId="166" fontId="12" fillId="0" borderId="0" xfId="0" applyNumberFormat="1" applyFont="1" applyAlignment="1">
      <alignment horizontal="center" vertical="center" wrapText="1"/>
    </xf>
    <xf numFmtId="44" fontId="9" fillId="0" borderId="25" xfId="1" applyFont="1" applyBorder="1" applyAlignment="1">
      <alignment horizontal="center" vertical="center" wrapText="1"/>
    </xf>
    <xf numFmtId="44" fontId="9" fillId="0" borderId="48" xfId="1" applyFont="1" applyBorder="1" applyAlignment="1">
      <alignment horizontal="center" vertical="center" wrapText="1"/>
    </xf>
    <xf numFmtId="44" fontId="5" fillId="0" borderId="48" xfId="1" applyFont="1" applyBorder="1" applyAlignment="1">
      <alignment horizontal="center"/>
    </xf>
    <xf numFmtId="44" fontId="5" fillId="0" borderId="39" xfId="1" applyFont="1" applyBorder="1" applyAlignment="1">
      <alignment horizontal="center"/>
    </xf>
    <xf numFmtId="0" fontId="3" fillId="0" borderId="0" xfId="0" applyFont="1"/>
    <xf numFmtId="44" fontId="6" fillId="0" borderId="0" xfId="1" applyFont="1" applyBorder="1" applyAlignment="1">
      <alignment horizontal="center"/>
    </xf>
    <xf numFmtId="44" fontId="6" fillId="0" borderId="2" xfId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168" fontId="5" fillId="3" borderId="7" xfId="1" applyNumberFormat="1" applyFont="1" applyFill="1" applyBorder="1" applyAlignment="1">
      <alignment horizontal="center" vertical="center" wrapText="1"/>
    </xf>
    <xf numFmtId="168" fontId="5" fillId="3" borderId="47" xfId="1" applyNumberFormat="1" applyFont="1" applyFill="1" applyBorder="1" applyAlignment="1">
      <alignment horizontal="center" vertical="center" wrapText="1"/>
    </xf>
    <xf numFmtId="166" fontId="9" fillId="0" borderId="25" xfId="0" applyNumberFormat="1" applyFont="1" applyBorder="1" applyAlignment="1">
      <alignment horizontal="center" vertical="center" wrapText="1"/>
    </xf>
    <xf numFmtId="166" fontId="9" fillId="0" borderId="48" xfId="0" applyNumberFormat="1" applyFont="1" applyBorder="1" applyAlignment="1">
      <alignment horizontal="center" vertical="center" wrapText="1"/>
    </xf>
    <xf numFmtId="166" fontId="9" fillId="0" borderId="48" xfId="0" applyNumberFormat="1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166" fontId="9" fillId="0" borderId="0" xfId="0" applyNumberFormat="1" applyFont="1" applyAlignment="1">
      <alignment horizontal="center" vertical="center" wrapText="1"/>
    </xf>
    <xf numFmtId="0" fontId="5" fillId="0" borderId="55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5" fillId="0" borderId="40" xfId="0" applyFont="1" applyBorder="1" applyAlignment="1">
      <alignment horizontal="center" wrapText="1"/>
    </xf>
    <xf numFmtId="0" fontId="5" fillId="0" borderId="57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164" fontId="8" fillId="9" borderId="53" xfId="0" applyNumberFormat="1" applyFont="1" applyFill="1" applyBorder="1" applyAlignment="1">
      <alignment horizontal="center"/>
    </xf>
    <xf numFmtId="164" fontId="8" fillId="9" borderId="36" xfId="0" applyNumberFormat="1" applyFont="1" applyFill="1" applyBorder="1" applyAlignment="1">
      <alignment horizontal="center"/>
    </xf>
    <xf numFmtId="164" fontId="8" fillId="9" borderId="54" xfId="0" applyNumberFormat="1" applyFont="1" applyFill="1" applyBorder="1" applyAlignment="1">
      <alignment horizontal="center"/>
    </xf>
    <xf numFmtId="0" fontId="8" fillId="0" borderId="55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44" fontId="14" fillId="0" borderId="25" xfId="1" applyFont="1" applyBorder="1" applyAlignment="1">
      <alignment horizontal="center"/>
    </xf>
    <xf numFmtId="44" fontId="14" fillId="0" borderId="39" xfId="1" applyFont="1" applyBorder="1" applyAlignment="1">
      <alignment horizontal="center"/>
    </xf>
    <xf numFmtId="0" fontId="26" fillId="0" borderId="48" xfId="0" applyFont="1" applyBorder="1" applyAlignment="1">
      <alignment horizontal="center"/>
    </xf>
    <xf numFmtId="0" fontId="26" fillId="0" borderId="39" xfId="0" applyFont="1" applyBorder="1" applyAlignment="1">
      <alignment horizontal="center"/>
    </xf>
    <xf numFmtId="44" fontId="5" fillId="10" borderId="11" xfId="1" applyFont="1" applyFill="1" applyBorder="1" applyAlignment="1">
      <alignment horizontal="center"/>
    </xf>
    <xf numFmtId="44" fontId="5" fillId="10" borderId="49" xfId="1" applyFont="1" applyFill="1" applyBorder="1" applyAlignment="1">
      <alignment horizontal="center"/>
    </xf>
    <xf numFmtId="166" fontId="5" fillId="10" borderId="49" xfId="1" applyNumberFormat="1" applyFont="1" applyFill="1" applyBorder="1" applyAlignment="1">
      <alignment horizontal="center"/>
    </xf>
    <xf numFmtId="166" fontId="5" fillId="10" borderId="12" xfId="1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45</xdr:row>
      <xdr:rowOff>19050</xdr:rowOff>
    </xdr:from>
    <xdr:to>
      <xdr:col>6</xdr:col>
      <xdr:colOff>295275</xdr:colOff>
      <xdr:row>45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A0933BFC-14B6-46F7-809B-45DFE2824433}"/>
            </a:ext>
          </a:extLst>
        </xdr:cNvPr>
        <xdr:cNvCxnSpPr/>
      </xdr:nvCxnSpPr>
      <xdr:spPr>
        <a:xfrm>
          <a:off x="4705350" y="967740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46</xdr:row>
      <xdr:rowOff>200024</xdr:rowOff>
    </xdr:from>
    <xdr:to>
      <xdr:col>6</xdr:col>
      <xdr:colOff>285750</xdr:colOff>
      <xdr:row>47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1665D7BD-CEE8-4624-A8E6-0DC9988821ED}"/>
            </a:ext>
          </a:extLst>
        </xdr:cNvPr>
        <xdr:cNvCxnSpPr/>
      </xdr:nvCxnSpPr>
      <xdr:spPr>
        <a:xfrm rot="10800000" flipV="1">
          <a:off x="4686300" y="101155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44</xdr:row>
      <xdr:rowOff>123825</xdr:rowOff>
    </xdr:from>
    <xdr:to>
      <xdr:col>7</xdr:col>
      <xdr:colOff>0</xdr:colOff>
      <xdr:row>45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6392CBB0-7751-4127-BD3C-B01FF9922246}"/>
            </a:ext>
          </a:extLst>
        </xdr:cNvPr>
        <xdr:cNvCxnSpPr/>
      </xdr:nvCxnSpPr>
      <xdr:spPr>
        <a:xfrm>
          <a:off x="4600575" y="9572625"/>
          <a:ext cx="238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46</xdr:row>
      <xdr:rowOff>200024</xdr:rowOff>
    </xdr:from>
    <xdr:to>
      <xdr:col>6</xdr:col>
      <xdr:colOff>285750</xdr:colOff>
      <xdr:row>47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30825DB3-565F-4B1D-954C-5BAF91B08179}"/>
            </a:ext>
          </a:extLst>
        </xdr:cNvPr>
        <xdr:cNvCxnSpPr/>
      </xdr:nvCxnSpPr>
      <xdr:spPr>
        <a:xfrm rot="10800000" flipV="1">
          <a:off x="4686300" y="101155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44</xdr:row>
      <xdr:rowOff>104775</xdr:rowOff>
    </xdr:from>
    <xdr:to>
      <xdr:col>5</xdr:col>
      <xdr:colOff>85725</xdr:colOff>
      <xdr:row>46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296B67E-C446-4B0E-A74A-A6EB022C5AC4}"/>
            </a:ext>
          </a:extLst>
        </xdr:cNvPr>
        <xdr:cNvCxnSpPr/>
      </xdr:nvCxnSpPr>
      <xdr:spPr>
        <a:xfrm>
          <a:off x="2181225" y="9553575"/>
          <a:ext cx="13620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904874</xdr:colOff>
      <xdr:row>44</xdr:row>
      <xdr:rowOff>38101</xdr:rowOff>
    </xdr:from>
    <xdr:to>
      <xdr:col>13</xdr:col>
      <xdr:colOff>200024</xdr:colOff>
      <xdr:row>44</xdr:row>
      <xdr:rowOff>161928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3925B3E4-AC0B-4692-8C5E-4777B5BBD51B}"/>
            </a:ext>
          </a:extLst>
        </xdr:cNvPr>
        <xdr:cNvSpPr/>
      </xdr:nvSpPr>
      <xdr:spPr>
        <a:xfrm rot="5400000">
          <a:off x="10572748" y="92964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48</xdr:row>
      <xdr:rowOff>95250</xdr:rowOff>
    </xdr:from>
    <xdr:to>
      <xdr:col>8</xdr:col>
      <xdr:colOff>19050</xdr:colOff>
      <xdr:row>53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1CADF349-2E47-43B9-A9C9-97EDBFBC25A9}"/>
            </a:ext>
          </a:extLst>
        </xdr:cNvPr>
        <xdr:cNvCxnSpPr/>
      </xdr:nvCxnSpPr>
      <xdr:spPr>
        <a:xfrm flipV="1">
          <a:off x="4610100" y="10410825"/>
          <a:ext cx="1009650" cy="1095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44</xdr:row>
      <xdr:rowOff>200023</xdr:rowOff>
    </xdr:from>
    <xdr:to>
      <xdr:col>11</xdr:col>
      <xdr:colOff>133352</xdr:colOff>
      <xdr:row>45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089073EB-8BC2-4299-8A0A-DCA52E5770A8}"/>
            </a:ext>
          </a:extLst>
        </xdr:cNvPr>
        <xdr:cNvSpPr/>
      </xdr:nvSpPr>
      <xdr:spPr>
        <a:xfrm rot="16200000">
          <a:off x="7367588" y="8577260"/>
          <a:ext cx="200026" cy="23431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50</xdr:row>
      <xdr:rowOff>144757</xdr:rowOff>
    </xdr:from>
    <xdr:ext cx="2599476" cy="370071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A31C8590-E77D-4457-8D08-CFA1A192BD92}"/>
            </a:ext>
          </a:extLst>
        </xdr:cNvPr>
        <xdr:cNvSpPr/>
      </xdr:nvSpPr>
      <xdr:spPr>
        <a:xfrm rot="18916712">
          <a:off x="9048604" y="1066988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B764-9536-4D24-93FD-06C3872B32EB}">
  <sheetPr>
    <tabColor theme="5" tint="-0.499984740745262"/>
  </sheetPr>
  <dimension ref="A1:AF83"/>
  <sheetViews>
    <sheetView tabSelected="1" topLeftCell="F1" workbookViewId="0">
      <selection activeCell="P12" sqref="P12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16" customWidth="1"/>
    <col min="4" max="4" width="15.28515625" customWidth="1"/>
    <col min="6" max="6" width="17.85546875" style="16" customWidth="1"/>
    <col min="7" max="7" width="2.85546875" customWidth="1"/>
    <col min="9" max="9" width="12.140625" style="16" customWidth="1"/>
    <col min="10" max="10" width="11.7109375" style="16" customWidth="1"/>
    <col min="11" max="11" width="17.28515625" customWidth="1"/>
    <col min="12" max="12" width="14.5703125" customWidth="1"/>
    <col min="13" max="13" width="18.140625" style="16" customWidth="1"/>
    <col min="14" max="14" width="14.42578125" style="4" customWidth="1"/>
    <col min="15" max="15" width="32.42578125" style="4" customWidth="1"/>
    <col min="16" max="16" width="15.5703125" style="5" bestFit="1" customWidth="1"/>
    <col min="17" max="17" width="14.42578125" style="5" customWidth="1"/>
    <col min="18" max="18" width="4.140625" style="5" customWidth="1"/>
    <col min="19" max="19" width="16.28515625" style="6" bestFit="1" customWidth="1"/>
    <col min="20" max="20" width="14.140625" customWidth="1"/>
    <col min="21" max="21" width="13.85546875" customWidth="1"/>
    <col min="23" max="23" width="15.85546875" bestFit="1" customWidth="1"/>
    <col min="24" max="24" width="14.85546875" customWidth="1"/>
    <col min="25" max="25" width="15.140625" customWidth="1"/>
    <col min="26" max="26" width="18.5703125" style="7" customWidth="1"/>
    <col min="28" max="28" width="14.7109375" customWidth="1"/>
    <col min="29" max="29" width="11.42578125" style="152"/>
    <col min="30" max="30" width="10.5703125" customWidth="1"/>
    <col min="31" max="31" width="17.140625" bestFit="1" customWidth="1"/>
    <col min="32" max="32" width="13.42578125" customWidth="1"/>
  </cols>
  <sheetData>
    <row r="1" spans="1:32" ht="20.25" customHeight="1" thickBot="1" x14ac:dyDescent="0.4">
      <c r="C1" s="228" t="s">
        <v>43</v>
      </c>
      <c r="D1" s="228"/>
      <c r="E1" s="228"/>
      <c r="F1" s="228"/>
      <c r="G1" s="228"/>
      <c r="H1" s="228"/>
      <c r="I1" s="228"/>
      <c r="J1" s="228"/>
      <c r="K1" s="228"/>
      <c r="L1" s="2"/>
      <c r="M1" s="3"/>
      <c r="AE1" s="242" t="s">
        <v>46</v>
      </c>
      <c r="AF1" s="243"/>
    </row>
    <row r="2" spans="1:32" ht="18" customHeight="1" thickBot="1" x14ac:dyDescent="0.35">
      <c r="C2" s="8"/>
      <c r="E2" s="9"/>
      <c r="F2" s="10"/>
      <c r="H2" s="11" t="s">
        <v>0</v>
      </c>
      <c r="I2" s="12"/>
      <c r="J2" s="12"/>
      <c r="K2" s="13"/>
      <c r="L2" s="13"/>
      <c r="M2" s="12"/>
      <c r="N2" s="14"/>
      <c r="O2" s="5"/>
      <c r="V2" s="250" t="s">
        <v>4</v>
      </c>
      <c r="W2" s="251"/>
      <c r="Z2" s="247" t="s">
        <v>44</v>
      </c>
      <c r="AA2" s="248"/>
      <c r="AB2" s="249"/>
      <c r="AD2" s="196" t="s">
        <v>45</v>
      </c>
      <c r="AE2" s="244"/>
      <c r="AF2" s="245"/>
    </row>
    <row r="3" spans="1:32" ht="14.25" customHeight="1" thickBot="1" x14ac:dyDescent="0.35">
      <c r="B3" s="229" t="s">
        <v>1</v>
      </c>
      <c r="C3" s="230"/>
      <c r="D3" s="15"/>
      <c r="I3" s="17" t="s">
        <v>2</v>
      </c>
      <c r="J3" s="12"/>
      <c r="K3" s="18" t="s">
        <v>3</v>
      </c>
      <c r="L3" s="18"/>
      <c r="V3" s="252"/>
      <c r="W3" s="253"/>
      <c r="X3" s="198" t="s">
        <v>38</v>
      </c>
      <c r="Z3" s="19" t="s">
        <v>50</v>
      </c>
      <c r="AA3" s="203">
        <v>43840</v>
      </c>
      <c r="AB3" s="21">
        <v>2000</v>
      </c>
      <c r="AD3" s="89"/>
      <c r="AE3" s="197"/>
      <c r="AF3" s="75">
        <v>0</v>
      </c>
    </row>
    <row r="4" spans="1:32" ht="20.25" thickTop="1" thickBot="1" x14ac:dyDescent="0.35">
      <c r="A4" s="22" t="s">
        <v>5</v>
      </c>
      <c r="B4" s="23"/>
      <c r="C4" s="220">
        <v>273391.58</v>
      </c>
      <c r="D4" s="219">
        <v>43837</v>
      </c>
      <c r="E4" s="231" t="s">
        <v>6</v>
      </c>
      <c r="F4" s="232"/>
      <c r="H4" s="233" t="s">
        <v>7</v>
      </c>
      <c r="I4" s="234"/>
      <c r="J4" s="24"/>
      <c r="K4" s="24"/>
      <c r="L4" s="24"/>
      <c r="M4" s="25" t="s">
        <v>8</v>
      </c>
      <c r="N4" s="26" t="s">
        <v>9</v>
      </c>
      <c r="O4" s="27"/>
      <c r="P4" s="27"/>
      <c r="Q4" s="28"/>
      <c r="R4" s="28"/>
      <c r="U4" s="29">
        <v>43840</v>
      </c>
      <c r="V4" s="202" t="s">
        <v>11</v>
      </c>
      <c r="W4" s="199">
        <v>5010</v>
      </c>
      <c r="X4" s="200"/>
      <c r="Z4" s="19" t="s">
        <v>51</v>
      </c>
      <c r="AA4" s="203">
        <v>43844</v>
      </c>
      <c r="AB4" s="21">
        <v>2000</v>
      </c>
      <c r="AD4" s="89"/>
      <c r="AE4" s="20"/>
      <c r="AF4" s="78">
        <v>0</v>
      </c>
    </row>
    <row r="5" spans="1:32" ht="15.75" thickBot="1" x14ac:dyDescent="0.3">
      <c r="A5" s="30" t="s">
        <v>12</v>
      </c>
      <c r="B5" s="149">
        <v>43838</v>
      </c>
      <c r="C5" s="31">
        <v>2390</v>
      </c>
      <c r="D5" s="150" t="s">
        <v>47</v>
      </c>
      <c r="E5" s="151">
        <v>43838</v>
      </c>
      <c r="F5" s="32">
        <v>60353</v>
      </c>
      <c r="G5" s="152"/>
      <c r="H5" s="153">
        <v>43838</v>
      </c>
      <c r="I5" s="33">
        <v>0</v>
      </c>
      <c r="M5" s="34">
        <v>62504</v>
      </c>
      <c r="N5" s="35">
        <v>790</v>
      </c>
      <c r="O5" s="36"/>
      <c r="P5" s="36">
        <f>C5+I5+M5+N5+L30+L12</f>
        <v>83392.52</v>
      </c>
      <c r="Q5" s="201">
        <f>P5-F5</f>
        <v>23039.520000000004</v>
      </c>
      <c r="T5" s="37"/>
      <c r="U5" s="29">
        <v>43840</v>
      </c>
      <c r="V5" s="38" t="s">
        <v>10</v>
      </c>
      <c r="W5" s="199">
        <v>5010</v>
      </c>
      <c r="X5" s="200"/>
      <c r="Z5" s="19" t="s">
        <v>52</v>
      </c>
      <c r="AA5" s="203">
        <v>43854</v>
      </c>
      <c r="AB5" s="21">
        <v>2000</v>
      </c>
      <c r="AD5" s="89"/>
      <c r="AE5" s="20"/>
      <c r="AF5" s="78">
        <v>0</v>
      </c>
    </row>
    <row r="6" spans="1:32" ht="15.75" thickBot="1" x14ac:dyDescent="0.3">
      <c r="A6" s="30"/>
      <c r="B6" s="149">
        <v>43839</v>
      </c>
      <c r="C6" s="31">
        <v>18916</v>
      </c>
      <c r="D6" s="154" t="s">
        <v>48</v>
      </c>
      <c r="E6" s="151">
        <v>43839</v>
      </c>
      <c r="F6" s="32">
        <v>76615</v>
      </c>
      <c r="G6" s="152"/>
      <c r="H6" s="153">
        <v>43839</v>
      </c>
      <c r="I6" s="39">
        <v>1005</v>
      </c>
      <c r="J6" s="40"/>
      <c r="K6" s="41"/>
      <c r="L6" s="42"/>
      <c r="M6" s="34">
        <f>50363+5634.3</f>
        <v>55997.3</v>
      </c>
      <c r="N6" s="35">
        <v>697</v>
      </c>
      <c r="O6" s="36" t="s">
        <v>12</v>
      </c>
      <c r="P6" s="36">
        <f>C6+I6+M6+N6</f>
        <v>76615.3</v>
      </c>
      <c r="Q6" s="5">
        <f t="shared" ref="Q6:Q11" si="0">P6-F6</f>
        <v>0.30000000000291038</v>
      </c>
      <c r="T6" s="37"/>
      <c r="U6" s="43">
        <v>43847</v>
      </c>
      <c r="V6" s="44" t="s">
        <v>11</v>
      </c>
      <c r="W6" s="199">
        <v>5010</v>
      </c>
      <c r="X6" s="200"/>
      <c r="Z6" s="19" t="s">
        <v>53</v>
      </c>
      <c r="AA6" s="203">
        <v>43860</v>
      </c>
      <c r="AB6" s="21">
        <v>2000</v>
      </c>
      <c r="AD6" s="89"/>
      <c r="AE6" s="20"/>
      <c r="AF6" s="78">
        <v>0</v>
      </c>
    </row>
    <row r="7" spans="1:32" ht="16.5" thickBot="1" x14ac:dyDescent="0.3">
      <c r="A7" s="30"/>
      <c r="B7" s="149">
        <v>43840</v>
      </c>
      <c r="C7" s="31">
        <v>2600</v>
      </c>
      <c r="D7" s="155" t="s">
        <v>49</v>
      </c>
      <c r="E7" s="151">
        <v>43840</v>
      </c>
      <c r="F7" s="32">
        <v>130274</v>
      </c>
      <c r="G7" s="152"/>
      <c r="H7" s="153">
        <v>43840</v>
      </c>
      <c r="I7" s="39">
        <v>12096</v>
      </c>
      <c r="J7" s="45"/>
      <c r="K7" s="46" t="s">
        <v>13</v>
      </c>
      <c r="L7" s="47">
        <v>0</v>
      </c>
      <c r="M7" s="34">
        <f>114354+10504</f>
        <v>124858</v>
      </c>
      <c r="N7" s="35">
        <v>1224</v>
      </c>
      <c r="O7" s="36"/>
      <c r="P7" s="36">
        <f>C7+I7+M7+N7+L13+L26</f>
        <v>157832.87</v>
      </c>
      <c r="Q7" s="201">
        <f t="shared" si="0"/>
        <v>27558.869999999995</v>
      </c>
      <c r="S7" s="5"/>
      <c r="T7" s="4"/>
      <c r="U7" s="48">
        <v>43847</v>
      </c>
      <c r="V7" s="38" t="s">
        <v>10</v>
      </c>
      <c r="W7" s="199">
        <v>5010</v>
      </c>
      <c r="X7" s="200"/>
      <c r="Z7" s="19" t="s">
        <v>54</v>
      </c>
      <c r="AA7" s="20"/>
      <c r="AB7" s="21">
        <v>0</v>
      </c>
      <c r="AD7" s="89"/>
      <c r="AE7" s="20"/>
      <c r="AF7" s="78">
        <v>0</v>
      </c>
    </row>
    <row r="8" spans="1:32" ht="16.5" thickBot="1" x14ac:dyDescent="0.3">
      <c r="A8" s="30"/>
      <c r="B8" s="149">
        <v>43841</v>
      </c>
      <c r="C8" s="31">
        <v>1022</v>
      </c>
      <c r="D8" s="156" t="s">
        <v>69</v>
      </c>
      <c r="E8" s="151">
        <v>43841</v>
      </c>
      <c r="F8" s="32">
        <v>148006</v>
      </c>
      <c r="G8" s="152"/>
      <c r="H8" s="153">
        <v>43841</v>
      </c>
      <c r="I8" s="39">
        <v>483.8</v>
      </c>
      <c r="J8" s="206">
        <v>43834</v>
      </c>
      <c r="K8" s="49" t="s">
        <v>14</v>
      </c>
      <c r="L8" s="50">
        <v>21637</v>
      </c>
      <c r="M8" s="34">
        <f>113000+21521</f>
        <v>134521</v>
      </c>
      <c r="N8" s="35">
        <v>5341</v>
      </c>
      <c r="O8" s="36"/>
      <c r="P8" s="36">
        <f>C8+I8+M8+N8+L12</f>
        <v>159076.31999999998</v>
      </c>
      <c r="Q8" s="204">
        <f t="shared" si="0"/>
        <v>11070.319999999978</v>
      </c>
      <c r="S8" s="5"/>
      <c r="T8" s="4"/>
      <c r="U8" s="29">
        <v>43854</v>
      </c>
      <c r="V8" s="44" t="s">
        <v>11</v>
      </c>
      <c r="W8" s="199">
        <v>5010</v>
      </c>
      <c r="X8" s="200"/>
      <c r="Z8" s="19" t="s">
        <v>55</v>
      </c>
      <c r="AA8" s="20"/>
      <c r="AB8" s="21">
        <v>0</v>
      </c>
      <c r="AD8" s="89"/>
      <c r="AE8" s="20"/>
      <c r="AF8" s="78">
        <v>0</v>
      </c>
    </row>
    <row r="9" spans="1:32" ht="16.5" thickBot="1" x14ac:dyDescent="0.3">
      <c r="A9" s="30"/>
      <c r="B9" s="149">
        <v>43842</v>
      </c>
      <c r="C9" s="31">
        <v>3138</v>
      </c>
      <c r="D9" s="157" t="s">
        <v>70</v>
      </c>
      <c r="E9" s="151">
        <v>43842</v>
      </c>
      <c r="F9" s="32">
        <v>121720</v>
      </c>
      <c r="G9" s="152"/>
      <c r="H9" s="153">
        <v>43842</v>
      </c>
      <c r="I9" s="39">
        <v>0</v>
      </c>
      <c r="J9" s="51">
        <v>43861</v>
      </c>
      <c r="K9" s="20" t="s">
        <v>15</v>
      </c>
      <c r="L9" s="52">
        <v>20000</v>
      </c>
      <c r="M9" s="34">
        <v>113363</v>
      </c>
      <c r="N9" s="35">
        <v>5219</v>
      </c>
      <c r="O9" s="36"/>
      <c r="P9" s="36">
        <f>C9+I9+M9+N9</f>
        <v>121720</v>
      </c>
      <c r="Q9" s="5">
        <f t="shared" si="0"/>
        <v>0</v>
      </c>
      <c r="R9" s="5" t="s">
        <v>12</v>
      </c>
      <c r="S9" s="5"/>
      <c r="T9" s="4"/>
      <c r="U9" s="48">
        <v>43854</v>
      </c>
      <c r="V9" s="38" t="s">
        <v>10</v>
      </c>
      <c r="W9" s="199">
        <v>5010</v>
      </c>
      <c r="X9" s="200"/>
      <c r="Z9" s="19" t="s">
        <v>56</v>
      </c>
      <c r="AA9" s="20"/>
      <c r="AB9" s="21">
        <v>0</v>
      </c>
      <c r="AD9" s="89"/>
      <c r="AE9" s="20"/>
      <c r="AF9" s="78">
        <v>0</v>
      </c>
    </row>
    <row r="10" spans="1:32" ht="16.5" thickBot="1" x14ac:dyDescent="0.3">
      <c r="A10" s="30"/>
      <c r="B10" s="149">
        <v>43843</v>
      </c>
      <c r="C10" s="31">
        <v>17388</v>
      </c>
      <c r="D10" s="154" t="s">
        <v>71</v>
      </c>
      <c r="E10" s="151">
        <v>43843</v>
      </c>
      <c r="F10" s="32">
        <v>122133</v>
      </c>
      <c r="G10" s="152"/>
      <c r="H10" s="153">
        <v>43843</v>
      </c>
      <c r="I10" s="39">
        <v>0</v>
      </c>
      <c r="J10" s="53"/>
      <c r="K10" s="54"/>
      <c r="L10" s="55"/>
      <c r="M10" s="34">
        <f>70271+33504+2784.18</f>
        <v>106559.18</v>
      </c>
      <c r="N10" s="35">
        <v>970</v>
      </c>
      <c r="O10" s="36"/>
      <c r="P10" s="36">
        <f>C10+I10+M10+N10+L11</f>
        <v>124917.18</v>
      </c>
      <c r="Q10" s="201">
        <f t="shared" si="0"/>
        <v>2784.179999999993</v>
      </c>
      <c r="T10" s="37"/>
      <c r="U10" s="29"/>
      <c r="V10" s="44" t="s">
        <v>11</v>
      </c>
      <c r="W10" s="199">
        <v>0</v>
      </c>
      <c r="X10" s="200"/>
      <c r="Z10" s="19" t="s">
        <v>57</v>
      </c>
      <c r="AA10" s="20"/>
      <c r="AB10" s="21">
        <v>0</v>
      </c>
      <c r="AD10" s="89"/>
      <c r="AE10" s="20"/>
      <c r="AF10" s="78">
        <v>0</v>
      </c>
    </row>
    <row r="11" spans="1:32" ht="15.75" thickBot="1" x14ac:dyDescent="0.3">
      <c r="A11" s="30"/>
      <c r="B11" s="149">
        <v>43844</v>
      </c>
      <c r="C11" s="31">
        <v>2143</v>
      </c>
      <c r="D11" s="154" t="s">
        <v>72</v>
      </c>
      <c r="E11" s="151">
        <v>43844</v>
      </c>
      <c r="F11" s="32">
        <v>59180</v>
      </c>
      <c r="G11" s="152"/>
      <c r="H11" s="153">
        <v>43844</v>
      </c>
      <c r="I11" s="39">
        <v>17</v>
      </c>
      <c r="J11" s="56"/>
      <c r="K11" s="57"/>
      <c r="L11" s="55"/>
      <c r="M11" s="34">
        <f>54960+210</f>
        <v>55170</v>
      </c>
      <c r="N11" s="35">
        <v>1850</v>
      </c>
      <c r="O11" s="36"/>
      <c r="P11" s="36">
        <f>C11+I11+M11+N11+L31</f>
        <v>59180</v>
      </c>
      <c r="Q11" s="5">
        <f t="shared" si="0"/>
        <v>0</v>
      </c>
      <c r="S11" s="58">
        <v>0</v>
      </c>
      <c r="T11" s="37"/>
      <c r="U11" s="29"/>
      <c r="V11" s="38" t="s">
        <v>10</v>
      </c>
      <c r="W11" s="199">
        <v>0</v>
      </c>
      <c r="X11" s="200"/>
      <c r="Z11" s="19" t="s">
        <v>58</v>
      </c>
      <c r="AA11" s="59"/>
      <c r="AB11" s="21">
        <v>0</v>
      </c>
      <c r="AD11" s="89"/>
      <c r="AE11" s="20"/>
      <c r="AF11" s="78">
        <v>0</v>
      </c>
    </row>
    <row r="12" spans="1:32" ht="15.75" thickBot="1" x14ac:dyDescent="0.3">
      <c r="A12" s="30"/>
      <c r="B12" s="149">
        <v>43845</v>
      </c>
      <c r="C12" s="31">
        <v>852</v>
      </c>
      <c r="D12" s="154" t="s">
        <v>73</v>
      </c>
      <c r="E12" s="151">
        <v>43845</v>
      </c>
      <c r="F12" s="32">
        <v>83150</v>
      </c>
      <c r="G12" s="152"/>
      <c r="H12" s="153">
        <v>43845</v>
      </c>
      <c r="I12" s="39">
        <v>0</v>
      </c>
      <c r="J12" s="60">
        <v>43841</v>
      </c>
      <c r="K12" s="20" t="s">
        <v>28</v>
      </c>
      <c r="L12" s="55">
        <f>13708.52+4000</f>
        <v>17708.52</v>
      </c>
      <c r="M12" s="34">
        <f>72439+5205.9</f>
        <v>77644.899999999994</v>
      </c>
      <c r="N12" s="35">
        <v>4653</v>
      </c>
      <c r="O12" s="36"/>
      <c r="P12" s="36">
        <f>C12+I12+M12+N12</f>
        <v>83149.899999999994</v>
      </c>
      <c r="Q12" s="5">
        <f>P12-F12+L32</f>
        <v>-0.10000000000582077</v>
      </c>
      <c r="S12" s="58">
        <v>11070.42</v>
      </c>
      <c r="T12" s="61" t="s">
        <v>28</v>
      </c>
      <c r="U12" s="29"/>
      <c r="V12" s="44" t="s">
        <v>11</v>
      </c>
      <c r="W12" s="199">
        <v>0</v>
      </c>
      <c r="X12" s="200"/>
      <c r="Z12" s="19" t="s">
        <v>59</v>
      </c>
      <c r="AA12" s="20"/>
      <c r="AB12" s="21">
        <v>0</v>
      </c>
      <c r="AD12" s="41"/>
      <c r="AE12" s="20"/>
      <c r="AF12" s="78">
        <v>0</v>
      </c>
    </row>
    <row r="13" spans="1:32" ht="15.75" thickBot="1" x14ac:dyDescent="0.3">
      <c r="A13" s="30"/>
      <c r="B13" s="149">
        <v>43846</v>
      </c>
      <c r="C13" s="31">
        <v>15857.72</v>
      </c>
      <c r="D13" s="156" t="s">
        <v>48</v>
      </c>
      <c r="E13" s="151">
        <v>43846</v>
      </c>
      <c r="F13" s="32">
        <v>117604</v>
      </c>
      <c r="G13" s="152"/>
      <c r="H13" s="153">
        <v>43846</v>
      </c>
      <c r="I13" s="39">
        <v>250</v>
      </c>
      <c r="J13" s="60">
        <v>43848</v>
      </c>
      <c r="K13" s="20" t="s">
        <v>29</v>
      </c>
      <c r="L13" s="55">
        <f>12600.87+4000+454</f>
        <v>17054.870000000003</v>
      </c>
      <c r="M13" s="34">
        <f>33402+65630</f>
        <v>99032</v>
      </c>
      <c r="N13" s="35">
        <v>2464</v>
      </c>
      <c r="O13" s="36"/>
      <c r="P13" s="36">
        <f>C13+I13+M13+N13</f>
        <v>117603.72</v>
      </c>
      <c r="Q13" s="5">
        <f>P13-F13+L33</f>
        <v>-0.27999999999883585</v>
      </c>
      <c r="S13" s="58">
        <v>10619.87</v>
      </c>
      <c r="T13" s="61" t="s">
        <v>29</v>
      </c>
      <c r="U13" s="29"/>
      <c r="V13" s="38" t="s">
        <v>10</v>
      </c>
      <c r="W13" s="199">
        <v>0</v>
      </c>
      <c r="X13" s="200"/>
      <c r="Z13" s="19" t="s">
        <v>60</v>
      </c>
      <c r="AA13" s="20"/>
      <c r="AB13" s="21">
        <v>0</v>
      </c>
    </row>
    <row r="14" spans="1:32" ht="15.75" thickBot="1" x14ac:dyDescent="0.3">
      <c r="A14" s="30"/>
      <c r="B14" s="149">
        <v>43847</v>
      </c>
      <c r="C14" s="31">
        <v>1562</v>
      </c>
      <c r="D14" s="155" t="s">
        <v>74</v>
      </c>
      <c r="E14" s="151">
        <v>43847</v>
      </c>
      <c r="F14" s="32">
        <v>159779</v>
      </c>
      <c r="G14" s="152"/>
      <c r="H14" s="153">
        <v>43847</v>
      </c>
      <c r="I14" s="39">
        <v>12058</v>
      </c>
      <c r="J14" s="60">
        <v>43849</v>
      </c>
      <c r="K14" s="20" t="s">
        <v>30</v>
      </c>
      <c r="L14" s="55">
        <v>400</v>
      </c>
      <c r="M14" s="34">
        <f>120000+20672+2105</f>
        <v>142777</v>
      </c>
      <c r="N14" s="35">
        <v>4112</v>
      </c>
      <c r="O14" s="36"/>
      <c r="P14" s="36">
        <f>C14+I14+M14+N14+L20</f>
        <v>161883.88</v>
      </c>
      <c r="Q14" s="201">
        <f>P14-F14+L15</f>
        <v>20649.580000000005</v>
      </c>
      <c r="S14" s="58">
        <v>10215.700000000001</v>
      </c>
      <c r="T14" s="61" t="s">
        <v>30</v>
      </c>
      <c r="U14" s="29"/>
      <c r="V14" s="44" t="s">
        <v>11</v>
      </c>
      <c r="W14" s="199">
        <v>0</v>
      </c>
      <c r="X14" s="200"/>
      <c r="Z14" s="19" t="s">
        <v>61</v>
      </c>
      <c r="AA14" s="20"/>
      <c r="AB14" s="21">
        <v>0</v>
      </c>
    </row>
    <row r="15" spans="1:32" ht="15.75" thickBot="1" x14ac:dyDescent="0.3">
      <c r="A15" s="30"/>
      <c r="B15" s="149">
        <v>43848</v>
      </c>
      <c r="C15" s="31">
        <v>20611</v>
      </c>
      <c r="D15" s="154" t="s">
        <v>76</v>
      </c>
      <c r="E15" s="151">
        <v>43848</v>
      </c>
      <c r="F15" s="32">
        <v>157439</v>
      </c>
      <c r="G15" s="152"/>
      <c r="H15" s="153">
        <v>43848</v>
      </c>
      <c r="I15" s="39">
        <v>150</v>
      </c>
      <c r="J15" s="60">
        <v>43855</v>
      </c>
      <c r="K15" s="20" t="s">
        <v>30</v>
      </c>
      <c r="L15" s="55">
        <f>400+14144.7+4000</f>
        <v>18544.7</v>
      </c>
      <c r="M15" s="34">
        <v>124928</v>
      </c>
      <c r="N15" s="35">
        <v>5315</v>
      </c>
      <c r="O15" s="36"/>
      <c r="P15" s="36">
        <f>C15+I15+M15+N15+L13</f>
        <v>168058.87</v>
      </c>
      <c r="Q15" s="204">
        <f t="shared" ref="Q15:Q31" si="1">P15-F15</f>
        <v>10619.869999999995</v>
      </c>
      <c r="S15" s="58">
        <v>10216.41</v>
      </c>
      <c r="T15" s="61" t="s">
        <v>31</v>
      </c>
      <c r="U15" s="29"/>
      <c r="V15" s="38" t="s">
        <v>10</v>
      </c>
      <c r="W15" s="199">
        <v>0</v>
      </c>
      <c r="X15" s="200"/>
      <c r="Z15" s="19" t="s">
        <v>62</v>
      </c>
      <c r="AA15" s="20"/>
      <c r="AB15" s="21">
        <v>0</v>
      </c>
    </row>
    <row r="16" spans="1:32" ht="19.5" thickBot="1" x14ac:dyDescent="0.35">
      <c r="A16" s="30"/>
      <c r="B16" s="149">
        <v>43849</v>
      </c>
      <c r="C16" s="31">
        <v>4674</v>
      </c>
      <c r="D16" s="154" t="s">
        <v>77</v>
      </c>
      <c r="E16" s="151">
        <v>43849</v>
      </c>
      <c r="F16" s="32">
        <v>89220</v>
      </c>
      <c r="G16" s="152"/>
      <c r="H16" s="153">
        <v>43849</v>
      </c>
      <c r="I16" s="39">
        <v>229</v>
      </c>
      <c r="J16" s="60">
        <v>43862</v>
      </c>
      <c r="K16" s="20" t="s">
        <v>31</v>
      </c>
      <c r="L16" s="5">
        <f>400+14230.41+4000</f>
        <v>18630.41</v>
      </c>
      <c r="M16" s="34">
        <f>72650+6650.5+75</f>
        <v>79375.5</v>
      </c>
      <c r="N16" s="35">
        <v>4544</v>
      </c>
      <c r="O16" s="36"/>
      <c r="P16" s="36">
        <f>C16+I16+M16+N16+L14</f>
        <v>89222.5</v>
      </c>
      <c r="Q16" s="5">
        <f t="shared" si="1"/>
        <v>2.5</v>
      </c>
      <c r="S16" s="58">
        <v>0</v>
      </c>
      <c r="T16" s="61" t="s">
        <v>32</v>
      </c>
      <c r="V16" s="65" t="s">
        <v>16</v>
      </c>
      <c r="W16" s="66">
        <f>SUM(W4:W14)</f>
        <v>30060</v>
      </c>
      <c r="Z16" s="19" t="s">
        <v>63</v>
      </c>
      <c r="AA16" s="59"/>
      <c r="AB16" s="21">
        <v>0</v>
      </c>
    </row>
    <row r="17" spans="1:28" ht="16.5" thickBot="1" x14ac:dyDescent="0.3">
      <c r="A17" s="30"/>
      <c r="B17" s="149">
        <v>43850</v>
      </c>
      <c r="C17" s="31">
        <v>689</v>
      </c>
      <c r="D17" s="156" t="s">
        <v>73</v>
      </c>
      <c r="E17" s="151">
        <v>43850</v>
      </c>
      <c r="F17" s="32">
        <v>90073</v>
      </c>
      <c r="G17" s="152"/>
      <c r="H17" s="153">
        <v>43850</v>
      </c>
      <c r="I17" s="39">
        <v>0</v>
      </c>
      <c r="J17" s="67"/>
      <c r="K17" s="20" t="s">
        <v>33</v>
      </c>
      <c r="L17" s="68"/>
      <c r="M17" s="34">
        <v>89063</v>
      </c>
      <c r="N17" s="35">
        <v>321</v>
      </c>
      <c r="O17" s="36"/>
      <c r="P17" s="36">
        <f t="shared" ref="P17:P23" si="2">C17+I17+M17+N17</f>
        <v>90073</v>
      </c>
      <c r="Q17" s="5">
        <f t="shared" si="1"/>
        <v>0</v>
      </c>
      <c r="S17" s="190">
        <v>0</v>
      </c>
      <c r="T17" s="191" t="s">
        <v>33</v>
      </c>
      <c r="U17" s="69"/>
      <c r="V17" s="59"/>
      <c r="W17" s="70"/>
      <c r="Z17" s="19" t="s">
        <v>64</v>
      </c>
      <c r="AA17" s="20"/>
      <c r="AB17" s="21">
        <v>0</v>
      </c>
    </row>
    <row r="18" spans="1:28" ht="15.75" thickBot="1" x14ac:dyDescent="0.3">
      <c r="A18" s="30"/>
      <c r="B18" s="149">
        <v>43851</v>
      </c>
      <c r="C18" s="31">
        <v>1137</v>
      </c>
      <c r="D18" s="154" t="s">
        <v>49</v>
      </c>
      <c r="E18" s="151">
        <v>43851</v>
      </c>
      <c r="F18" s="32">
        <v>85811</v>
      </c>
      <c r="G18" s="152"/>
      <c r="H18" s="153">
        <v>43851</v>
      </c>
      <c r="I18" s="39">
        <v>0</v>
      </c>
      <c r="J18" s="67"/>
      <c r="K18" s="71"/>
      <c r="L18" s="55"/>
      <c r="M18" s="34">
        <f>75693+8002.5+200</f>
        <v>83895.5</v>
      </c>
      <c r="N18" s="35">
        <v>778</v>
      </c>
      <c r="O18" s="36"/>
      <c r="P18" s="36">
        <f>C18+I18+M18+N18+L34</f>
        <v>85810.5</v>
      </c>
      <c r="Q18" s="5">
        <f>P18-F18</f>
        <v>-0.5</v>
      </c>
      <c r="S18" s="5">
        <f>SUM(S11:S17)</f>
        <v>42122.400000000001</v>
      </c>
      <c r="T18" s="37" t="s">
        <v>17</v>
      </c>
      <c r="V18" s="59"/>
      <c r="W18" s="4"/>
      <c r="Z18" s="19" t="s">
        <v>65</v>
      </c>
      <c r="AA18" s="20"/>
      <c r="AB18" s="21">
        <v>0</v>
      </c>
    </row>
    <row r="19" spans="1:28" ht="15.75" thickBot="1" x14ac:dyDescent="0.3">
      <c r="A19" s="30"/>
      <c r="B19" s="149">
        <v>43852</v>
      </c>
      <c r="C19" s="31">
        <v>848</v>
      </c>
      <c r="D19" s="154" t="s">
        <v>78</v>
      </c>
      <c r="E19" s="151">
        <v>43852</v>
      </c>
      <c r="F19" s="32">
        <v>59210</v>
      </c>
      <c r="G19" s="152"/>
      <c r="H19" s="153">
        <v>43852</v>
      </c>
      <c r="I19" s="39">
        <v>0</v>
      </c>
      <c r="J19" s="67"/>
      <c r="K19" s="72"/>
      <c r="L19" s="73"/>
      <c r="M19" s="34">
        <v>54134</v>
      </c>
      <c r="N19" s="35">
        <v>4228</v>
      </c>
      <c r="O19" s="36" t="s">
        <v>12</v>
      </c>
      <c r="P19" s="36">
        <f>C19+I19+M19+N19</f>
        <v>59210</v>
      </c>
      <c r="Q19" s="5">
        <f t="shared" si="1"/>
        <v>0</v>
      </c>
      <c r="T19" s="8"/>
      <c r="V19" s="192"/>
      <c r="W19" s="193"/>
      <c r="Z19" s="19" t="s">
        <v>66</v>
      </c>
      <c r="AA19" s="59"/>
      <c r="AB19" s="21">
        <v>0</v>
      </c>
    </row>
    <row r="20" spans="1:28" ht="19.5" thickBot="1" x14ac:dyDescent="0.35">
      <c r="A20" s="30"/>
      <c r="B20" s="149">
        <v>43853</v>
      </c>
      <c r="C20" s="31">
        <v>3277</v>
      </c>
      <c r="D20" s="154" t="s">
        <v>79</v>
      </c>
      <c r="E20" s="151">
        <v>43853</v>
      </c>
      <c r="F20" s="32">
        <v>104143</v>
      </c>
      <c r="G20" s="152"/>
      <c r="H20" s="153">
        <v>43853</v>
      </c>
      <c r="I20" s="39">
        <v>190</v>
      </c>
      <c r="J20" s="67">
        <v>43847</v>
      </c>
      <c r="K20" s="205" t="s">
        <v>75</v>
      </c>
      <c r="L20" s="199">
        <v>1374.88</v>
      </c>
      <c r="M20" s="34">
        <v>99234</v>
      </c>
      <c r="N20" s="35">
        <v>1442</v>
      </c>
      <c r="O20" s="36"/>
      <c r="P20" s="36">
        <f>C20+I20+M20+N20</f>
        <v>104143</v>
      </c>
      <c r="Q20" s="5">
        <f t="shared" si="1"/>
        <v>0</v>
      </c>
      <c r="T20" s="8"/>
      <c r="V20" s="246"/>
      <c r="W20" s="246"/>
      <c r="Z20" s="19" t="s">
        <v>67</v>
      </c>
      <c r="AA20" s="20"/>
      <c r="AB20" s="21">
        <v>0</v>
      </c>
    </row>
    <row r="21" spans="1:28" ht="16.5" thickBot="1" x14ac:dyDescent="0.3">
      <c r="A21" s="30"/>
      <c r="B21" s="149">
        <v>43854</v>
      </c>
      <c r="C21" s="31">
        <v>1513</v>
      </c>
      <c r="D21" s="154" t="s">
        <v>73</v>
      </c>
      <c r="E21" s="151">
        <v>43854</v>
      </c>
      <c r="F21" s="32">
        <v>103378</v>
      </c>
      <c r="G21" s="152"/>
      <c r="H21" s="153">
        <v>43854</v>
      </c>
      <c r="I21" s="39">
        <v>12058</v>
      </c>
      <c r="J21" s="67"/>
      <c r="K21" s="74" t="s">
        <v>80</v>
      </c>
      <c r="L21" s="68">
        <v>4042</v>
      </c>
      <c r="M21" s="34">
        <f>81812+650</f>
        <v>82462</v>
      </c>
      <c r="N21" s="35">
        <v>3303</v>
      </c>
      <c r="O21" s="36"/>
      <c r="P21" s="36">
        <f>C21+I21+M21+N21+L21</f>
        <v>103378</v>
      </c>
      <c r="Q21" s="5">
        <f t="shared" si="1"/>
        <v>0</v>
      </c>
      <c r="T21" s="8"/>
      <c r="U21" s="29"/>
      <c r="V21" s="194"/>
      <c r="W21" s="127"/>
      <c r="Z21" s="19" t="s">
        <v>68</v>
      </c>
      <c r="AA21" s="20"/>
      <c r="AB21" s="21">
        <v>0</v>
      </c>
    </row>
    <row r="22" spans="1:28" ht="15.75" thickBot="1" x14ac:dyDescent="0.3">
      <c r="A22" s="30"/>
      <c r="B22" s="149">
        <v>43855</v>
      </c>
      <c r="C22" s="31">
        <v>1203</v>
      </c>
      <c r="D22" s="154" t="s">
        <v>73</v>
      </c>
      <c r="E22" s="151">
        <v>43855</v>
      </c>
      <c r="F22" s="32">
        <v>144095</v>
      </c>
      <c r="G22" s="152"/>
      <c r="H22" s="153">
        <v>43855</v>
      </c>
      <c r="I22" s="39">
        <v>345</v>
      </c>
      <c r="J22" s="76"/>
      <c r="K22" s="59"/>
      <c r="L22" s="77"/>
      <c r="M22" s="34">
        <f>111000+18968</f>
        <v>129968</v>
      </c>
      <c r="N22" s="35">
        <v>4250</v>
      </c>
      <c r="O22" s="36"/>
      <c r="P22" s="36">
        <f>C22+I22+M22+N22+L15</f>
        <v>154310.70000000001</v>
      </c>
      <c r="Q22" s="204">
        <f>P22-F22</f>
        <v>10215.700000000012</v>
      </c>
      <c r="T22" s="8"/>
      <c r="U22" s="29"/>
      <c r="V22" s="194"/>
      <c r="W22" s="127"/>
    </row>
    <row r="23" spans="1:28" ht="15.75" thickBot="1" x14ac:dyDescent="0.3">
      <c r="A23" s="30"/>
      <c r="B23" s="149">
        <v>43856</v>
      </c>
      <c r="C23" s="31">
        <v>7336</v>
      </c>
      <c r="D23" s="154" t="s">
        <v>82</v>
      </c>
      <c r="E23" s="151">
        <v>43856</v>
      </c>
      <c r="F23" s="32">
        <v>82376</v>
      </c>
      <c r="G23" s="152"/>
      <c r="H23" s="153">
        <v>43856</v>
      </c>
      <c r="I23" s="39">
        <v>0</v>
      </c>
      <c r="J23" s="79"/>
      <c r="K23" s="166"/>
      <c r="L23" s="68"/>
      <c r="M23" s="34">
        <v>72580</v>
      </c>
      <c r="N23" s="35">
        <v>2460</v>
      </c>
      <c r="O23" s="36"/>
      <c r="P23" s="36">
        <f t="shared" si="2"/>
        <v>82376</v>
      </c>
      <c r="Q23" s="5">
        <v>0</v>
      </c>
      <c r="T23" s="8"/>
      <c r="U23" s="29"/>
      <c r="V23" s="194"/>
      <c r="W23" s="127"/>
    </row>
    <row r="24" spans="1:28" ht="15.75" thickBot="1" x14ac:dyDescent="0.3">
      <c r="A24" s="30"/>
      <c r="B24" s="149">
        <v>43857</v>
      </c>
      <c r="C24" s="31">
        <v>312</v>
      </c>
      <c r="D24" s="154" t="s">
        <v>73</v>
      </c>
      <c r="E24" s="151">
        <v>43857</v>
      </c>
      <c r="F24" s="32">
        <v>76937</v>
      </c>
      <c r="G24" s="152"/>
      <c r="H24" s="153">
        <v>43857</v>
      </c>
      <c r="I24" s="39">
        <v>0</v>
      </c>
      <c r="J24" s="80"/>
      <c r="K24" s="81"/>
      <c r="L24" s="82"/>
      <c r="M24" s="34">
        <v>76125</v>
      </c>
      <c r="N24" s="35">
        <v>500</v>
      </c>
      <c r="O24" s="36"/>
      <c r="P24" s="36">
        <f>C24+I24+M24+N24</f>
        <v>76937</v>
      </c>
      <c r="Q24" s="5">
        <f t="shared" si="1"/>
        <v>0</v>
      </c>
      <c r="T24" s="8"/>
      <c r="U24" s="29"/>
      <c r="V24" s="194"/>
      <c r="W24" s="36"/>
      <c r="Y24" t="s">
        <v>12</v>
      </c>
    </row>
    <row r="25" spans="1:28" ht="15.75" thickBot="1" x14ac:dyDescent="0.3">
      <c r="A25" s="30"/>
      <c r="B25" s="149">
        <v>43858</v>
      </c>
      <c r="C25" s="31">
        <v>1475</v>
      </c>
      <c r="D25" s="154" t="s">
        <v>83</v>
      </c>
      <c r="E25" s="151">
        <v>43858</v>
      </c>
      <c r="F25" s="32">
        <v>75250</v>
      </c>
      <c r="G25" s="152"/>
      <c r="H25" s="153">
        <v>43858</v>
      </c>
      <c r="I25" s="39">
        <v>0</v>
      </c>
      <c r="J25" s="83"/>
      <c r="K25" s="84"/>
      <c r="L25" s="62"/>
      <c r="M25" s="34">
        <v>72530</v>
      </c>
      <c r="N25" s="35">
        <v>1245</v>
      </c>
      <c r="O25" s="36" t="s">
        <v>12</v>
      </c>
      <c r="P25" s="36">
        <f>C25+I25+M25+N25+L35</f>
        <v>75250</v>
      </c>
      <c r="Q25" s="5">
        <f t="shared" si="1"/>
        <v>0</v>
      </c>
      <c r="U25" s="29"/>
      <c r="V25" s="194"/>
      <c r="W25" s="36"/>
    </row>
    <row r="26" spans="1:28" ht="15.75" thickBot="1" x14ac:dyDescent="0.3">
      <c r="A26" s="30"/>
      <c r="B26" s="149">
        <v>43859</v>
      </c>
      <c r="C26" s="31">
        <v>1577</v>
      </c>
      <c r="D26" s="154" t="s">
        <v>84</v>
      </c>
      <c r="E26" s="151">
        <v>43859</v>
      </c>
      <c r="F26" s="32">
        <v>69335</v>
      </c>
      <c r="G26" s="152"/>
      <c r="H26" s="153">
        <v>43859</v>
      </c>
      <c r="I26" s="39">
        <v>0</v>
      </c>
      <c r="J26" s="67"/>
      <c r="K26" s="85"/>
      <c r="L26" s="55"/>
      <c r="M26" s="34">
        <f>59200+7065.6</f>
        <v>66265.600000000006</v>
      </c>
      <c r="N26" s="35">
        <v>1494</v>
      </c>
      <c r="O26" s="36"/>
      <c r="P26" s="36">
        <f>C26+I26+M26+N26++L19</f>
        <v>69336.600000000006</v>
      </c>
      <c r="Q26" s="5">
        <f t="shared" si="1"/>
        <v>1.6000000000058208</v>
      </c>
      <c r="S26" s="86"/>
      <c r="T26" s="86"/>
      <c r="U26" s="29"/>
      <c r="V26" s="195"/>
      <c r="W26" s="195"/>
    </row>
    <row r="27" spans="1:28" ht="15.75" thickBot="1" x14ac:dyDescent="0.3">
      <c r="A27" s="30"/>
      <c r="B27" s="149">
        <v>43860</v>
      </c>
      <c r="C27" s="31">
        <v>3793.5</v>
      </c>
      <c r="D27" s="154" t="s">
        <v>85</v>
      </c>
      <c r="E27" s="151">
        <v>43860</v>
      </c>
      <c r="F27" s="32">
        <v>64007</v>
      </c>
      <c r="G27" s="152"/>
      <c r="H27" s="153">
        <v>43860</v>
      </c>
      <c r="I27" s="39">
        <v>2000</v>
      </c>
      <c r="J27" s="87"/>
      <c r="K27" s="88"/>
      <c r="L27" s="62"/>
      <c r="M27" s="34">
        <v>52578</v>
      </c>
      <c r="N27" s="35">
        <v>5635</v>
      </c>
      <c r="O27" s="36"/>
      <c r="P27" s="36">
        <f>C27+I27+M27+N27+L35</f>
        <v>64006.5</v>
      </c>
      <c r="Q27" s="5">
        <f t="shared" si="1"/>
        <v>-0.5</v>
      </c>
      <c r="U27" s="29"/>
    </row>
    <row r="28" spans="1:28" ht="15.75" thickBot="1" x14ac:dyDescent="0.3">
      <c r="A28" s="30"/>
      <c r="B28" s="149">
        <v>43861</v>
      </c>
      <c r="C28" s="31">
        <v>2354</v>
      </c>
      <c r="D28" s="154" t="s">
        <v>70</v>
      </c>
      <c r="E28" s="151">
        <v>43861</v>
      </c>
      <c r="F28" s="32">
        <v>124945</v>
      </c>
      <c r="G28" s="152"/>
      <c r="H28" s="153">
        <v>43861</v>
      </c>
      <c r="I28" s="39">
        <v>10096</v>
      </c>
      <c r="J28" s="87"/>
      <c r="K28" s="90"/>
      <c r="L28" s="62"/>
      <c r="M28" s="34">
        <v>88114</v>
      </c>
      <c r="N28" s="35">
        <v>4381</v>
      </c>
      <c r="O28" s="36"/>
      <c r="P28" s="36">
        <f>C28+I28+M28+N28+L9</f>
        <v>124945</v>
      </c>
      <c r="Q28" s="5">
        <f t="shared" si="1"/>
        <v>0</v>
      </c>
      <c r="U28" s="29"/>
    </row>
    <row r="29" spans="1:28" ht="15.75" thickBot="1" x14ac:dyDescent="0.3">
      <c r="A29" s="30"/>
      <c r="B29" s="149">
        <v>43862</v>
      </c>
      <c r="C29" s="31">
        <v>2318</v>
      </c>
      <c r="D29" s="154" t="s">
        <v>84</v>
      </c>
      <c r="E29" s="151">
        <v>43862</v>
      </c>
      <c r="F29" s="32">
        <v>129574</v>
      </c>
      <c r="G29" s="152"/>
      <c r="H29" s="153">
        <v>43862</v>
      </c>
      <c r="I29" s="39">
        <v>0</v>
      </c>
      <c r="J29" s="87"/>
      <c r="K29" s="84"/>
      <c r="L29" s="62"/>
      <c r="M29" s="34">
        <f>109270+4378+90</f>
        <v>113738</v>
      </c>
      <c r="N29" s="35">
        <v>5104</v>
      </c>
      <c r="O29" s="36"/>
      <c r="P29" s="36">
        <f>C29+I29+M29+N29+L16</f>
        <v>139790.41</v>
      </c>
      <c r="Q29" s="204">
        <f t="shared" si="1"/>
        <v>10216.410000000003</v>
      </c>
      <c r="S29" s="6" t="s">
        <v>12</v>
      </c>
      <c r="U29" s="29"/>
    </row>
    <row r="30" spans="1:28" ht="16.5" thickBot="1" x14ac:dyDescent="0.3">
      <c r="A30" s="30"/>
      <c r="B30" s="149">
        <v>43863</v>
      </c>
      <c r="C30" s="31">
        <v>0</v>
      </c>
      <c r="D30" s="154"/>
      <c r="E30" s="151">
        <v>43863</v>
      </c>
      <c r="F30" s="32">
        <v>103824</v>
      </c>
      <c r="G30" s="152"/>
      <c r="H30" s="153">
        <v>43863</v>
      </c>
      <c r="I30" s="158">
        <v>250</v>
      </c>
      <c r="J30" s="159"/>
      <c r="K30" s="160"/>
      <c r="L30" s="161"/>
      <c r="M30" s="34">
        <v>98355</v>
      </c>
      <c r="N30" s="35">
        <v>5219</v>
      </c>
      <c r="O30" s="36"/>
      <c r="P30" s="36">
        <f t="shared" ref="P30:P32" si="3">C30+I30+M30+N30+L17</f>
        <v>103824</v>
      </c>
      <c r="Q30" s="5">
        <f t="shared" si="1"/>
        <v>0</v>
      </c>
      <c r="U30" s="29"/>
    </row>
    <row r="31" spans="1:28" ht="16.5" thickBot="1" x14ac:dyDescent="0.3">
      <c r="A31" s="30"/>
      <c r="B31" s="149">
        <v>43864</v>
      </c>
      <c r="C31" s="91">
        <v>5858</v>
      </c>
      <c r="D31" s="154" t="s">
        <v>86</v>
      </c>
      <c r="E31" s="151">
        <v>43864</v>
      </c>
      <c r="F31" s="32">
        <v>75502</v>
      </c>
      <c r="G31" s="152"/>
      <c r="H31" s="153">
        <v>43864</v>
      </c>
      <c r="I31" s="92">
        <v>0</v>
      </c>
      <c r="J31" s="159"/>
      <c r="K31" s="160"/>
      <c r="L31" s="161"/>
      <c r="M31" s="34">
        <v>66714</v>
      </c>
      <c r="N31" s="35">
        <v>2930</v>
      </c>
      <c r="O31" s="36"/>
      <c r="P31" s="36">
        <f t="shared" si="3"/>
        <v>75502</v>
      </c>
      <c r="Q31" s="5">
        <f t="shared" si="1"/>
        <v>0</v>
      </c>
      <c r="U31" s="29"/>
    </row>
    <row r="32" spans="1:28" ht="16.5" thickBot="1" x14ac:dyDescent="0.3">
      <c r="A32" s="30"/>
      <c r="B32" s="149">
        <v>43865</v>
      </c>
      <c r="C32" s="91">
        <v>1406</v>
      </c>
      <c r="D32" s="154" t="s">
        <v>121</v>
      </c>
      <c r="E32" s="151">
        <v>43865</v>
      </c>
      <c r="F32" s="32">
        <v>62785</v>
      </c>
      <c r="G32" s="152"/>
      <c r="H32" s="153">
        <v>43865</v>
      </c>
      <c r="I32" s="92">
        <v>60</v>
      </c>
      <c r="J32" s="159"/>
      <c r="K32" s="160"/>
      <c r="L32" s="161"/>
      <c r="M32" s="34">
        <v>60121</v>
      </c>
      <c r="N32" s="35">
        <v>1198</v>
      </c>
      <c r="O32" s="36"/>
      <c r="P32" s="36">
        <f t="shared" si="3"/>
        <v>62785</v>
      </c>
      <c r="Q32" s="5">
        <v>0</v>
      </c>
      <c r="U32" s="29"/>
      <c r="V32" s="59"/>
      <c r="W32" s="93"/>
    </row>
    <row r="33" spans="1:27" ht="16.5" thickBot="1" x14ac:dyDescent="0.3">
      <c r="A33" s="30"/>
      <c r="B33" s="149">
        <v>43866</v>
      </c>
      <c r="C33" s="91">
        <v>1811</v>
      </c>
      <c r="D33" s="154" t="s">
        <v>122</v>
      </c>
      <c r="E33" s="151">
        <v>43866</v>
      </c>
      <c r="F33" s="32">
        <v>52515</v>
      </c>
      <c r="G33" s="152"/>
      <c r="H33" s="153">
        <v>43866</v>
      </c>
      <c r="I33" s="92">
        <v>0</v>
      </c>
      <c r="J33" s="159"/>
      <c r="K33" s="160"/>
      <c r="L33" s="161"/>
      <c r="M33" s="34">
        <v>50204</v>
      </c>
      <c r="N33" s="35">
        <v>500</v>
      </c>
      <c r="O33" s="36"/>
      <c r="P33" s="36">
        <f>C33+I33+M33+N33+L23</f>
        <v>52515</v>
      </c>
      <c r="Q33" s="5">
        <f t="shared" ref="Q33:Q35" si="4">P33-F33</f>
        <v>0</v>
      </c>
      <c r="U33" s="29"/>
      <c r="V33" s="59"/>
      <c r="W33" s="93"/>
    </row>
    <row r="34" spans="1:27" ht="16.5" thickBot="1" x14ac:dyDescent="0.3">
      <c r="A34" s="30"/>
      <c r="B34" s="149">
        <v>43867</v>
      </c>
      <c r="C34" s="91">
        <v>918</v>
      </c>
      <c r="D34" s="154" t="s">
        <v>73</v>
      </c>
      <c r="E34" s="151">
        <v>43867</v>
      </c>
      <c r="F34" s="32">
        <v>79823</v>
      </c>
      <c r="G34" s="152"/>
      <c r="H34" s="153">
        <v>43867</v>
      </c>
      <c r="I34" s="92">
        <v>600</v>
      </c>
      <c r="J34" s="159"/>
      <c r="K34" s="160"/>
      <c r="L34" s="161"/>
      <c r="M34" s="34">
        <v>76876</v>
      </c>
      <c r="N34" s="35">
        <v>1429</v>
      </c>
      <c r="O34" s="36"/>
      <c r="P34" s="36">
        <f>C34+I34+M34+N34+L22</f>
        <v>79823</v>
      </c>
      <c r="Q34" s="5">
        <f t="shared" si="4"/>
        <v>0</v>
      </c>
      <c r="U34" s="29"/>
      <c r="V34" s="59"/>
      <c r="W34" s="93"/>
    </row>
    <row r="35" spans="1:27" ht="16.5" thickBot="1" x14ac:dyDescent="0.3">
      <c r="A35" s="30"/>
      <c r="B35" s="208"/>
      <c r="C35" s="209"/>
      <c r="D35" s="210"/>
      <c r="E35" s="94"/>
      <c r="F35" s="95"/>
      <c r="G35" s="96"/>
      <c r="H35" s="153"/>
      <c r="I35" s="97"/>
      <c r="J35" s="159"/>
      <c r="K35" s="160"/>
      <c r="L35" s="161"/>
      <c r="M35" s="34">
        <v>0</v>
      </c>
      <c r="N35" s="35">
        <v>0</v>
      </c>
      <c r="O35" s="36"/>
      <c r="P35" s="36">
        <f>C35+I35+M35+N35</f>
        <v>0</v>
      </c>
      <c r="Q35" s="36">
        <f t="shared" si="4"/>
        <v>0</v>
      </c>
      <c r="R35" s="36"/>
      <c r="U35" s="29"/>
      <c r="V35" s="59"/>
      <c r="W35" s="93"/>
    </row>
    <row r="36" spans="1:27" ht="15.75" x14ac:dyDescent="0.25">
      <c r="A36" s="30"/>
      <c r="B36" s="211">
        <v>43852</v>
      </c>
      <c r="C36" s="212">
        <v>13264.76</v>
      </c>
      <c r="D36" s="213" t="s">
        <v>81</v>
      </c>
      <c r="E36" s="98"/>
      <c r="F36" s="36"/>
      <c r="H36" s="153"/>
      <c r="I36" s="99"/>
      <c r="J36" s="221" t="s">
        <v>142</v>
      </c>
      <c r="K36" s="222" t="s">
        <v>141</v>
      </c>
      <c r="L36" s="162">
        <v>3750.22</v>
      </c>
      <c r="M36" s="34">
        <v>0</v>
      </c>
      <c r="N36" s="35">
        <v>0</v>
      </c>
      <c r="O36" s="36"/>
      <c r="P36" s="36">
        <v>0</v>
      </c>
      <c r="Q36" s="36">
        <v>0</v>
      </c>
      <c r="R36" s="36"/>
      <c r="U36" s="29"/>
      <c r="V36" s="59"/>
      <c r="W36" s="93"/>
      <c r="Z36" s="59"/>
      <c r="AA36" s="100"/>
    </row>
    <row r="37" spans="1:27" ht="15.75" x14ac:dyDescent="0.25">
      <c r="A37" s="30"/>
      <c r="B37" s="19">
        <v>43854</v>
      </c>
      <c r="C37" s="179">
        <v>37192.32</v>
      </c>
      <c r="D37" s="214" t="s">
        <v>81</v>
      </c>
      <c r="E37" s="98"/>
      <c r="F37" s="36"/>
      <c r="H37" s="153"/>
      <c r="I37" s="36"/>
      <c r="J37" s="221" t="s">
        <v>142</v>
      </c>
      <c r="K37" s="163" t="s">
        <v>143</v>
      </c>
      <c r="L37" s="161">
        <v>1999.74</v>
      </c>
      <c r="M37" s="34">
        <v>0</v>
      </c>
      <c r="N37" s="35">
        <v>0</v>
      </c>
      <c r="O37" s="36"/>
      <c r="P37" s="36">
        <v>0</v>
      </c>
      <c r="Q37" s="36">
        <v>0</v>
      </c>
      <c r="R37" s="36"/>
      <c r="U37" s="29"/>
      <c r="V37" s="59"/>
      <c r="W37" s="93"/>
      <c r="Z37" s="59"/>
      <c r="AA37" s="100"/>
    </row>
    <row r="38" spans="1:27" ht="15.75" x14ac:dyDescent="0.25">
      <c r="A38" s="30"/>
      <c r="B38" s="19">
        <v>43858</v>
      </c>
      <c r="C38" s="179">
        <v>10018</v>
      </c>
      <c r="D38" s="214" t="s">
        <v>81</v>
      </c>
      <c r="E38" s="98"/>
      <c r="F38" s="36"/>
      <c r="H38" s="153"/>
      <c r="I38" s="36"/>
      <c r="J38" s="221" t="s">
        <v>142</v>
      </c>
      <c r="K38" s="163" t="s">
        <v>144</v>
      </c>
      <c r="L38" s="161">
        <v>10381.799999999999</v>
      </c>
      <c r="M38" s="34">
        <v>0</v>
      </c>
      <c r="N38" s="35">
        <v>0</v>
      </c>
      <c r="O38" s="36"/>
      <c r="P38" s="36">
        <v>0</v>
      </c>
      <c r="Q38" s="36">
        <v>0</v>
      </c>
      <c r="R38" s="36"/>
      <c r="U38" s="29"/>
      <c r="V38" s="59"/>
      <c r="W38" s="93"/>
      <c r="Z38" s="59"/>
      <c r="AA38" s="100"/>
    </row>
    <row r="39" spans="1:27" ht="15.75" x14ac:dyDescent="0.25">
      <c r="A39" s="30"/>
      <c r="B39" s="19">
        <v>43860</v>
      </c>
      <c r="C39" s="179">
        <v>11866</v>
      </c>
      <c r="D39" s="214" t="s">
        <v>81</v>
      </c>
      <c r="E39" s="98"/>
      <c r="F39" s="36"/>
      <c r="H39" s="153"/>
      <c r="I39" s="36"/>
      <c r="J39" s="221" t="s">
        <v>142</v>
      </c>
      <c r="K39" s="164" t="s">
        <v>145</v>
      </c>
      <c r="L39" s="161">
        <v>29047</v>
      </c>
      <c r="M39" s="34">
        <v>0</v>
      </c>
      <c r="N39" s="35">
        <v>0</v>
      </c>
      <c r="O39" s="36"/>
      <c r="P39" s="36">
        <v>0</v>
      </c>
      <c r="Q39" s="36">
        <v>0</v>
      </c>
      <c r="R39" s="36"/>
      <c r="U39" s="29"/>
      <c r="V39" s="59"/>
      <c r="W39" s="93"/>
      <c r="Z39" s="59"/>
      <c r="AA39" s="100"/>
    </row>
    <row r="40" spans="1:27" ht="15.75" x14ac:dyDescent="0.25">
      <c r="A40" s="30"/>
      <c r="B40" s="19">
        <v>43864</v>
      </c>
      <c r="C40" s="179">
        <v>10826.96</v>
      </c>
      <c r="D40" s="214" t="s">
        <v>81</v>
      </c>
      <c r="E40" s="98"/>
      <c r="F40" s="36"/>
      <c r="H40" s="153"/>
      <c r="I40" s="36"/>
      <c r="J40" s="221" t="s">
        <v>142</v>
      </c>
      <c r="K40" s="163" t="s">
        <v>146</v>
      </c>
      <c r="L40" s="161">
        <v>1315.86</v>
      </c>
      <c r="M40" s="34">
        <v>0</v>
      </c>
      <c r="N40" s="35">
        <v>0</v>
      </c>
      <c r="O40" s="36"/>
      <c r="P40" s="36">
        <v>0</v>
      </c>
      <c r="Q40" s="36">
        <v>0</v>
      </c>
      <c r="R40" s="36"/>
      <c r="U40" s="29"/>
      <c r="V40" s="59"/>
      <c r="W40" s="93"/>
      <c r="Z40" s="59"/>
      <c r="AA40" s="100"/>
    </row>
    <row r="41" spans="1:27" ht="15.75" x14ac:dyDescent="0.25">
      <c r="A41" s="30"/>
      <c r="B41" s="19">
        <v>43867</v>
      </c>
      <c r="C41" s="179">
        <v>15199.8</v>
      </c>
      <c r="D41" s="214" t="s">
        <v>81</v>
      </c>
      <c r="E41" s="98"/>
      <c r="F41" s="36"/>
      <c r="H41" s="153"/>
      <c r="I41" s="36"/>
      <c r="J41" s="103"/>
      <c r="K41" s="163"/>
      <c r="L41" s="102"/>
      <c r="M41" s="34">
        <v>0</v>
      </c>
      <c r="N41" s="35">
        <v>0</v>
      </c>
      <c r="O41" s="36"/>
      <c r="P41" s="36">
        <v>0</v>
      </c>
      <c r="Q41" s="36">
        <v>0</v>
      </c>
      <c r="R41" s="36"/>
      <c r="U41" s="29"/>
      <c r="V41" s="59"/>
      <c r="W41" s="93"/>
      <c r="Z41" s="59"/>
      <c r="AA41" s="100"/>
    </row>
    <row r="42" spans="1:27" ht="15.75" x14ac:dyDescent="0.25">
      <c r="A42" s="30"/>
      <c r="B42" s="19"/>
      <c r="C42" s="179"/>
      <c r="D42" s="214"/>
      <c r="E42" s="98"/>
      <c r="F42" s="36"/>
      <c r="H42" s="153"/>
      <c r="I42" s="36"/>
      <c r="J42" s="103"/>
      <c r="K42" s="163"/>
      <c r="L42" s="102"/>
      <c r="M42" s="34">
        <v>0</v>
      </c>
      <c r="N42" s="35">
        <v>0</v>
      </c>
      <c r="O42" s="36"/>
      <c r="P42" s="36">
        <v>0</v>
      </c>
      <c r="Q42" s="36">
        <v>0</v>
      </c>
      <c r="R42" s="36"/>
      <c r="U42" s="29"/>
      <c r="V42" s="59"/>
      <c r="W42" s="93"/>
      <c r="Z42" s="59"/>
      <c r="AA42" s="100"/>
    </row>
    <row r="43" spans="1:27" ht="16.5" thickBot="1" x14ac:dyDescent="0.3">
      <c r="A43" s="30"/>
      <c r="B43" s="215"/>
      <c r="C43" s="216"/>
      <c r="D43" s="217"/>
      <c r="E43" s="98"/>
      <c r="F43" s="36"/>
      <c r="H43" s="153"/>
      <c r="I43" s="36"/>
      <c r="J43" s="101"/>
      <c r="K43" s="165"/>
      <c r="L43" s="102"/>
      <c r="M43" s="36"/>
      <c r="N43" s="36"/>
      <c r="O43" s="36"/>
      <c r="P43" s="104">
        <v>0</v>
      </c>
      <c r="Q43" s="104">
        <v>0</v>
      </c>
      <c r="R43" s="36"/>
      <c r="U43" s="29"/>
      <c r="V43" s="59"/>
      <c r="W43" s="93"/>
      <c r="Z43" s="59"/>
      <c r="AA43" s="100"/>
    </row>
    <row r="44" spans="1:27" ht="16.5" thickBot="1" x14ac:dyDescent="0.3">
      <c r="A44" s="105"/>
      <c r="B44" s="106"/>
      <c r="C44" s="107"/>
      <c r="D44" s="207"/>
      <c r="E44" s="108"/>
      <c r="F44" s="109"/>
      <c r="G44" s="110"/>
      <c r="H44" s="153"/>
      <c r="I44" s="109"/>
      <c r="J44" s="111"/>
      <c r="M44" s="112">
        <f>SUM(M5:M43)</f>
        <v>2609686.98</v>
      </c>
      <c r="N44" s="113">
        <f>SUM(N5:N43)</f>
        <v>83596</v>
      </c>
      <c r="O44" s="114"/>
      <c r="P44" s="114">
        <f>SUM(P20:P43)</f>
        <v>1368922.21</v>
      </c>
      <c r="Q44" s="114">
        <f>SUM(Q33:Q43)</f>
        <v>0</v>
      </c>
      <c r="R44" s="114"/>
      <c r="Z44" s="7" t="s">
        <v>17</v>
      </c>
    </row>
    <row r="45" spans="1:27" ht="16.5" thickBot="1" x14ac:dyDescent="0.3">
      <c r="B45" s="115" t="s">
        <v>16</v>
      </c>
      <c r="C45" s="116">
        <f>SUM(C5:C44)</f>
        <v>227347.06</v>
      </c>
      <c r="D45" s="117"/>
      <c r="E45" s="118" t="s">
        <v>16</v>
      </c>
      <c r="F45" s="119">
        <f>SUM(F5:F44)</f>
        <v>2909056</v>
      </c>
      <c r="G45" s="117"/>
      <c r="H45" s="120" t="s">
        <v>16</v>
      </c>
      <c r="I45" s="121">
        <f>SUM(I5:I44)</f>
        <v>51887.8</v>
      </c>
      <c r="J45" s="93"/>
      <c r="K45" s="122" t="s">
        <v>16</v>
      </c>
      <c r="L45" s="123">
        <f>SUM(L6:L43)</f>
        <v>165887</v>
      </c>
      <c r="O45" s="5"/>
      <c r="P45" s="36"/>
      <c r="Q45" s="36"/>
      <c r="R45" s="36"/>
      <c r="U45" s="8"/>
    </row>
    <row r="46" spans="1:27" ht="20.25" thickTop="1" thickBot="1" x14ac:dyDescent="0.3">
      <c r="C46" s="8" t="s">
        <v>12</v>
      </c>
      <c r="M46" s="235">
        <f>N44+M44</f>
        <v>2693282.98</v>
      </c>
      <c r="N46" s="236"/>
      <c r="O46" s="124"/>
      <c r="P46" s="124"/>
      <c r="U46" s="8"/>
    </row>
    <row r="47" spans="1:27" ht="15.75" x14ac:dyDescent="0.25">
      <c r="A47" s="59"/>
      <c r="B47" s="125"/>
      <c r="C47" s="4"/>
      <c r="H47" s="237" t="s">
        <v>18</v>
      </c>
      <c r="I47" s="238"/>
      <c r="J47" s="126"/>
      <c r="K47" s="239">
        <f>I45+L45</f>
        <v>217774.8</v>
      </c>
      <c r="L47" s="240"/>
      <c r="P47" s="127"/>
      <c r="S47" s="5"/>
      <c r="T47" s="128"/>
      <c r="U47" s="8"/>
    </row>
    <row r="48" spans="1:27" ht="15.75" x14ac:dyDescent="0.25">
      <c r="D48" s="241" t="s">
        <v>19</v>
      </c>
      <c r="E48" s="241"/>
      <c r="F48" s="129">
        <f>F45-K47-C45</f>
        <v>2463934.14</v>
      </c>
      <c r="I48" s="130"/>
      <c r="J48" s="130"/>
      <c r="P48" s="127"/>
      <c r="U48" s="8"/>
    </row>
    <row r="49" spans="2:21" ht="18.75" x14ac:dyDescent="0.3">
      <c r="D49" s="223" t="s">
        <v>20</v>
      </c>
      <c r="E49" s="223"/>
      <c r="F49" s="131">
        <v>-2518468.4500000002</v>
      </c>
      <c r="I49" s="224" t="s">
        <v>21</v>
      </c>
      <c r="J49" s="225"/>
      <c r="K49" s="226">
        <f>F54</f>
        <v>333404.95999999996</v>
      </c>
      <c r="L49" s="227"/>
      <c r="P49" s="127"/>
      <c r="U49" s="8"/>
    </row>
    <row r="50" spans="2:21" ht="4.5" customHeight="1" thickBot="1" x14ac:dyDescent="0.35">
      <c r="D50" s="132"/>
      <c r="E50" s="133"/>
      <c r="F50" s="134" t="s">
        <v>12</v>
      </c>
      <c r="I50" s="135"/>
      <c r="J50" s="135"/>
      <c r="K50" s="136"/>
      <c r="L50" s="136"/>
      <c r="P50" s="127"/>
      <c r="U50" s="8"/>
    </row>
    <row r="51" spans="2:21" ht="19.5" thickTop="1" x14ac:dyDescent="0.3">
      <c r="C51" s="16" t="s">
        <v>12</v>
      </c>
      <c r="E51" s="59" t="s">
        <v>22</v>
      </c>
      <c r="F51" s="131">
        <f>SUM(F48:F50)</f>
        <v>-54534.310000000056</v>
      </c>
      <c r="H51" s="30"/>
      <c r="I51" s="137" t="s">
        <v>23</v>
      </c>
      <c r="J51" s="138"/>
      <c r="K51" s="254">
        <f>-C4</f>
        <v>-273391.58</v>
      </c>
      <c r="L51" s="255"/>
      <c r="M51" s="218"/>
      <c r="P51" s="127"/>
      <c r="U51" s="8"/>
    </row>
    <row r="52" spans="2:21" ht="16.5" thickBot="1" x14ac:dyDescent="0.3">
      <c r="D52" s="139" t="s">
        <v>24</v>
      </c>
      <c r="E52" s="59" t="s">
        <v>25</v>
      </c>
      <c r="F52" s="140">
        <v>32730</v>
      </c>
      <c r="P52" s="127"/>
      <c r="U52" s="8"/>
    </row>
    <row r="53" spans="2:21" ht="20.25" thickTop="1" thickBot="1" x14ac:dyDescent="0.35">
      <c r="C53" s="141">
        <v>43867</v>
      </c>
      <c r="D53" s="256" t="s">
        <v>26</v>
      </c>
      <c r="E53" s="257"/>
      <c r="F53" s="142">
        <v>355209.27</v>
      </c>
      <c r="I53" s="258" t="s">
        <v>140</v>
      </c>
      <c r="J53" s="259"/>
      <c r="K53" s="260">
        <f>K49+K51</f>
        <v>60013.379999999946</v>
      </c>
      <c r="L53" s="261"/>
      <c r="P53" s="127"/>
    </row>
    <row r="54" spans="2:21" ht="18.75" x14ac:dyDescent="0.3">
      <c r="C54" s="143"/>
      <c r="D54" s="144"/>
      <c r="E54" s="61" t="s">
        <v>27</v>
      </c>
      <c r="F54" s="145">
        <f>F51+F52+F53</f>
        <v>333404.95999999996</v>
      </c>
      <c r="J54" s="9"/>
      <c r="M54" s="146"/>
      <c r="P54" s="36"/>
    </row>
    <row r="55" spans="2:21" x14ac:dyDescent="0.25">
      <c r="P55" s="36"/>
    </row>
    <row r="56" spans="2:21" x14ac:dyDescent="0.25">
      <c r="B56"/>
      <c r="C56"/>
      <c r="D56" s="262"/>
      <c r="E56" s="262"/>
      <c r="M56" s="147"/>
      <c r="N56" s="59"/>
      <c r="O56" s="59"/>
      <c r="P56" s="128"/>
      <c r="Q56" s="189"/>
      <c r="R56" s="189"/>
    </row>
    <row r="57" spans="2:21" x14ac:dyDescent="0.25">
      <c r="B57"/>
      <c r="C57"/>
      <c r="M57" s="147"/>
      <c r="N57" s="59"/>
      <c r="O57" s="59"/>
      <c r="P57" s="59"/>
      <c r="Q57" s="189"/>
      <c r="R57" s="189"/>
    </row>
    <row r="58" spans="2:21" x14ac:dyDescent="0.25">
      <c r="B58"/>
      <c r="C58"/>
      <c r="N58" s="59"/>
      <c r="O58" s="59"/>
      <c r="P58" s="59"/>
      <c r="Q58" s="189"/>
      <c r="R58" s="189"/>
    </row>
    <row r="59" spans="2:21" x14ac:dyDescent="0.25">
      <c r="B59"/>
      <c r="C59"/>
      <c r="F59"/>
      <c r="I59"/>
      <c r="J59"/>
      <c r="M59"/>
      <c r="N59" s="59"/>
      <c r="O59" s="59"/>
      <c r="P59" s="59"/>
      <c r="Q59" s="189"/>
      <c r="R59" s="189"/>
    </row>
    <row r="60" spans="2:21" x14ac:dyDescent="0.25">
      <c r="B60"/>
      <c r="C60"/>
      <c r="F60" s="148"/>
      <c r="N60" s="59"/>
      <c r="O60" s="59"/>
      <c r="P60" s="59"/>
      <c r="Q60" s="189"/>
      <c r="R60" s="189"/>
    </row>
    <row r="61" spans="2:21" x14ac:dyDescent="0.25">
      <c r="F61" s="36"/>
      <c r="M61" s="4"/>
      <c r="N61" s="59"/>
      <c r="O61" s="59"/>
      <c r="P61" s="59"/>
      <c r="Q61" s="189"/>
      <c r="R61" s="189"/>
    </row>
    <row r="62" spans="2:21" x14ac:dyDescent="0.25">
      <c r="F62" s="36"/>
      <c r="M62" s="4"/>
      <c r="N62" s="59"/>
      <c r="O62" s="59"/>
      <c r="P62" s="59"/>
      <c r="Q62" s="189"/>
      <c r="R62" s="189"/>
    </row>
    <row r="63" spans="2:21" x14ac:dyDescent="0.25">
      <c r="F63" s="36"/>
      <c r="M63" s="4"/>
      <c r="N63" s="59"/>
      <c r="O63" s="59"/>
      <c r="P63" s="59"/>
      <c r="Q63" s="189"/>
      <c r="R63" s="189"/>
    </row>
    <row r="64" spans="2:21" x14ac:dyDescent="0.25">
      <c r="F64" s="36"/>
      <c r="M64" s="4"/>
      <c r="N64" s="59"/>
      <c r="O64" s="59"/>
      <c r="P64" s="59"/>
      <c r="Q64" s="189"/>
      <c r="R64" s="189"/>
    </row>
    <row r="65" spans="6:13" x14ac:dyDescent="0.25">
      <c r="F65" s="36"/>
      <c r="M65" s="4"/>
    </row>
    <row r="66" spans="6:13" x14ac:dyDescent="0.25">
      <c r="F66" s="36"/>
      <c r="M66" s="4"/>
    </row>
    <row r="67" spans="6:13" x14ac:dyDescent="0.25">
      <c r="F67" s="36"/>
      <c r="M67" s="4"/>
    </row>
    <row r="68" spans="6:13" x14ac:dyDescent="0.25">
      <c r="F68" s="36"/>
      <c r="M68" s="4"/>
    </row>
    <row r="69" spans="6:13" x14ac:dyDescent="0.25">
      <c r="F69" s="36"/>
      <c r="M69" s="4"/>
    </row>
    <row r="70" spans="6:13" x14ac:dyDescent="0.25">
      <c r="F70" s="148"/>
      <c r="M70" s="4"/>
    </row>
    <row r="71" spans="6:13" x14ac:dyDescent="0.25">
      <c r="M71" s="4"/>
    </row>
    <row r="72" spans="6:13" x14ac:dyDescent="0.25">
      <c r="M72" s="4"/>
    </row>
    <row r="73" spans="6:13" x14ac:dyDescent="0.25">
      <c r="M73" s="4"/>
    </row>
    <row r="74" spans="6:13" x14ac:dyDescent="0.25">
      <c r="M74" s="4"/>
    </row>
    <row r="75" spans="6:13" x14ac:dyDescent="0.25">
      <c r="M75" s="4"/>
    </row>
    <row r="76" spans="6:13" x14ac:dyDescent="0.25">
      <c r="M76" s="4"/>
    </row>
    <row r="77" spans="6:13" x14ac:dyDescent="0.25">
      <c r="M77" s="4"/>
    </row>
    <row r="78" spans="6:13" x14ac:dyDescent="0.25">
      <c r="M78" s="4"/>
    </row>
    <row r="79" spans="6:13" x14ac:dyDescent="0.25">
      <c r="M79" s="4"/>
    </row>
    <row r="80" spans="6:13" x14ac:dyDescent="0.25">
      <c r="M80" s="4"/>
    </row>
    <row r="81" spans="13:13" x14ac:dyDescent="0.25">
      <c r="M81" s="4"/>
    </row>
    <row r="82" spans="13:13" x14ac:dyDescent="0.25">
      <c r="M82" s="4"/>
    </row>
    <row r="83" spans="13:13" x14ac:dyDescent="0.25">
      <c r="M83" s="4"/>
    </row>
  </sheetData>
  <sortState ref="V4:V5">
    <sortCondition ref="V4:V5"/>
  </sortState>
  <mergeCells count="20">
    <mergeCell ref="K51:L51"/>
    <mergeCell ref="D53:E53"/>
    <mergeCell ref="I53:J53"/>
    <mergeCell ref="K53:L53"/>
    <mergeCell ref="D56:E56"/>
    <mergeCell ref="M46:N46"/>
    <mergeCell ref="H47:I47"/>
    <mergeCell ref="K47:L47"/>
    <mergeCell ref="D48:E48"/>
    <mergeCell ref="AE1:AF2"/>
    <mergeCell ref="V20:W20"/>
    <mergeCell ref="Z2:AB2"/>
    <mergeCell ref="V2:W3"/>
    <mergeCell ref="D49:E49"/>
    <mergeCell ref="I49:J49"/>
    <mergeCell ref="K49:L49"/>
    <mergeCell ref="C1:K1"/>
    <mergeCell ref="B3:C3"/>
    <mergeCell ref="E4:F4"/>
    <mergeCell ref="H4:I4"/>
  </mergeCells>
  <phoneticPr fontId="30" type="noConversion"/>
  <pageMargins left="0.7" right="0.15748031496062992" top="0.31496062992125984" bottom="0.31" header="0.31496062992125984" footer="0.31496062992125984"/>
  <pageSetup scale="6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9DF8-7691-428B-BFC6-DC539BAE1398}">
  <sheetPr>
    <tabColor theme="5" tint="-0.499984740745262"/>
  </sheetPr>
  <dimension ref="A1:F87"/>
  <sheetViews>
    <sheetView workbookViewId="0">
      <selection activeCell="E44" sqref="E44"/>
    </sheetView>
  </sheetViews>
  <sheetFormatPr baseColWidth="10" defaultRowHeight="15" x14ac:dyDescent="0.25"/>
  <cols>
    <col min="1" max="1" width="13.42578125" style="59" bestFit="1" customWidth="1"/>
    <col min="2" max="2" width="12.85546875" bestFit="1" customWidth="1"/>
    <col min="3" max="3" width="15.85546875" style="16" bestFit="1" customWidth="1"/>
    <col min="4" max="4" width="12.42578125" bestFit="1" customWidth="1"/>
    <col min="5" max="5" width="15.140625" style="16" bestFit="1" customWidth="1"/>
    <col min="6" max="6" width="19.5703125" style="16" bestFit="1" customWidth="1"/>
  </cols>
  <sheetData>
    <row r="1" spans="1:6" ht="36.75" customHeight="1" x14ac:dyDescent="0.35">
      <c r="B1" s="188" t="s">
        <v>37</v>
      </c>
      <c r="C1" s="185"/>
      <c r="D1" s="186"/>
      <c r="E1" s="185"/>
      <c r="F1" s="187"/>
    </row>
    <row r="2" spans="1:6" ht="16.5" thickBot="1" x14ac:dyDescent="0.3">
      <c r="A2" s="172" t="s">
        <v>38</v>
      </c>
      <c r="B2" s="172" t="s">
        <v>39</v>
      </c>
      <c r="C2" s="173" t="s">
        <v>40</v>
      </c>
      <c r="D2" s="172" t="s">
        <v>41</v>
      </c>
      <c r="E2" s="173" t="s">
        <v>42</v>
      </c>
      <c r="F2" s="173" t="s">
        <v>40</v>
      </c>
    </row>
    <row r="3" spans="1:6" x14ac:dyDescent="0.25">
      <c r="A3" s="174">
        <v>43837</v>
      </c>
      <c r="B3" s="175" t="s">
        <v>87</v>
      </c>
      <c r="C3" s="5">
        <v>72594</v>
      </c>
      <c r="D3" s="63"/>
      <c r="E3" s="5"/>
      <c r="F3" s="176">
        <f>C3-E3</f>
        <v>72594</v>
      </c>
    </row>
    <row r="4" spans="1:6" x14ac:dyDescent="0.25">
      <c r="A4" s="177">
        <v>43838</v>
      </c>
      <c r="B4" s="178" t="s">
        <v>88</v>
      </c>
      <c r="C4" s="179">
        <v>132399.22</v>
      </c>
      <c r="D4" s="180"/>
      <c r="E4" s="179"/>
      <c r="F4" s="176">
        <f>F3+C4-E4</f>
        <v>204993.22</v>
      </c>
    </row>
    <row r="5" spans="1:6" x14ac:dyDescent="0.25">
      <c r="A5" s="180">
        <v>43839</v>
      </c>
      <c r="B5" s="178" t="s">
        <v>89</v>
      </c>
      <c r="C5" s="179">
        <v>2328</v>
      </c>
      <c r="D5" s="180"/>
      <c r="E5" s="179"/>
      <c r="F5" s="176">
        <f t="shared" ref="F5:F50" si="0">F4+C5-E5</f>
        <v>207321.22</v>
      </c>
    </row>
    <row r="6" spans="1:6" x14ac:dyDescent="0.25">
      <c r="A6" s="180">
        <v>43839</v>
      </c>
      <c r="B6" s="178" t="s">
        <v>90</v>
      </c>
      <c r="C6" s="179">
        <v>128075.49</v>
      </c>
      <c r="D6" s="180"/>
      <c r="E6" s="179"/>
      <c r="F6" s="176">
        <f t="shared" si="0"/>
        <v>335396.71000000002</v>
      </c>
    </row>
    <row r="7" spans="1:6" x14ac:dyDescent="0.25">
      <c r="A7" s="180">
        <v>43840</v>
      </c>
      <c r="B7" s="178" t="s">
        <v>91</v>
      </c>
      <c r="C7" s="179">
        <v>120189.55</v>
      </c>
      <c r="D7" s="180"/>
      <c r="E7" s="179"/>
      <c r="F7" s="176">
        <f t="shared" si="0"/>
        <v>455586.26</v>
      </c>
    </row>
    <row r="8" spans="1:6" x14ac:dyDescent="0.25">
      <c r="A8" s="180">
        <v>43840</v>
      </c>
      <c r="B8" s="178" t="s">
        <v>92</v>
      </c>
      <c r="C8" s="179">
        <v>3031</v>
      </c>
      <c r="D8" s="180"/>
      <c r="E8" s="179"/>
      <c r="F8" s="176">
        <f t="shared" si="0"/>
        <v>458617.26</v>
      </c>
    </row>
    <row r="9" spans="1:6" x14ac:dyDescent="0.25">
      <c r="A9" s="180">
        <v>43841</v>
      </c>
      <c r="B9" s="178" t="s">
        <v>93</v>
      </c>
      <c r="C9" s="179">
        <v>136774.39999999999</v>
      </c>
      <c r="D9" s="180"/>
      <c r="E9" s="179"/>
      <c r="F9" s="176">
        <f t="shared" si="0"/>
        <v>595391.66</v>
      </c>
    </row>
    <row r="10" spans="1:6" x14ac:dyDescent="0.25">
      <c r="A10" s="180">
        <v>43841</v>
      </c>
      <c r="B10" s="178" t="s">
        <v>94</v>
      </c>
      <c r="C10" s="179">
        <v>1766.6</v>
      </c>
      <c r="D10" s="180"/>
      <c r="E10" s="179"/>
      <c r="F10" s="176">
        <f t="shared" si="0"/>
        <v>597158.26</v>
      </c>
    </row>
    <row r="11" spans="1:6" x14ac:dyDescent="0.25">
      <c r="A11" s="177">
        <v>43842</v>
      </c>
      <c r="B11" s="178" t="s">
        <v>95</v>
      </c>
      <c r="C11" s="179">
        <v>9876</v>
      </c>
      <c r="D11" s="180">
        <v>43843</v>
      </c>
      <c r="E11" s="179">
        <v>607034.26</v>
      </c>
      <c r="F11" s="176">
        <f t="shared" si="0"/>
        <v>0</v>
      </c>
    </row>
    <row r="12" spans="1:6" x14ac:dyDescent="0.25">
      <c r="A12" s="180">
        <v>43843</v>
      </c>
      <c r="B12" s="178" t="s">
        <v>96</v>
      </c>
      <c r="C12" s="179">
        <v>51267.96</v>
      </c>
      <c r="D12" s="180"/>
      <c r="E12" s="179"/>
      <c r="F12" s="176">
        <f t="shared" si="0"/>
        <v>51267.96</v>
      </c>
    </row>
    <row r="13" spans="1:6" x14ac:dyDescent="0.25">
      <c r="A13" s="180">
        <v>43844</v>
      </c>
      <c r="B13" s="178" t="s">
        <v>97</v>
      </c>
      <c r="C13" s="179">
        <v>100845.65</v>
      </c>
      <c r="D13" s="180"/>
      <c r="E13" s="179"/>
      <c r="F13" s="176">
        <f t="shared" si="0"/>
        <v>152113.60999999999</v>
      </c>
    </row>
    <row r="14" spans="1:6" x14ac:dyDescent="0.25">
      <c r="A14" s="180">
        <v>43845</v>
      </c>
      <c r="B14" s="178" t="s">
        <v>98</v>
      </c>
      <c r="C14" s="179">
        <v>138607.79999999999</v>
      </c>
      <c r="D14" s="180"/>
      <c r="E14" s="179"/>
      <c r="F14" s="176">
        <f t="shared" si="0"/>
        <v>290721.40999999997</v>
      </c>
    </row>
    <row r="15" spans="1:6" x14ac:dyDescent="0.25">
      <c r="A15" s="180">
        <v>43845</v>
      </c>
      <c r="B15" s="178" t="s">
        <v>99</v>
      </c>
      <c r="C15" s="179">
        <v>7932.6</v>
      </c>
      <c r="D15" s="180"/>
      <c r="E15" s="179"/>
      <c r="F15" s="176">
        <f t="shared" si="0"/>
        <v>298654.00999999995</v>
      </c>
    </row>
    <row r="16" spans="1:6" x14ac:dyDescent="0.25">
      <c r="A16" s="180">
        <v>43846</v>
      </c>
      <c r="B16" s="178" t="s">
        <v>100</v>
      </c>
      <c r="C16" s="179">
        <v>2014.8</v>
      </c>
      <c r="D16" s="180"/>
      <c r="E16" s="179"/>
      <c r="F16" s="176">
        <f t="shared" si="0"/>
        <v>300668.80999999994</v>
      </c>
    </row>
    <row r="17" spans="1:6" x14ac:dyDescent="0.25">
      <c r="A17" s="180">
        <v>43846</v>
      </c>
      <c r="B17" s="178" t="s">
        <v>101</v>
      </c>
      <c r="C17" s="179">
        <v>114829.3</v>
      </c>
      <c r="D17" s="180"/>
      <c r="E17" s="179"/>
      <c r="F17" s="176">
        <f t="shared" si="0"/>
        <v>415498.10999999993</v>
      </c>
    </row>
    <row r="18" spans="1:6" x14ac:dyDescent="0.25">
      <c r="A18" s="180">
        <v>43847</v>
      </c>
      <c r="B18" s="178" t="s">
        <v>102</v>
      </c>
      <c r="C18" s="179">
        <v>2560</v>
      </c>
      <c r="D18" s="180"/>
      <c r="E18" s="179"/>
      <c r="F18" s="176">
        <f t="shared" si="0"/>
        <v>418058.10999999993</v>
      </c>
    </row>
    <row r="19" spans="1:6" x14ac:dyDescent="0.25">
      <c r="A19" s="180">
        <v>43847</v>
      </c>
      <c r="B19" s="178" t="s">
        <v>103</v>
      </c>
      <c r="C19" s="179">
        <v>14896</v>
      </c>
      <c r="D19" s="180">
        <v>43848</v>
      </c>
      <c r="E19" s="179">
        <v>432954.11</v>
      </c>
      <c r="F19" s="176">
        <f t="shared" si="0"/>
        <v>0</v>
      </c>
    </row>
    <row r="20" spans="1:6" x14ac:dyDescent="0.25">
      <c r="A20" s="180">
        <v>43848</v>
      </c>
      <c r="B20" s="178" t="s">
        <v>104</v>
      </c>
      <c r="C20" s="179">
        <v>133304</v>
      </c>
      <c r="D20" s="180"/>
      <c r="E20" s="179"/>
      <c r="F20" s="176">
        <f t="shared" si="0"/>
        <v>133304</v>
      </c>
    </row>
    <row r="21" spans="1:6" x14ac:dyDescent="0.25">
      <c r="A21" s="180">
        <v>43848</v>
      </c>
      <c r="B21" s="178" t="s">
        <v>105</v>
      </c>
      <c r="C21" s="179">
        <v>71669.45</v>
      </c>
      <c r="D21" s="180"/>
      <c r="E21" s="179"/>
      <c r="F21" s="176">
        <f t="shared" si="0"/>
        <v>204973.45</v>
      </c>
    </row>
    <row r="22" spans="1:6" x14ac:dyDescent="0.25">
      <c r="A22" s="180">
        <v>43849</v>
      </c>
      <c r="B22" s="178" t="s">
        <v>106</v>
      </c>
      <c r="C22" s="179">
        <v>3967.2</v>
      </c>
      <c r="D22" s="180"/>
      <c r="E22" s="179"/>
      <c r="F22" s="176">
        <f t="shared" si="0"/>
        <v>208940.65000000002</v>
      </c>
    </row>
    <row r="23" spans="1:6" x14ac:dyDescent="0.25">
      <c r="A23" s="180">
        <v>43849</v>
      </c>
      <c r="B23" s="178" t="s">
        <v>107</v>
      </c>
      <c r="C23" s="179">
        <v>2893.2</v>
      </c>
      <c r="D23" s="180"/>
      <c r="E23" s="179"/>
      <c r="F23" s="176">
        <f t="shared" si="0"/>
        <v>211833.85000000003</v>
      </c>
    </row>
    <row r="24" spans="1:6" x14ac:dyDescent="0.25">
      <c r="A24" s="180">
        <v>43851</v>
      </c>
      <c r="B24" s="178" t="s">
        <v>108</v>
      </c>
      <c r="C24" s="179">
        <v>137808.56</v>
      </c>
      <c r="D24" s="180"/>
      <c r="E24" s="179"/>
      <c r="F24" s="176">
        <f t="shared" si="0"/>
        <v>349642.41000000003</v>
      </c>
    </row>
    <row r="25" spans="1:6" x14ac:dyDescent="0.25">
      <c r="A25" s="180">
        <v>43851</v>
      </c>
      <c r="B25" s="178" t="s">
        <v>109</v>
      </c>
      <c r="C25" s="179">
        <v>1036</v>
      </c>
      <c r="D25" s="180">
        <v>43852</v>
      </c>
      <c r="E25" s="179">
        <v>350678.41</v>
      </c>
      <c r="F25" s="176">
        <f t="shared" si="0"/>
        <v>0</v>
      </c>
    </row>
    <row r="26" spans="1:6" x14ac:dyDescent="0.25">
      <c r="A26" s="180">
        <v>43850</v>
      </c>
      <c r="B26" s="178" t="s">
        <v>110</v>
      </c>
      <c r="C26" s="179">
        <v>95296.9</v>
      </c>
      <c r="D26" s="180"/>
      <c r="E26" s="179"/>
      <c r="F26" s="176">
        <f t="shared" si="0"/>
        <v>95296.9</v>
      </c>
    </row>
    <row r="27" spans="1:6" x14ac:dyDescent="0.25">
      <c r="A27" s="180">
        <v>43853</v>
      </c>
      <c r="B27" s="178" t="s">
        <v>111</v>
      </c>
      <c r="C27" s="179">
        <v>114983.8</v>
      </c>
      <c r="D27" s="180"/>
      <c r="E27" s="179"/>
      <c r="F27" s="176">
        <f t="shared" si="0"/>
        <v>210280.7</v>
      </c>
    </row>
    <row r="28" spans="1:6" x14ac:dyDescent="0.25">
      <c r="A28" s="177">
        <v>43854</v>
      </c>
      <c r="B28" s="178" t="s">
        <v>112</v>
      </c>
      <c r="C28" s="179">
        <v>97328.45</v>
      </c>
      <c r="D28" s="180"/>
      <c r="E28" s="179"/>
      <c r="F28" s="176">
        <f t="shared" si="0"/>
        <v>307609.15000000002</v>
      </c>
    </row>
    <row r="29" spans="1:6" x14ac:dyDescent="0.25">
      <c r="A29" s="177">
        <v>43855</v>
      </c>
      <c r="B29" s="178" t="s">
        <v>113</v>
      </c>
      <c r="C29" s="179">
        <v>158655.5</v>
      </c>
      <c r="D29" s="180"/>
      <c r="E29" s="179"/>
      <c r="F29" s="176">
        <f t="shared" si="0"/>
        <v>466264.65</v>
      </c>
    </row>
    <row r="30" spans="1:6" x14ac:dyDescent="0.25">
      <c r="A30" s="177">
        <v>43856</v>
      </c>
      <c r="B30" s="178" t="s">
        <v>114</v>
      </c>
      <c r="C30" s="179">
        <v>1244.4000000000001</v>
      </c>
      <c r="D30" s="180"/>
      <c r="E30" s="179"/>
      <c r="F30" s="176">
        <f t="shared" si="0"/>
        <v>467509.05000000005</v>
      </c>
    </row>
    <row r="31" spans="1:6" x14ac:dyDescent="0.25">
      <c r="A31" s="177">
        <v>43856</v>
      </c>
      <c r="B31" s="178" t="s">
        <v>115</v>
      </c>
      <c r="C31" s="179">
        <v>3303</v>
      </c>
      <c r="D31" s="180"/>
      <c r="E31" s="179"/>
      <c r="F31" s="176">
        <f t="shared" si="0"/>
        <v>470812.05000000005</v>
      </c>
    </row>
    <row r="32" spans="1:6" x14ac:dyDescent="0.25">
      <c r="A32" s="177">
        <v>43857</v>
      </c>
      <c r="B32" s="178" t="s">
        <v>116</v>
      </c>
      <c r="C32" s="179">
        <v>8468.2000000000007</v>
      </c>
      <c r="D32" s="180">
        <v>43857</v>
      </c>
      <c r="E32" s="179">
        <v>479280.25</v>
      </c>
      <c r="F32" s="176">
        <f t="shared" si="0"/>
        <v>0</v>
      </c>
    </row>
    <row r="33" spans="1:6" x14ac:dyDescent="0.25">
      <c r="A33" s="177">
        <v>43858</v>
      </c>
      <c r="B33" s="178" t="s">
        <v>117</v>
      </c>
      <c r="C33" s="179">
        <v>43621.7</v>
      </c>
      <c r="D33" s="180"/>
      <c r="E33" s="179"/>
      <c r="F33" s="176">
        <f t="shared" si="0"/>
        <v>43621.7</v>
      </c>
    </row>
    <row r="34" spans="1:6" x14ac:dyDescent="0.25">
      <c r="A34" s="177">
        <v>43859</v>
      </c>
      <c r="B34" s="178" t="s">
        <v>118</v>
      </c>
      <c r="C34" s="179">
        <v>65222.16</v>
      </c>
      <c r="D34" s="180"/>
      <c r="E34" s="179"/>
      <c r="F34" s="176">
        <f t="shared" si="0"/>
        <v>108843.86</v>
      </c>
    </row>
    <row r="35" spans="1:6" x14ac:dyDescent="0.25">
      <c r="A35" s="177">
        <v>43861</v>
      </c>
      <c r="B35" s="178" t="s">
        <v>119</v>
      </c>
      <c r="C35" s="179">
        <v>7226.75</v>
      </c>
      <c r="D35" s="180"/>
      <c r="E35" s="179"/>
      <c r="F35" s="176">
        <f t="shared" si="0"/>
        <v>116070.61</v>
      </c>
    </row>
    <row r="36" spans="1:6" x14ac:dyDescent="0.25">
      <c r="A36" s="177">
        <v>43861</v>
      </c>
      <c r="B36" s="178" t="s">
        <v>120</v>
      </c>
      <c r="C36" s="179">
        <v>107062.39999999999</v>
      </c>
      <c r="D36" s="180">
        <v>43861</v>
      </c>
      <c r="E36" s="179">
        <v>223133.01</v>
      </c>
      <c r="F36" s="176">
        <f t="shared" si="0"/>
        <v>0</v>
      </c>
    </row>
    <row r="37" spans="1:6" x14ac:dyDescent="0.25">
      <c r="A37" s="177">
        <v>43861</v>
      </c>
      <c r="B37" s="178" t="s">
        <v>133</v>
      </c>
      <c r="C37" s="179">
        <v>11099.6</v>
      </c>
      <c r="D37" s="180"/>
      <c r="E37" s="179"/>
      <c r="F37" s="176">
        <f t="shared" si="0"/>
        <v>11099.6</v>
      </c>
    </row>
    <row r="38" spans="1:6" x14ac:dyDescent="0.25">
      <c r="A38" s="177">
        <v>43862</v>
      </c>
      <c r="B38" s="178" t="s">
        <v>134</v>
      </c>
      <c r="C38" s="179">
        <v>122864.8</v>
      </c>
      <c r="D38" s="180"/>
      <c r="E38" s="179"/>
      <c r="F38" s="176">
        <f t="shared" si="0"/>
        <v>133964.4</v>
      </c>
    </row>
    <row r="39" spans="1:6" x14ac:dyDescent="0.25">
      <c r="A39" s="177">
        <v>43863</v>
      </c>
      <c r="B39" s="178" t="s">
        <v>135</v>
      </c>
      <c r="C39" s="179">
        <v>8621.7999999999993</v>
      </c>
      <c r="D39" s="180"/>
      <c r="E39" s="179"/>
      <c r="F39" s="176">
        <f t="shared" si="0"/>
        <v>142586.19999999998</v>
      </c>
    </row>
    <row r="40" spans="1:6" x14ac:dyDescent="0.25">
      <c r="A40" s="177">
        <v>43864</v>
      </c>
      <c r="B40" s="178" t="s">
        <v>136</v>
      </c>
      <c r="C40" s="179">
        <v>109336</v>
      </c>
      <c r="D40" s="180"/>
      <c r="E40" s="179"/>
      <c r="F40" s="176">
        <f t="shared" si="0"/>
        <v>251922.19999999998</v>
      </c>
    </row>
    <row r="41" spans="1:6" x14ac:dyDescent="0.25">
      <c r="A41" s="177">
        <v>43866</v>
      </c>
      <c r="B41" s="178" t="s">
        <v>137</v>
      </c>
      <c r="C41" s="179">
        <v>85830.3</v>
      </c>
      <c r="D41" s="180"/>
      <c r="E41" s="179"/>
      <c r="F41" s="176">
        <f t="shared" si="0"/>
        <v>337752.5</v>
      </c>
    </row>
    <row r="42" spans="1:6" x14ac:dyDescent="0.25">
      <c r="A42" s="177">
        <v>43867</v>
      </c>
      <c r="B42" s="178" t="s">
        <v>138</v>
      </c>
      <c r="C42" s="179">
        <v>87095.91</v>
      </c>
      <c r="D42" s="180"/>
      <c r="E42" s="179"/>
      <c r="F42" s="176">
        <f t="shared" si="0"/>
        <v>424848.41000000003</v>
      </c>
    </row>
    <row r="43" spans="1:6" x14ac:dyDescent="0.25">
      <c r="A43" s="177">
        <v>43867</v>
      </c>
      <c r="B43" s="178" t="s">
        <v>139</v>
      </c>
      <c r="C43" s="179">
        <v>540</v>
      </c>
      <c r="D43" s="180">
        <v>43869</v>
      </c>
      <c r="E43" s="179">
        <v>425388.41</v>
      </c>
      <c r="F43" s="176">
        <f t="shared" si="0"/>
        <v>0</v>
      </c>
    </row>
    <row r="44" spans="1:6" x14ac:dyDescent="0.25">
      <c r="A44" s="177"/>
      <c r="B44" s="178"/>
      <c r="C44" s="179"/>
      <c r="D44" s="180"/>
      <c r="E44" s="179"/>
      <c r="F44" s="176">
        <f t="shared" si="0"/>
        <v>0</v>
      </c>
    </row>
    <row r="45" spans="1:6" x14ac:dyDescent="0.25">
      <c r="A45" s="177"/>
      <c r="B45" s="178"/>
      <c r="C45" s="179"/>
      <c r="D45" s="180"/>
      <c r="E45" s="179"/>
      <c r="F45" s="176">
        <f t="shared" si="0"/>
        <v>0</v>
      </c>
    </row>
    <row r="46" spans="1:6" x14ac:dyDescent="0.25">
      <c r="A46" s="177"/>
      <c r="B46" s="178"/>
      <c r="C46" s="179">
        <v>0</v>
      </c>
      <c r="D46" s="180"/>
      <c r="E46" s="179"/>
      <c r="F46" s="176">
        <f t="shared" si="0"/>
        <v>0</v>
      </c>
    </row>
    <row r="47" spans="1:6" x14ac:dyDescent="0.25">
      <c r="A47" s="177"/>
      <c r="B47" s="178"/>
      <c r="C47" s="179">
        <v>0</v>
      </c>
      <c r="D47" s="180"/>
      <c r="E47" s="179"/>
      <c r="F47" s="176">
        <f t="shared" si="0"/>
        <v>0</v>
      </c>
    </row>
    <row r="48" spans="1:6" x14ac:dyDescent="0.25">
      <c r="A48" s="177"/>
      <c r="B48" s="178"/>
      <c r="C48" s="179">
        <v>0</v>
      </c>
      <c r="D48" s="180"/>
      <c r="E48" s="179"/>
      <c r="F48" s="176">
        <f t="shared" si="0"/>
        <v>0</v>
      </c>
    </row>
    <row r="49" spans="1:6" x14ac:dyDescent="0.25">
      <c r="A49" s="177"/>
      <c r="B49" s="178"/>
      <c r="C49" s="179">
        <v>0</v>
      </c>
      <c r="D49" s="180"/>
      <c r="E49" s="179"/>
      <c r="F49" s="176">
        <f t="shared" si="0"/>
        <v>0</v>
      </c>
    </row>
    <row r="50" spans="1:6" ht="15.75" thickBot="1" x14ac:dyDescent="0.3">
      <c r="A50" s="181"/>
      <c r="B50" s="182"/>
      <c r="C50" s="104">
        <v>0</v>
      </c>
      <c r="D50" s="183"/>
      <c r="E50" s="104"/>
      <c r="F50" s="176">
        <f t="shared" si="0"/>
        <v>0</v>
      </c>
    </row>
    <row r="51" spans="1:6" ht="19.5" thickTop="1" x14ac:dyDescent="0.3">
      <c r="B51" s="59"/>
      <c r="C51" s="4">
        <f>SUM(C3:C50)</f>
        <v>2518468.4499999993</v>
      </c>
      <c r="D51" s="1"/>
      <c r="E51" s="4">
        <f>SUM(E3:E50)</f>
        <v>2518468.4500000002</v>
      </c>
      <c r="F51" s="184">
        <f>F50</f>
        <v>0</v>
      </c>
    </row>
    <row r="52" spans="1:6" x14ac:dyDescent="0.25">
      <c r="B52" s="59"/>
      <c r="C52" s="4"/>
      <c r="D52" s="1"/>
      <c r="E52" s="8"/>
      <c r="F52" s="4"/>
    </row>
    <row r="53" spans="1:6" x14ac:dyDescent="0.25">
      <c r="B53" s="59"/>
      <c r="C53" s="4"/>
      <c r="D53" s="1"/>
      <c r="E53" s="8"/>
      <c r="F53" s="4"/>
    </row>
    <row r="54" spans="1:6" x14ac:dyDescent="0.25">
      <c r="A54"/>
      <c r="B54" s="30"/>
      <c r="D54" s="30"/>
    </row>
    <row r="55" spans="1:6" x14ac:dyDescent="0.25">
      <c r="A55"/>
      <c r="B55" s="30"/>
      <c r="D55" s="30"/>
    </row>
    <row r="56" spans="1:6" x14ac:dyDescent="0.25">
      <c r="A56"/>
      <c r="B56" s="30"/>
      <c r="D56" s="30"/>
    </row>
    <row r="57" spans="1:6" x14ac:dyDescent="0.25">
      <c r="A57"/>
      <c r="B57" s="30"/>
      <c r="D57" s="30"/>
      <c r="F57"/>
    </row>
    <row r="58" spans="1:6" x14ac:dyDescent="0.25">
      <c r="A58"/>
      <c r="B58" s="30"/>
      <c r="D58" s="30"/>
      <c r="F58"/>
    </row>
    <row r="59" spans="1:6" x14ac:dyDescent="0.25">
      <c r="A59"/>
      <c r="B59" s="30"/>
      <c r="D59" s="30"/>
      <c r="F59"/>
    </row>
    <row r="60" spans="1:6" x14ac:dyDescent="0.25">
      <c r="A60"/>
      <c r="B60" s="30"/>
      <c r="D60" s="30"/>
      <c r="F60"/>
    </row>
    <row r="61" spans="1:6" x14ac:dyDescent="0.25">
      <c r="A61"/>
      <c r="B61" s="30"/>
      <c r="D61" s="30"/>
      <c r="F61"/>
    </row>
    <row r="62" spans="1:6" x14ac:dyDescent="0.25">
      <c r="A62"/>
      <c r="B62" s="30"/>
      <c r="D62" s="30"/>
      <c r="F62"/>
    </row>
    <row r="63" spans="1:6" x14ac:dyDescent="0.25">
      <c r="A63"/>
      <c r="B63" s="30"/>
      <c r="D63" s="30"/>
      <c r="F63"/>
    </row>
    <row r="64" spans="1:6" x14ac:dyDescent="0.25">
      <c r="A64"/>
      <c r="B64" s="30"/>
      <c r="D64" s="30"/>
      <c r="F64"/>
    </row>
    <row r="65" spans="1:6" x14ac:dyDescent="0.25">
      <c r="A65"/>
      <c r="B65" s="30"/>
      <c r="D65" s="30"/>
      <c r="F65"/>
    </row>
    <row r="66" spans="1:6" x14ac:dyDescent="0.25">
      <c r="A66"/>
      <c r="B66" s="30"/>
      <c r="D66" s="30"/>
      <c r="E66"/>
      <c r="F66"/>
    </row>
    <row r="67" spans="1:6" x14ac:dyDescent="0.25">
      <c r="A67"/>
      <c r="B67" s="30"/>
      <c r="D67" s="30"/>
      <c r="E67"/>
      <c r="F67"/>
    </row>
    <row r="68" spans="1:6" x14ac:dyDescent="0.25">
      <c r="A68"/>
      <c r="B68" s="30"/>
      <c r="D68" s="30"/>
      <c r="E68"/>
      <c r="F68"/>
    </row>
    <row r="69" spans="1:6" x14ac:dyDescent="0.25">
      <c r="A69"/>
      <c r="B69" s="30"/>
      <c r="D69" s="30"/>
      <c r="E69"/>
      <c r="F69"/>
    </row>
    <row r="70" spans="1:6" x14ac:dyDescent="0.25">
      <c r="A70"/>
      <c r="B70" s="30"/>
      <c r="D70" s="30"/>
      <c r="E70"/>
      <c r="F70"/>
    </row>
    <row r="71" spans="1:6" x14ac:dyDescent="0.25">
      <c r="A71"/>
      <c r="B71" s="30"/>
      <c r="D71" s="30"/>
      <c r="E71"/>
      <c r="F71"/>
    </row>
    <row r="72" spans="1:6" x14ac:dyDescent="0.25">
      <c r="B72" s="30"/>
      <c r="D72" s="30"/>
      <c r="E72"/>
    </row>
    <row r="73" spans="1:6" x14ac:dyDescent="0.25">
      <c r="B73" s="30"/>
      <c r="D73" s="30"/>
      <c r="E73"/>
    </row>
    <row r="74" spans="1:6" x14ac:dyDescent="0.25">
      <c r="B74" s="30"/>
      <c r="D74" s="30"/>
      <c r="E74"/>
    </row>
    <row r="75" spans="1:6" x14ac:dyDescent="0.25">
      <c r="B75" s="30"/>
      <c r="D75" s="30"/>
      <c r="E75"/>
    </row>
    <row r="76" spans="1:6" x14ac:dyDescent="0.25">
      <c r="B76" s="30"/>
      <c r="D76" s="30"/>
      <c r="E76"/>
    </row>
    <row r="77" spans="1:6" x14ac:dyDescent="0.25">
      <c r="B77" s="30"/>
      <c r="D77" s="30"/>
      <c r="E77"/>
    </row>
    <row r="78" spans="1:6" x14ac:dyDescent="0.25">
      <c r="B78" s="30"/>
      <c r="D78" s="30"/>
      <c r="E78"/>
    </row>
    <row r="79" spans="1:6" x14ac:dyDescent="0.25">
      <c r="B79" s="30"/>
      <c r="D79" s="30"/>
      <c r="E79"/>
    </row>
    <row r="80" spans="1:6" x14ac:dyDescent="0.25">
      <c r="B80" s="30"/>
      <c r="D80" s="30"/>
      <c r="E80"/>
    </row>
    <row r="81" spans="2:4" x14ac:dyDescent="0.25">
      <c r="B81" s="30"/>
    </row>
    <row r="82" spans="2:4" x14ac:dyDescent="0.25">
      <c r="B82" s="30"/>
    </row>
    <row r="83" spans="2:4" x14ac:dyDescent="0.25">
      <c r="B83" s="30"/>
      <c r="D83" s="30"/>
    </row>
    <row r="84" spans="2:4" x14ac:dyDescent="0.25">
      <c r="B84" s="30"/>
    </row>
    <row r="85" spans="2:4" x14ac:dyDescent="0.25">
      <c r="B85" s="30"/>
    </row>
    <row r="86" spans="2:4" x14ac:dyDescent="0.25">
      <c r="B86" s="30"/>
    </row>
    <row r="87" spans="2:4" ht="18.75" x14ac:dyDescent="0.3">
      <c r="C87" s="1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AD89-C4EF-4A69-A200-C4E97362FA5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9725-C66D-4FD9-9EF9-F7E093C7CED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F917-04EB-41F3-BFE5-378D1F4AE0D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666-CF7B-4E24-9491-9BBCA2792E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4218-C847-44E9-85A1-DC281CE3B62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2C98-6785-4EE4-A573-C8762BC80F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34E2-BF78-49FD-BE89-175B0C126631}">
  <sheetPr>
    <tabColor rgb="FFC00000"/>
  </sheetPr>
  <dimension ref="A39:F53"/>
  <sheetViews>
    <sheetView topLeftCell="A32" workbookViewId="0">
      <selection activeCell="F54" sqref="F54"/>
    </sheetView>
  </sheetViews>
  <sheetFormatPr baseColWidth="10" defaultRowHeight="15" x14ac:dyDescent="0.25"/>
  <sheetData>
    <row r="39" spans="1:6" ht="20.25" customHeight="1" x14ac:dyDescent="0.25"/>
    <row r="40" spans="1:6" ht="15" customHeight="1" x14ac:dyDescent="0.25">
      <c r="A40" s="29"/>
      <c r="B40" s="167" t="s">
        <v>34</v>
      </c>
      <c r="C40" s="4"/>
      <c r="D40" s="4"/>
      <c r="E40" s="59"/>
      <c r="F40" s="4"/>
    </row>
    <row r="41" spans="1:6" x14ac:dyDescent="0.25">
      <c r="A41" s="168">
        <v>43867</v>
      </c>
      <c r="B41" s="169" t="s">
        <v>123</v>
      </c>
      <c r="C41" s="64">
        <v>165.36</v>
      </c>
      <c r="D41" s="170" t="s">
        <v>35</v>
      </c>
      <c r="E41" s="171" t="s">
        <v>124</v>
      </c>
      <c r="F41" s="64">
        <v>144</v>
      </c>
    </row>
    <row r="42" spans="1:6" x14ac:dyDescent="0.25">
      <c r="A42" s="168">
        <v>43867</v>
      </c>
      <c r="B42" s="169" t="s">
        <v>125</v>
      </c>
      <c r="C42" s="64">
        <v>91.26</v>
      </c>
      <c r="D42" s="170" t="s">
        <v>35</v>
      </c>
      <c r="E42" s="171" t="s">
        <v>126</v>
      </c>
      <c r="F42" s="64">
        <v>80</v>
      </c>
    </row>
    <row r="43" spans="1:6" x14ac:dyDescent="0.25">
      <c r="A43" s="168">
        <v>43867</v>
      </c>
      <c r="B43" s="169" t="s">
        <v>127</v>
      </c>
      <c r="C43" s="64">
        <v>131.04</v>
      </c>
      <c r="D43" s="170" t="s">
        <v>35</v>
      </c>
      <c r="E43" s="171" t="s">
        <v>128</v>
      </c>
      <c r="F43" s="64">
        <v>100</v>
      </c>
    </row>
    <row r="44" spans="1:6" hidden="1" x14ac:dyDescent="0.25">
      <c r="A44" s="168">
        <v>43867</v>
      </c>
      <c r="B44" s="169" t="s">
        <v>36</v>
      </c>
      <c r="C44" s="64">
        <v>0</v>
      </c>
      <c r="D44" s="170" t="s">
        <v>35</v>
      </c>
      <c r="E44" s="171" t="s">
        <v>36</v>
      </c>
      <c r="F44" s="64">
        <v>0</v>
      </c>
    </row>
    <row r="45" spans="1:6" hidden="1" x14ac:dyDescent="0.25">
      <c r="A45" s="168">
        <v>43867</v>
      </c>
      <c r="B45" s="169" t="s">
        <v>36</v>
      </c>
      <c r="C45" s="64">
        <v>0</v>
      </c>
      <c r="D45" s="170" t="s">
        <v>35</v>
      </c>
      <c r="E45" s="171" t="s">
        <v>36</v>
      </c>
      <c r="F45" s="64">
        <v>0</v>
      </c>
    </row>
    <row r="46" spans="1:6" hidden="1" x14ac:dyDescent="0.25">
      <c r="A46" s="168">
        <v>43867</v>
      </c>
      <c r="B46" s="169" t="s">
        <v>36</v>
      </c>
      <c r="C46" s="64">
        <v>0</v>
      </c>
      <c r="D46" s="170" t="s">
        <v>35</v>
      </c>
      <c r="E46" s="171" t="s">
        <v>36</v>
      </c>
      <c r="F46" s="64">
        <v>0</v>
      </c>
    </row>
    <row r="47" spans="1:6" hidden="1" x14ac:dyDescent="0.25">
      <c r="A47" s="168">
        <v>43867</v>
      </c>
      <c r="B47" s="169" t="s">
        <v>36</v>
      </c>
      <c r="C47" s="64">
        <v>0</v>
      </c>
      <c r="D47" s="170" t="s">
        <v>35</v>
      </c>
      <c r="E47" s="171" t="s">
        <v>36</v>
      </c>
      <c r="F47" s="64">
        <v>0</v>
      </c>
    </row>
    <row r="48" spans="1:6" hidden="1" x14ac:dyDescent="0.25">
      <c r="A48" s="168">
        <v>43867</v>
      </c>
      <c r="B48" s="169" t="s">
        <v>36</v>
      </c>
      <c r="C48" s="64">
        <v>0</v>
      </c>
      <c r="D48" s="170" t="s">
        <v>35</v>
      </c>
      <c r="E48" s="171" t="s">
        <v>36</v>
      </c>
      <c r="F48" s="64">
        <v>0</v>
      </c>
    </row>
    <row r="49" spans="1:6" hidden="1" x14ac:dyDescent="0.25">
      <c r="A49" s="168">
        <v>43867</v>
      </c>
      <c r="B49" s="169" t="s">
        <v>36</v>
      </c>
      <c r="C49" s="64">
        <v>0</v>
      </c>
      <c r="D49" s="170" t="s">
        <v>35</v>
      </c>
      <c r="E49" s="171" t="s">
        <v>36</v>
      </c>
      <c r="F49" s="64">
        <v>0</v>
      </c>
    </row>
    <row r="50" spans="1:6" hidden="1" x14ac:dyDescent="0.25">
      <c r="A50" s="168">
        <v>43867</v>
      </c>
      <c r="B50" s="169" t="s">
        <v>36</v>
      </c>
      <c r="C50" s="64">
        <v>0</v>
      </c>
      <c r="D50" s="170" t="s">
        <v>35</v>
      </c>
      <c r="E50" s="171" t="s">
        <v>36</v>
      </c>
      <c r="F50" s="64">
        <v>0</v>
      </c>
    </row>
    <row r="51" spans="1:6" hidden="1" x14ac:dyDescent="0.25">
      <c r="A51" s="168">
        <v>43867</v>
      </c>
      <c r="B51" s="169" t="s">
        <v>36</v>
      </c>
      <c r="C51" s="64">
        <v>0</v>
      </c>
      <c r="D51" s="170" t="s">
        <v>35</v>
      </c>
      <c r="E51" s="171" t="s">
        <v>36</v>
      </c>
      <c r="F51" s="64">
        <v>0</v>
      </c>
    </row>
    <row r="52" spans="1:6" x14ac:dyDescent="0.25">
      <c r="A52" s="168">
        <v>43867</v>
      </c>
      <c r="B52" s="169" t="s">
        <v>129</v>
      </c>
      <c r="C52" s="64">
        <v>67.2</v>
      </c>
      <c r="D52" s="170" t="s">
        <v>35</v>
      </c>
      <c r="E52" s="171" t="s">
        <v>130</v>
      </c>
      <c r="F52" s="64">
        <v>57</v>
      </c>
    </row>
    <row r="53" spans="1:6" x14ac:dyDescent="0.25">
      <c r="A53" s="168">
        <v>43867</v>
      </c>
      <c r="B53" s="169" t="s">
        <v>131</v>
      </c>
      <c r="C53" s="64">
        <v>3323.25</v>
      </c>
      <c r="D53" s="170" t="s">
        <v>35</v>
      </c>
      <c r="E53" s="171" t="s">
        <v>132</v>
      </c>
      <c r="F53" s="64">
        <v>3334</v>
      </c>
    </row>
  </sheetData>
  <phoneticPr fontId="30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BBC9-6E42-41E7-A92F-7F1F405D610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4 CARNES  ENERO 2020</vt:lpstr>
      <vt:lpstr>REMISIONES  ENERO  2020</vt:lpstr>
      <vt:lpstr>Hoja3</vt:lpstr>
      <vt:lpstr>Hoja4</vt:lpstr>
      <vt:lpstr>Hoja5</vt:lpstr>
      <vt:lpstr>Hoja6</vt:lpstr>
      <vt:lpstr>Hoja7</vt:lpstr>
      <vt:lpstr>Hoja8</vt:lpstr>
      <vt:lpstr>CANCELACIONES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2020-02-17T16:59:48Z</cp:lastPrinted>
  <dcterms:created xsi:type="dcterms:W3CDTF">2020-01-17T15:55:16Z</dcterms:created>
  <dcterms:modified xsi:type="dcterms:W3CDTF">2020-02-17T16:59:54Z</dcterms:modified>
</cp:coreProperties>
</file>