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 01  ENERO 2020\"/>
    </mc:Choice>
  </mc:AlternateContent>
  <xr:revisionPtr revIDLastSave="0" documentId="8_{913F0EFD-318E-4683-B130-9C45A1404DD2}" xr6:coauthVersionLast="45" xr6:coauthVersionMax="45" xr10:uidLastSave="{00000000-0000-0000-0000-000000000000}"/>
  <bookViews>
    <workbookView xWindow="9360" yWindow="540" windowWidth="14100" windowHeight="11580" activeTab="1" xr2:uid="{0EC4DD74-DF67-44EE-95C3-E9250FCDAD27}"/>
  </bookViews>
  <sheets>
    <sheet name="4 carnes   ENERO  2020     " sheetId="1" r:id="rId1"/>
    <sheet name="REMISIONES  ENERO  2020   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2" l="1"/>
  <c r="C51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4" i="2"/>
  <c r="F3" i="2"/>
  <c r="K51" i="1"/>
  <c r="I45" i="1"/>
  <c r="F45" i="1"/>
  <c r="F48" i="1" s="1"/>
  <c r="F51" i="1" s="1"/>
  <c r="F54" i="1" s="1"/>
  <c r="K49" i="1" s="1"/>
  <c r="K53" i="1" s="1"/>
  <c r="C45" i="1"/>
  <c r="N44" i="1"/>
  <c r="M29" i="1"/>
  <c r="M26" i="1"/>
  <c r="M22" i="1"/>
  <c r="M21" i="1"/>
  <c r="M18" i="1"/>
  <c r="M16" i="1"/>
  <c r="L16" i="1"/>
  <c r="L15" i="1"/>
  <c r="M14" i="1"/>
  <c r="M13" i="1"/>
  <c r="L13" i="1"/>
  <c r="M12" i="1"/>
  <c r="L12" i="1"/>
  <c r="L45" i="1" s="1"/>
  <c r="K47" i="1" s="1"/>
  <c r="M11" i="1"/>
  <c r="M10" i="1"/>
  <c r="M8" i="1"/>
  <c r="M7" i="1"/>
  <c r="M44" i="1" s="1"/>
  <c r="M6" i="1"/>
  <c r="M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D0EA7DBE-941B-43E4-97B1-0D667C572B2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BA24E98-80AB-4722-84CC-D69B37B4FA5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<sst xmlns="http://schemas.openxmlformats.org/spreadsheetml/2006/main" count="136" uniqueCount="107">
  <si>
    <t>BALANCE      ABASTO 4 CARNES   E N E R O     2 0 2 0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</si>
  <si>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</si>
  <si>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</si>
  <si>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</si>
  <si>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</si>
  <si>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</si>
  <si>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</si>
  <si>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</si>
  <si>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</si>
  <si>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</si>
  <si>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 xml:space="preserve"> </t>
  </si>
  <si>
    <t>QUESO-CHORIZO-TOSTADAS</t>
  </si>
  <si>
    <t>RES-POLLO</t>
  </si>
  <si>
    <t>POLLO-CHORIZO</t>
  </si>
  <si>
    <t>TELMEX</t>
  </si>
  <si>
    <t xml:space="preserve">POLLO  </t>
  </si>
  <si>
    <t xml:space="preserve">LUZ  </t>
  </si>
  <si>
    <t>POLLO-QUESOS</t>
  </si>
  <si>
    <t>RENTA</t>
  </si>
  <si>
    <t>RES-POLLO-TOCINETA-QUESOS</t>
  </si>
  <si>
    <t>POLLO-CHORIZO--</t>
  </si>
  <si>
    <t>POLLO</t>
  </si>
  <si>
    <t>NOMINA 02</t>
  </si>
  <si>
    <t>NOMINA 03</t>
  </si>
  <si>
    <t>POLLO-TOSTADAS</t>
  </si>
  <si>
    <t>NOMINA 04</t>
  </si>
  <si>
    <t>RES-POLLO-MAIZ</t>
  </si>
  <si>
    <t>POLLO-CHORIZO-QUESOS</t>
  </si>
  <si>
    <t>NOMINA 05</t>
  </si>
  <si>
    <t>NOMINA 07</t>
  </si>
  <si>
    <t>MAIZ</t>
  </si>
  <si>
    <t>POLLO-QUESOS-SALSAS</t>
  </si>
  <si>
    <t>Multas Moto</t>
  </si>
  <si>
    <t>SAT  S.H.C.P</t>
  </si>
  <si>
    <t>POLLO-QUESOS-TOCINETA</t>
  </si>
  <si>
    <t>CHORIZO</t>
  </si>
  <si>
    <t>POLLO-MAIZ</t>
  </si>
  <si>
    <t>POLLO-CHORIZO-TOSTADAS-SALSAS</t>
  </si>
  <si>
    <t>POLLO-QUESOS-CHORIZO</t>
  </si>
  <si>
    <t>POLLO-VERDURAS</t>
  </si>
  <si>
    <t>POLLO-MAIZ-TOSTADAS</t>
  </si>
  <si>
    <t>RES</t>
  </si>
  <si>
    <t>ENERO.,2020</t>
  </si>
  <si>
    <t xml:space="preserve">COMISIONES BANCARIAS </t>
  </si>
  <si>
    <t>CELULARES  5</t>
  </si>
  <si>
    <t>GASOLINERA</t>
  </si>
  <si>
    <t>Impuestos Federales</t>
  </si>
  <si>
    <t>ADT</t>
  </si>
  <si>
    <t>TOTAL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</si>
  <si>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</si>
  <si>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</si>
  <si>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</si>
  <si>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</si>
  <si>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</si>
  <si>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</si>
  <si>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</si>
  <si>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</si>
  <si>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</si>
  <si>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</si>
  <si>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</si>
  <si>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</si>
  <si>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</si>
  <si>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</si>
  <si>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</si>
  <si>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</si>
  <si>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</si>
  <si>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</si>
  <si>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</si>
  <si>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</si>
  <si>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</si>
  <si>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</si>
  <si>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</si>
  <si>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</si>
  <si>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</si>
  <si>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</si>
  <si>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</si>
  <si>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</si>
  <si>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</si>
  <si>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</si>
  <si>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</si>
  <si>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</si>
  <si>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</si>
  <si>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</si>
  <si>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</si>
  <si>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</si>
  <si>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</si>
  <si>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</si>
  <si>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</si>
  <si>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</si>
  <si>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</si>
  <si>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</si>
  <si>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</si>
  <si>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</si>
  <si>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</si>
  <si>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</si>
  <si>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</si>
  <si>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</si>
  <si>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</si>
  <si>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</si>
  <si>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</si>
  <si>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,03285</t>
  </si>
  <si>
    <t>,03378</t>
  </si>
  <si>
    <t>,03459</t>
  </si>
  <si>
    <t>,03548</t>
  </si>
  <si>
    <t>,03813</t>
  </si>
  <si>
    <t>,03877</t>
  </si>
  <si>
    <t>,03878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</si>
</sst>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</fills>
  <borders count="5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4">
    <xf numFmtId="0" fontId="0" fillId="0" borderId="0" xfId="0"/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44" fontId="2" fillId="0" borderId="0" xfId="1" applyFont="1" applyFill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9" fillId="0" borderId="4" xfId="1" applyFont="1" applyBorder="1"/>
    <xf numFmtId="165" fontId="2" fillId="3" borderId="0" xfId="0" applyNumberFormat="1" applyFont="1" applyFill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/>
    <xf numFmtId="44" fontId="13" fillId="4" borderId="0" xfId="1" applyFont="1" applyFill="1" applyAlignment="1">
      <alignment horizontal="center"/>
    </xf>
    <xf numFmtId="44" fontId="13" fillId="4" borderId="1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4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166" fontId="15" fillId="0" borderId="0" xfId="0" applyNumberFormat="1" applyFont="1"/>
    <xf numFmtId="44" fontId="2" fillId="0" borderId="19" xfId="1" applyFont="1" applyFill="1" applyBorder="1"/>
    <xf numFmtId="16" fontId="16" fillId="0" borderId="0" xfId="1" applyNumberFormat="1" applyFont="1" applyFill="1" applyAlignment="1">
      <alignment horizontal="center"/>
    </xf>
    <xf numFmtId="0" fontId="0" fillId="0" borderId="20" xfId="0" applyBorder="1"/>
    <xf numFmtId="44" fontId="2" fillId="0" borderId="21" xfId="1" applyFont="1" applyBorder="1"/>
    <xf numFmtId="166" fontId="17" fillId="0" borderId="0" xfId="0" applyNumberFormat="1" applyFont="1"/>
    <xf numFmtId="15" fontId="2" fillId="0" borderId="0" xfId="1" applyNumberFormat="1" applyFont="1" applyFill="1"/>
    <xf numFmtId="0" fontId="8" fillId="0" borderId="20" xfId="0" applyFont="1" applyBorder="1" applyAlignment="1">
      <alignment horizontal="center"/>
    </xf>
    <xf numFmtId="166" fontId="2" fillId="0" borderId="21" xfId="0" applyNumberFormat="1" applyFont="1" applyBorder="1"/>
    <xf numFmtId="166" fontId="14" fillId="0" borderId="0" xfId="0" applyNumberFormat="1" applyFont="1"/>
    <xf numFmtId="16" fontId="8" fillId="0" borderId="0" xfId="1" applyNumberFormat="1" applyFont="1" applyFill="1" applyAlignment="1">
      <alignment horizontal="center"/>
    </xf>
    <xf numFmtId="0" fontId="2" fillId="5" borderId="0" xfId="0" applyFont="1" applyFill="1"/>
    <xf numFmtId="166" fontId="2" fillId="0" borderId="0" xfId="0" applyNumberFormat="1" applyFont="1"/>
    <xf numFmtId="166" fontId="18" fillId="0" borderId="0" xfId="0" applyNumberFormat="1" applyFont="1"/>
    <xf numFmtId="15" fontId="9" fillId="0" borderId="0" xfId="1" applyNumberFormat="1" applyFont="1" applyFill="1"/>
    <xf numFmtId="0" fontId="2" fillId="0" borderId="20" xfId="0" applyFont="1" applyBorder="1"/>
    <xf numFmtId="166" fontId="2" fillId="6" borderId="21" xfId="0" applyNumberFormat="1" applyFont="1" applyFill="1" applyBorder="1"/>
    <xf numFmtId="16" fontId="19" fillId="0" borderId="0" xfId="1" applyNumberFormat="1" applyFont="1" applyFill="1" applyAlignment="1">
      <alignment horizontal="left"/>
    </xf>
    <xf numFmtId="0" fontId="8" fillId="0" borderId="20" xfId="0" applyFont="1" applyBorder="1"/>
    <xf numFmtId="44" fontId="2" fillId="0" borderId="21" xfId="1" applyFont="1" applyFill="1" applyBorder="1"/>
    <xf numFmtId="16" fontId="17" fillId="0" borderId="0" xfId="1" applyNumberFormat="1" applyFont="1" applyFill="1" applyAlignment="1">
      <alignment horizontal="center"/>
    </xf>
    <xf numFmtId="16" fontId="19" fillId="0" borderId="20" xfId="0" applyNumberFormat="1" applyFont="1" applyBorder="1"/>
    <xf numFmtId="165" fontId="18" fillId="0" borderId="0" xfId="1" applyNumberFormat="1" applyFont="1" applyFill="1" applyAlignment="1">
      <alignment horizontal="center"/>
    </xf>
    <xf numFmtId="165" fontId="18" fillId="0" borderId="0" xfId="1" applyNumberFormat="1" applyFont="1" applyAlignment="1">
      <alignment horizontal="center"/>
    </xf>
    <xf numFmtId="44" fontId="2" fillId="0" borderId="21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2" xfId="0" applyFont="1" applyBorder="1"/>
    <xf numFmtId="44" fontId="2" fillId="0" borderId="23" xfId="1" applyFont="1" applyFill="1" applyBorder="1"/>
    <xf numFmtId="165" fontId="2" fillId="3" borderId="11" xfId="0" applyNumberFormat="1" applyFont="1" applyFill="1" applyBorder="1" applyAlignment="1">
      <alignment horizontal="left"/>
    </xf>
    <xf numFmtId="44" fontId="2" fillId="3" borderId="21" xfId="1" applyFont="1" applyFill="1" applyBorder="1" applyAlignment="1">
      <alignment horizontal="righ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3" xfId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center"/>
    </xf>
    <xf numFmtId="44" fontId="16" fillId="0" borderId="11" xfId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18" fillId="0" borderId="11" xfId="0" applyFont="1" applyBorder="1"/>
    <xf numFmtId="44" fontId="2" fillId="0" borderId="24" xfId="1" applyFont="1" applyFill="1" applyBorder="1" applyAlignment="1">
      <alignment horizontal="right"/>
    </xf>
    <xf numFmtId="165" fontId="19" fillId="0" borderId="15" xfId="1" applyNumberFormat="1" applyFont="1" applyBorder="1" applyAlignment="1">
      <alignment horizontal="left"/>
    </xf>
    <xf numFmtId="0" fontId="14" fillId="0" borderId="20" xfId="0" applyFont="1" applyBorder="1"/>
    <xf numFmtId="44" fontId="2" fillId="0" borderId="20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9" fillId="0" borderId="0" xfId="1" applyNumberFormat="1" applyFont="1" applyBorder="1" applyAlignment="1">
      <alignment horizontal="left"/>
    </xf>
    <xf numFmtId="0" fontId="14" fillId="0" borderId="25" xfId="0" applyFont="1" applyBorder="1"/>
    <xf numFmtId="0" fontId="14" fillId="0" borderId="20" xfId="0" applyFont="1" applyBorder="1" applyAlignment="1">
      <alignment horizontal="right"/>
    </xf>
    <xf numFmtId="44" fontId="2" fillId="0" borderId="26" xfId="1" applyFont="1" applyFill="1" applyBorder="1"/>
    <xf numFmtId="165" fontId="8" fillId="0" borderId="20" xfId="1" applyNumberFormat="1" applyFont="1" applyFill="1" applyBorder="1" applyAlignment="1">
      <alignment horizontal="left"/>
    </xf>
    <xf numFmtId="0" fontId="2" fillId="0" borderId="20" xfId="0" applyFont="1" applyBorder="1" applyAlignment="1">
      <alignment horizontal="center"/>
    </xf>
    <xf numFmtId="44" fontId="2" fillId="0" borderId="20" xfId="1" applyFont="1" applyFill="1" applyBorder="1" applyAlignment="1">
      <alignment horizontal="right"/>
    </xf>
    <xf numFmtId="44" fontId="2" fillId="0" borderId="27" xfId="1" applyFont="1" applyFill="1" applyBorder="1"/>
    <xf numFmtId="44" fontId="2" fillId="0" borderId="3" xfId="1" applyFont="1" applyFill="1" applyBorder="1"/>
    <xf numFmtId="164" fontId="2" fillId="0" borderId="28" xfId="0" applyNumberFormat="1" applyFont="1" applyBorder="1" applyAlignment="1">
      <alignment horizontal="center"/>
    </xf>
    <xf numFmtId="44" fontId="2" fillId="0" borderId="29" xfId="1" applyFont="1" applyFill="1" applyBorder="1"/>
    <xf numFmtId="15" fontId="2" fillId="0" borderId="30" xfId="0" applyNumberFormat="1" applyFont="1" applyBorder="1"/>
    <xf numFmtId="44" fontId="2" fillId="0" borderId="31" xfId="1" applyFont="1" applyFill="1" applyBorder="1"/>
    <xf numFmtId="0" fontId="0" fillId="0" borderId="32" xfId="0" applyBorder="1"/>
    <xf numFmtId="44" fontId="2" fillId="0" borderId="33" xfId="1" applyFont="1" applyFill="1" applyBorder="1"/>
    <xf numFmtId="164" fontId="2" fillId="0" borderId="34" xfId="0" applyNumberFormat="1" applyFont="1" applyBorder="1" applyAlignment="1">
      <alignment horizontal="center"/>
    </xf>
    <xf numFmtId="44" fontId="2" fillId="0" borderId="35" xfId="1" applyFont="1" applyFill="1" applyBorder="1"/>
    <xf numFmtId="166" fontId="9" fillId="0" borderId="12" xfId="0" applyNumberFormat="1" applyFont="1" applyBorder="1"/>
    <xf numFmtId="15" fontId="2" fillId="0" borderId="0" xfId="0" applyNumberFormat="1" applyFont="1"/>
    <xf numFmtId="44" fontId="2" fillId="0" borderId="36" xfId="1" applyFont="1" applyFill="1" applyBorder="1"/>
    <xf numFmtId="165" fontId="17" fillId="0" borderId="20" xfId="1" applyNumberFormat="1" applyFont="1" applyFill="1" applyBorder="1" applyAlignment="1">
      <alignment horizontal="left"/>
    </xf>
    <xf numFmtId="0" fontId="15" fillId="0" borderId="37" xfId="0" applyFont="1" applyBorder="1" applyAlignment="1">
      <alignment horizontal="left"/>
    </xf>
    <xf numFmtId="44" fontId="2" fillId="0" borderId="20" xfId="1" applyFont="1" applyFill="1" applyBorder="1"/>
    <xf numFmtId="166" fontId="9" fillId="0" borderId="38" xfId="0" applyNumberFormat="1" applyFont="1" applyBorder="1"/>
    <xf numFmtId="0" fontId="18" fillId="0" borderId="20" xfId="0" applyFont="1" applyBorder="1" applyAlignment="1">
      <alignment horizontal="left"/>
    </xf>
    <xf numFmtId="0" fontId="17" fillId="0" borderId="20" xfId="0" applyFont="1" applyBorder="1" applyAlignment="1">
      <alignment horizontal="left"/>
    </xf>
    <xf numFmtId="165" fontId="9" fillId="0" borderId="39" xfId="1" applyNumberFormat="1" applyFont="1" applyFill="1" applyBorder="1" applyAlignment="1">
      <alignment horizontal="left"/>
    </xf>
    <xf numFmtId="44" fontId="18" fillId="0" borderId="20" xfId="1" applyFont="1" applyFill="1" applyBorder="1" applyAlignment="1">
      <alignment horizontal="right"/>
    </xf>
    <xf numFmtId="164" fontId="2" fillId="0" borderId="40" xfId="0" applyNumberFormat="1" applyFont="1" applyBorder="1" applyAlignment="1">
      <alignment horizontal="center"/>
    </xf>
    <xf numFmtId="44" fontId="2" fillId="0" borderId="41" xfId="1" applyFont="1" applyFill="1" applyBorder="1"/>
    <xf numFmtId="166" fontId="9" fillId="0" borderId="42" xfId="0" applyNumberFormat="1" applyFont="1" applyBorder="1"/>
    <xf numFmtId="165" fontId="9" fillId="0" borderId="20" xfId="1" applyNumberFormat="1" applyFont="1" applyFill="1" applyBorder="1" applyAlignment="1">
      <alignment horizontal="left"/>
    </xf>
    <xf numFmtId="0" fontId="14" fillId="0" borderId="20" xfId="0" applyFont="1" applyBorder="1" applyAlignment="1">
      <alignment horizontal="left"/>
    </xf>
    <xf numFmtId="0" fontId="19" fillId="0" borderId="0" xfId="0" applyFont="1"/>
    <xf numFmtId="164" fontId="2" fillId="0" borderId="43" xfId="0" applyNumberFormat="1" applyFont="1" applyBorder="1" applyAlignment="1">
      <alignment horizontal="center"/>
    </xf>
    <xf numFmtId="44" fontId="2" fillId="0" borderId="44" xfId="1" applyFont="1" applyBorder="1"/>
    <xf numFmtId="166" fontId="20" fillId="0" borderId="44" xfId="0" applyNumberFormat="1" applyFont="1" applyBorder="1"/>
    <xf numFmtId="15" fontId="2" fillId="0" borderId="44" xfId="0" applyNumberFormat="1" applyFont="1" applyBorder="1"/>
    <xf numFmtId="44" fontId="1" fillId="0" borderId="44" xfId="1" applyBorder="1"/>
    <xf numFmtId="0" fontId="0" fillId="0" borderId="44" xfId="0" applyBorder="1"/>
    <xf numFmtId="44" fontId="1" fillId="0" borderId="45" xfId="1" applyBorder="1"/>
    <xf numFmtId="44" fontId="8" fillId="7" borderId="46" xfId="1" applyFont="1" applyFill="1" applyBorder="1" applyAlignment="1">
      <alignment horizontal="center"/>
    </xf>
    <xf numFmtId="44" fontId="8" fillId="7" borderId="27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8" fillId="0" borderId="47" xfId="0" applyNumberFormat="1" applyFont="1" applyBorder="1" applyAlignment="1">
      <alignment horizontal="center"/>
    </xf>
    <xf numFmtId="44" fontId="9" fillId="0" borderId="48" xfId="1" applyFont="1" applyBorder="1"/>
    <xf numFmtId="0" fontId="0" fillId="0" borderId="49" xfId="0" applyBorder="1"/>
    <xf numFmtId="0" fontId="21" fillId="0" borderId="49" xfId="0" applyFont="1" applyBorder="1" applyAlignment="1">
      <alignment horizontal="center"/>
    </xf>
    <xf numFmtId="44" fontId="22" fillId="0" borderId="49" xfId="1" applyFont="1" applyBorder="1"/>
    <xf numFmtId="0" fontId="2" fillId="0" borderId="49" xfId="0" applyFont="1" applyBorder="1" applyAlignment="1">
      <alignment horizontal="center"/>
    </xf>
    <xf numFmtId="44" fontId="2" fillId="0" borderId="50" xfId="1" applyFont="1" applyBorder="1"/>
    <xf numFmtId="44" fontId="2" fillId="0" borderId="0" xfId="1" applyFont="1" applyBorder="1"/>
    <xf numFmtId="166" fontId="2" fillId="0" borderId="46" xfId="0" applyNumberFormat="1" applyFont="1" applyBorder="1" applyAlignment="1">
      <alignment horizontal="center"/>
    </xf>
    <xf numFmtId="166" fontId="8" fillId="0" borderId="27" xfId="0" applyNumberFormat="1" applyFont="1" applyBorder="1"/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51" xfId="1" applyNumberFormat="1" applyFont="1" applyFill="1" applyBorder="1" applyAlignment="1">
      <alignment horizontal="center" vertical="center" wrapText="1"/>
    </xf>
    <xf numFmtId="167" fontId="5" fillId="0" borderId="0" xfId="1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/>
    </xf>
    <xf numFmtId="166" fontId="9" fillId="0" borderId="21" xfId="0" applyNumberFormat="1" applyFont="1" applyBorder="1" applyAlignment="1">
      <alignment horizontal="center" vertical="center" wrapText="1"/>
    </xf>
    <xf numFmtId="166" fontId="9" fillId="0" borderId="52" xfId="0" applyNumberFormat="1" applyFont="1" applyBorder="1" applyAlignment="1">
      <alignment horizontal="center" vertical="center" wrapText="1"/>
    </xf>
    <xf numFmtId="166" fontId="9" fillId="0" borderId="52" xfId="0" applyNumberFormat="1" applyFont="1" applyBorder="1" applyAlignment="1">
      <alignment horizontal="center" vertical="center" wrapText="1"/>
    </xf>
    <xf numFmtId="166" fontId="9" fillId="0" borderId="52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44" fontId="8" fillId="0" borderId="20" xfId="1" applyFont="1" applyBorder="1"/>
    <xf numFmtId="44" fontId="9" fillId="0" borderId="0" xfId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8" fillId="0" borderId="0" xfId="1" applyFont="1"/>
    <xf numFmtId="44" fontId="9" fillId="0" borderId="21" xfId="1" applyFont="1" applyBorder="1" applyAlignment="1">
      <alignment horizontal="center" vertical="center" wrapText="1"/>
    </xf>
    <xf numFmtId="44" fontId="9" fillId="0" borderId="52" xfId="1" applyFont="1" applyBorder="1" applyAlignment="1">
      <alignment horizontal="center" vertical="center" wrapText="1"/>
    </xf>
    <xf numFmtId="44" fontId="5" fillId="0" borderId="52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23" fillId="0" borderId="45" xfId="0" applyFont="1" applyBorder="1"/>
    <xf numFmtId="0" fontId="24" fillId="0" borderId="45" xfId="0" applyFont="1" applyBorder="1" applyAlignment="1">
      <alignment horizontal="right"/>
    </xf>
    <xf numFmtId="44" fontId="2" fillId="0" borderId="45" xfId="1" applyFont="1" applyBorder="1"/>
    <xf numFmtId="0" fontId="8" fillId="0" borderId="0" xfId="0" applyFont="1" applyAlignment="1">
      <alignment vertical="center"/>
    </xf>
    <xf numFmtId="166" fontId="12" fillId="0" borderId="0" xfId="0" applyNumberFormat="1" applyFont="1"/>
    <xf numFmtId="0" fontId="2" fillId="0" borderId="21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44" fontId="12" fillId="0" borderId="21" xfId="1" applyFont="1" applyBorder="1" applyAlignment="1">
      <alignment horizontal="center"/>
    </xf>
    <xf numFmtId="44" fontId="12" fillId="0" borderId="39" xfId="1" applyFont="1" applyBorder="1" applyAlignment="1">
      <alignment horizontal="center"/>
    </xf>
    <xf numFmtId="164" fontId="25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8" fillId="0" borderId="20" xfId="1" applyFont="1" applyFill="1" applyBorder="1"/>
    <xf numFmtId="165" fontId="26" fillId="0" borderId="21" xfId="1" applyNumberFormat="1" applyFont="1" applyBorder="1"/>
    <xf numFmtId="0" fontId="27" fillId="0" borderId="52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44" fontId="27" fillId="0" borderId="44" xfId="1" applyFont="1" applyBorder="1"/>
    <xf numFmtId="44" fontId="5" fillId="8" borderId="7" xfId="1" applyFont="1" applyFill="1" applyBorder="1" applyAlignment="1">
      <alignment horizontal="center"/>
    </xf>
    <xf numFmtId="44" fontId="5" fillId="8" borderId="53" xfId="1" applyFont="1" applyFill="1" applyBorder="1" applyAlignment="1">
      <alignment horizontal="center"/>
    </xf>
    <xf numFmtId="166" fontId="5" fillId="8" borderId="53" xfId="1" applyNumberFormat="1" applyFont="1" applyFill="1" applyBorder="1" applyAlignment="1">
      <alignment horizontal="center"/>
    </xf>
    <xf numFmtId="166" fontId="5" fillId="8" borderId="8" xfId="1" applyNumberFormat="1" applyFont="1" applyFill="1" applyBorder="1" applyAlignment="1">
      <alignment horizontal="center"/>
    </xf>
    <xf numFmtId="44" fontId="21" fillId="0" borderId="0" xfId="1" applyFont="1"/>
    <xf numFmtId="0" fontId="21" fillId="0" borderId="0" xfId="0" applyFont="1" applyAlignment="1">
      <alignment horizontal="center"/>
    </xf>
    <xf numFmtId="0" fontId="18" fillId="0" borderId="0" xfId="0" applyFont="1"/>
    <xf numFmtId="44" fontId="28" fillId="0" borderId="0" xfId="1" applyFont="1"/>
    <xf numFmtId="44" fontId="5" fillId="0" borderId="0" xfId="1" applyFont="1"/>
    <xf numFmtId="0" fontId="19" fillId="0" borderId="0" xfId="0" applyFont="1" applyAlignment="1">
      <alignment horizontal="center"/>
    </xf>
    <xf numFmtId="44" fontId="4" fillId="0" borderId="0" xfId="1" applyFont="1"/>
    <xf numFmtId="44" fontId="1" fillId="0" borderId="0" xfId="1" applyBorder="1"/>
    <xf numFmtId="0" fontId="31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44" xfId="0" applyFont="1" applyBorder="1" applyAlignment="1">
      <alignment horizontal="center"/>
    </xf>
    <xf numFmtId="44" fontId="8" fillId="0" borderId="44" xfId="1" applyFont="1" applyBorder="1" applyAlignment="1">
      <alignment horizontal="center"/>
    </xf>
    <xf numFmtId="164" fontId="32" fillId="0" borderId="37" xfId="0" applyNumberFormat="1" applyFont="1" applyBorder="1" applyAlignment="1">
      <alignment horizontal="center"/>
    </xf>
    <xf numFmtId="1" fontId="33" fillId="0" borderId="3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4" fillId="0" borderId="54" xfId="1" applyFont="1" applyBorder="1"/>
    <xf numFmtId="164" fontId="32" fillId="0" borderId="20" xfId="0" applyNumberFormat="1" applyFont="1" applyBorder="1" applyAlignment="1">
      <alignment horizontal="center"/>
    </xf>
    <xf numFmtId="1" fontId="33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2" fillId="0" borderId="55" xfId="0" applyNumberFormat="1" applyFont="1" applyBorder="1" applyAlignment="1">
      <alignment horizontal="center"/>
    </xf>
    <xf numFmtId="1" fontId="33" fillId="0" borderId="55" xfId="0" applyNumberFormat="1" applyFont="1" applyBorder="1" applyAlignment="1">
      <alignment horizontal="center"/>
    </xf>
    <xf numFmtId="44" fontId="2" fillId="0" borderId="45" xfId="1" applyFont="1" applyFill="1" applyBorder="1"/>
    <xf numFmtId="164" fontId="2" fillId="0" borderId="45" xfId="0" applyNumberFormat="1" applyFont="1" applyBorder="1" applyAlignment="1">
      <alignment horizontal="center"/>
    </xf>
    <xf numFmtId="44" fontId="35" fillId="3" borderId="5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B02AFEC-FB10-44E1-A10D-201B735786DA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3890CA1-3ED8-4957-8194-D1ABA655D46C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3CAE631D-6972-4967-919D-D10E40DD0088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ECD59AC-89A4-4D11-BC00-0087B88490E8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638007A-B9E2-45C7-AE86-7D85470781A4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806FA4B-0849-4B25-A7F5-ACFA9CDA745A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DF82D81-3540-483A-B489-4790FAB56047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1D1F6043-E3BD-42D3-989E-8D47CC9D43A0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4C0C933-B935-4650-914B-3E92A2CA45AD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FEB3-197C-4842-9161-7805D73C7427}">
  <dimension ref="A1:O83"/>
  <sheetViews>
    <sheetView workbookViewId="0">
      <selection activeCell="D11" sqref="D1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7" customWidth="1"/>
    <col min="4" max="4" width="15.28515625" customWidth="1"/>
    <col min="6" max="6" width="17.85546875" style="17" customWidth="1"/>
    <col min="7" max="7" width="2.85546875" customWidth="1"/>
    <col min="9" max="9" width="12.140625" style="17" customWidth="1"/>
    <col min="10" max="10" width="11.7109375" style="17" customWidth="1"/>
    <col min="11" max="11" width="17.28515625" customWidth="1"/>
    <col min="12" max="12" width="14.5703125" customWidth="1"/>
    <col min="13" max="13" width="18.140625" style="17" customWidth="1"/>
    <col min="14" max="14" width="14.42578125" style="5" customWidth="1"/>
    <col min="15" max="15" width="32.42578125" style="5" customWidth="1"/>
  </cols>
  <sheetData>
    <row r="1" spans="1:15" ht="23.25" x14ac:dyDescent="0.35">
      <c r="C1" s="2" t="s">
        <v>0</v>
      </c>
      <c r="D1" s="2"/>
      <c r="E1" s="2"/>
      <c r="F1" s="2"/>
      <c r="G1" s="2"/>
      <c r="H1" s="2"/>
      <c r="I1" s="2"/>
      <c r="J1" s="2"/>
      <c r="K1" s="2"/>
      <c r="L1" s="3"/>
      <c r="M1" s="4"/>
    </row>
    <row r="2" spans="1:15" ht="18.75" x14ac:dyDescent="0.3">
      <c r="C2" s="6"/>
      <c r="E2" s="7"/>
      <c r="F2" s="8"/>
      <c r="H2" s="9" t="s">
        <v>1</v>
      </c>
      <c r="I2" s="10"/>
      <c r="J2" s="10"/>
      <c r="K2" s="11"/>
      <c r="L2" s="11"/>
      <c r="M2" s="10"/>
      <c r="N2" s="12"/>
      <c r="O2" s="13"/>
    </row>
    <row r="3" spans="1:15" ht="19.5" thickBot="1" x14ac:dyDescent="0.35">
      <c r="B3" s="14" t="s">
        <v>2</v>
      </c>
      <c r="C3" s="15"/>
      <c r="D3" s="16"/>
      <c r="I3" s="18" t="s">
        <v>3</v>
      </c>
      <c r="J3" s="10"/>
      <c r="K3" s="19" t="s">
        <v>4</v>
      </c>
      <c r="L3" s="19"/>
    </row>
    <row r="4" spans="1:15" ht="20.25" thickTop="1" thickBot="1" x14ac:dyDescent="0.35">
      <c r="A4" s="20" t="s">
        <v>5</v>
      </c>
      <c r="B4" s="21"/>
      <c r="C4" s="22">
        <v>273391.58</v>
      </c>
      <c r="D4" s="23">
        <v>43837</v>
      </c>
      <c r="E4" s="24" t="s">
        <v>6</v>
      </c>
      <c r="F4" s="25"/>
      <c r="H4" s="26" t="s">
        <v>7</v>
      </c>
      <c r="I4" s="27"/>
      <c r="J4" s="28"/>
      <c r="K4" s="28"/>
      <c r="L4" s="28"/>
      <c r="M4" s="29" t="s">
        <v>8</v>
      </c>
      <c r="N4" s="30" t="s">
        <v>9</v>
      </c>
      <c r="O4" s="31"/>
    </row>
    <row r="5" spans="1:15" ht="15.75" thickBot="1" x14ac:dyDescent="0.3">
      <c r="A5" s="32" t="s">
        <v>10</v>
      </c>
      <c r="B5" s="33">
        <v>43838</v>
      </c>
      <c r="C5" s="34">
        <v>2390</v>
      </c>
      <c r="D5" s="35" t="s">
        <v>11</v>
      </c>
      <c r="E5" s="36">
        <v>43838</v>
      </c>
      <c r="F5" s="37">
        <v>60353</v>
      </c>
      <c r="H5" s="38">
        <v>43838</v>
      </c>
      <c r="I5" s="39">
        <v>0</v>
      </c>
      <c r="M5" s="40">
        <v>62504</v>
      </c>
      <c r="N5" s="41">
        <v>790</v>
      </c>
      <c r="O5" s="42"/>
    </row>
    <row r="6" spans="1:15" ht="15.75" thickBot="1" x14ac:dyDescent="0.3">
      <c r="A6" s="32"/>
      <c r="B6" s="33">
        <v>43839</v>
      </c>
      <c r="C6" s="34">
        <v>18916</v>
      </c>
      <c r="D6" s="43" t="s">
        <v>12</v>
      </c>
      <c r="E6" s="36">
        <v>43839</v>
      </c>
      <c r="F6" s="37">
        <v>76615</v>
      </c>
      <c r="H6" s="38">
        <v>43839</v>
      </c>
      <c r="I6" s="44">
        <v>1005</v>
      </c>
      <c r="J6" s="45"/>
      <c r="K6" s="46"/>
      <c r="L6" s="47"/>
      <c r="M6" s="40">
        <f>50363+5634.3</f>
        <v>55997.3</v>
      </c>
      <c r="N6" s="41">
        <v>697</v>
      </c>
      <c r="O6" s="42" t="s">
        <v>10</v>
      </c>
    </row>
    <row r="7" spans="1:15" ht="16.5" thickBot="1" x14ac:dyDescent="0.3">
      <c r="A7" s="32"/>
      <c r="B7" s="33">
        <v>43840</v>
      </c>
      <c r="C7" s="34">
        <v>2600</v>
      </c>
      <c r="D7" s="48" t="s">
        <v>13</v>
      </c>
      <c r="E7" s="36">
        <v>43840</v>
      </c>
      <c r="F7" s="37">
        <v>130274</v>
      </c>
      <c r="H7" s="38">
        <v>43840</v>
      </c>
      <c r="I7" s="44">
        <v>12096</v>
      </c>
      <c r="J7" s="49"/>
      <c r="K7" s="50" t="s">
        <v>14</v>
      </c>
      <c r="L7" s="51">
        <v>0</v>
      </c>
      <c r="M7" s="40">
        <f>114354+10504</f>
        <v>124858</v>
      </c>
      <c r="N7" s="41">
        <v>1224</v>
      </c>
      <c r="O7" s="42"/>
    </row>
    <row r="8" spans="1:15" ht="16.5" thickBot="1" x14ac:dyDescent="0.3">
      <c r="A8" s="32"/>
      <c r="B8" s="33">
        <v>43841</v>
      </c>
      <c r="C8" s="34">
        <v>1022</v>
      </c>
      <c r="D8" s="52" t="s">
        <v>15</v>
      </c>
      <c r="E8" s="36">
        <v>43841</v>
      </c>
      <c r="F8" s="37">
        <v>148006</v>
      </c>
      <c r="H8" s="38">
        <v>43841</v>
      </c>
      <c r="I8" s="44">
        <v>483.8</v>
      </c>
      <c r="J8" s="53">
        <v>43834</v>
      </c>
      <c r="K8" s="54" t="s">
        <v>16</v>
      </c>
      <c r="L8" s="55">
        <v>21637</v>
      </c>
      <c r="M8" s="40">
        <f>113000+21521</f>
        <v>134521</v>
      </c>
      <c r="N8" s="41">
        <v>5341</v>
      </c>
      <c r="O8" s="42"/>
    </row>
    <row r="9" spans="1:15" ht="16.5" thickBot="1" x14ac:dyDescent="0.3">
      <c r="A9" s="32"/>
      <c r="B9" s="33">
        <v>43842</v>
      </c>
      <c r="C9" s="34">
        <v>3138</v>
      </c>
      <c r="D9" s="56" t="s">
        <v>17</v>
      </c>
      <c r="E9" s="36">
        <v>43842</v>
      </c>
      <c r="F9" s="37">
        <v>121720</v>
      </c>
      <c r="H9" s="38">
        <v>43842</v>
      </c>
      <c r="I9" s="44">
        <v>0</v>
      </c>
      <c r="J9" s="57">
        <v>43861</v>
      </c>
      <c r="K9" s="58" t="s">
        <v>18</v>
      </c>
      <c r="L9" s="59">
        <v>20000</v>
      </c>
      <c r="M9" s="40">
        <v>113363</v>
      </c>
      <c r="N9" s="41">
        <v>5219</v>
      </c>
      <c r="O9" s="42"/>
    </row>
    <row r="10" spans="1:15" ht="16.5" thickBot="1" x14ac:dyDescent="0.3">
      <c r="A10" s="32"/>
      <c r="B10" s="33">
        <v>43843</v>
      </c>
      <c r="C10" s="34">
        <v>17388</v>
      </c>
      <c r="D10" s="43" t="s">
        <v>19</v>
      </c>
      <c r="E10" s="36">
        <v>43843</v>
      </c>
      <c r="F10" s="37">
        <v>122133</v>
      </c>
      <c r="H10" s="38">
        <v>43843</v>
      </c>
      <c r="I10" s="44">
        <v>0</v>
      </c>
      <c r="J10" s="60"/>
      <c r="K10" s="61"/>
      <c r="L10" s="62"/>
      <c r="M10" s="40">
        <f>70271+33504+2784.18</f>
        <v>106559.18</v>
      </c>
      <c r="N10" s="41">
        <v>970</v>
      </c>
      <c r="O10" s="42"/>
    </row>
    <row r="11" spans="1:15" ht="15.75" thickBot="1" x14ac:dyDescent="0.3">
      <c r="A11" s="32"/>
      <c r="B11" s="33">
        <v>43844</v>
      </c>
      <c r="C11" s="34">
        <v>2143</v>
      </c>
      <c r="D11" s="43" t="s">
        <v>20</v>
      </c>
      <c r="E11" s="36">
        <v>43844</v>
      </c>
      <c r="F11" s="37">
        <v>59180</v>
      </c>
      <c r="H11" s="38">
        <v>43844</v>
      </c>
      <c r="I11" s="44">
        <v>17</v>
      </c>
      <c r="J11" s="63"/>
      <c r="K11" s="64"/>
      <c r="L11" s="62"/>
      <c r="M11" s="40">
        <f>54960+210</f>
        <v>55170</v>
      </c>
      <c r="N11" s="41">
        <v>1850</v>
      </c>
      <c r="O11" s="42"/>
    </row>
    <row r="12" spans="1:15" ht="15.75" thickBot="1" x14ac:dyDescent="0.3">
      <c r="A12" s="32"/>
      <c r="B12" s="33">
        <v>43845</v>
      </c>
      <c r="C12" s="34">
        <v>852</v>
      </c>
      <c r="D12" s="43" t="s">
        <v>21</v>
      </c>
      <c r="E12" s="36">
        <v>43845</v>
      </c>
      <c r="F12" s="37">
        <v>83150</v>
      </c>
      <c r="H12" s="38">
        <v>43845</v>
      </c>
      <c r="I12" s="44">
        <v>0</v>
      </c>
      <c r="J12" s="65">
        <v>43841</v>
      </c>
      <c r="K12" s="58" t="s">
        <v>22</v>
      </c>
      <c r="L12" s="62">
        <f>13708.52+4000</f>
        <v>17708.52</v>
      </c>
      <c r="M12" s="40">
        <f>72439+5205.9</f>
        <v>77644.899999999994</v>
      </c>
      <c r="N12" s="41">
        <v>4653</v>
      </c>
      <c r="O12" s="42"/>
    </row>
    <row r="13" spans="1:15" ht="15.75" thickBot="1" x14ac:dyDescent="0.3">
      <c r="A13" s="32"/>
      <c r="B13" s="33">
        <v>43846</v>
      </c>
      <c r="C13" s="34">
        <v>15857.72</v>
      </c>
      <c r="D13" s="52" t="s">
        <v>12</v>
      </c>
      <c r="E13" s="36">
        <v>43846</v>
      </c>
      <c r="F13" s="37">
        <v>117604</v>
      </c>
      <c r="H13" s="38">
        <v>43846</v>
      </c>
      <c r="I13" s="44">
        <v>250</v>
      </c>
      <c r="J13" s="65">
        <v>43848</v>
      </c>
      <c r="K13" s="58" t="s">
        <v>23</v>
      </c>
      <c r="L13" s="62">
        <f>12600.87+4000+454</f>
        <v>17054.870000000003</v>
      </c>
      <c r="M13" s="40">
        <f>33402+65630</f>
        <v>99032</v>
      </c>
      <c r="N13" s="41">
        <v>2464</v>
      </c>
      <c r="O13" s="42"/>
    </row>
    <row r="14" spans="1:15" ht="15.75" thickBot="1" x14ac:dyDescent="0.3">
      <c r="A14" s="32"/>
      <c r="B14" s="33">
        <v>43847</v>
      </c>
      <c r="C14" s="34">
        <v>1562</v>
      </c>
      <c r="D14" s="48" t="s">
        <v>24</v>
      </c>
      <c r="E14" s="36">
        <v>43847</v>
      </c>
      <c r="F14" s="37">
        <v>159779</v>
      </c>
      <c r="H14" s="38">
        <v>43847</v>
      </c>
      <c r="I14" s="44">
        <v>12058</v>
      </c>
      <c r="J14" s="65">
        <v>43849</v>
      </c>
      <c r="K14" s="58" t="s">
        <v>25</v>
      </c>
      <c r="L14" s="62">
        <v>400</v>
      </c>
      <c r="M14" s="40">
        <f>120000+20672+2105</f>
        <v>142777</v>
      </c>
      <c r="N14" s="41">
        <v>4112</v>
      </c>
      <c r="O14" s="42"/>
    </row>
    <row r="15" spans="1:15" ht="15.75" thickBot="1" x14ac:dyDescent="0.3">
      <c r="A15" s="32"/>
      <c r="B15" s="33">
        <v>43848</v>
      </c>
      <c r="C15" s="34">
        <v>20611</v>
      </c>
      <c r="D15" s="43" t="s">
        <v>26</v>
      </c>
      <c r="E15" s="36">
        <v>43848</v>
      </c>
      <c r="F15" s="37">
        <v>157439</v>
      </c>
      <c r="H15" s="38">
        <v>43848</v>
      </c>
      <c r="I15" s="44">
        <v>150</v>
      </c>
      <c r="J15" s="65">
        <v>43855</v>
      </c>
      <c r="K15" s="58" t="s">
        <v>25</v>
      </c>
      <c r="L15" s="62">
        <f>400+14144.7+4000</f>
        <v>18544.7</v>
      </c>
      <c r="M15" s="40">
        <v>124928</v>
      </c>
      <c r="N15" s="41">
        <v>5315</v>
      </c>
      <c r="O15" s="42"/>
    </row>
    <row r="16" spans="1:15" ht="15.75" thickBot="1" x14ac:dyDescent="0.3">
      <c r="A16" s="32"/>
      <c r="B16" s="33">
        <v>43849</v>
      </c>
      <c r="C16" s="34">
        <v>4674</v>
      </c>
      <c r="D16" s="43" t="s">
        <v>27</v>
      </c>
      <c r="E16" s="36">
        <v>43849</v>
      </c>
      <c r="F16" s="37">
        <v>89220</v>
      </c>
      <c r="H16" s="38">
        <v>43849</v>
      </c>
      <c r="I16" s="44">
        <v>229</v>
      </c>
      <c r="J16" s="65">
        <v>43862</v>
      </c>
      <c r="K16" s="58" t="s">
        <v>28</v>
      </c>
      <c r="L16" s="13">
        <f>400+14230.41+4000</f>
        <v>18630.41</v>
      </c>
      <c r="M16" s="40">
        <f>72650+6650.5+75</f>
        <v>79375.5</v>
      </c>
      <c r="N16" s="41">
        <v>4544</v>
      </c>
      <c r="O16" s="42"/>
    </row>
    <row r="17" spans="1:15" ht="15.75" thickBot="1" x14ac:dyDescent="0.3">
      <c r="A17" s="32"/>
      <c r="B17" s="33">
        <v>43850</v>
      </c>
      <c r="C17" s="34">
        <v>689</v>
      </c>
      <c r="D17" s="52" t="s">
        <v>21</v>
      </c>
      <c r="E17" s="36">
        <v>43850</v>
      </c>
      <c r="F17" s="37">
        <v>90073</v>
      </c>
      <c r="H17" s="38">
        <v>43850</v>
      </c>
      <c r="I17" s="44">
        <v>0</v>
      </c>
      <c r="J17" s="66"/>
      <c r="K17" s="58" t="s">
        <v>29</v>
      </c>
      <c r="L17" s="67"/>
      <c r="M17" s="40">
        <v>89063</v>
      </c>
      <c r="N17" s="41">
        <v>321</v>
      </c>
      <c r="O17" s="42"/>
    </row>
    <row r="18" spans="1:15" ht="15.75" thickBot="1" x14ac:dyDescent="0.3">
      <c r="A18" s="32"/>
      <c r="B18" s="33">
        <v>43851</v>
      </c>
      <c r="C18" s="34">
        <v>1137</v>
      </c>
      <c r="D18" s="43" t="s">
        <v>13</v>
      </c>
      <c r="E18" s="36">
        <v>43851</v>
      </c>
      <c r="F18" s="37">
        <v>85811</v>
      </c>
      <c r="H18" s="38">
        <v>43851</v>
      </c>
      <c r="I18" s="44">
        <v>0</v>
      </c>
      <c r="J18" s="66"/>
      <c r="K18" s="68"/>
      <c r="L18" s="62"/>
      <c r="M18" s="40">
        <f>75693+8002.5+200</f>
        <v>83895.5</v>
      </c>
      <c r="N18" s="41">
        <v>778</v>
      </c>
      <c r="O18" s="42"/>
    </row>
    <row r="19" spans="1:15" ht="15.75" thickBot="1" x14ac:dyDescent="0.3">
      <c r="A19" s="32"/>
      <c r="B19" s="33">
        <v>43852</v>
      </c>
      <c r="C19" s="34">
        <v>848</v>
      </c>
      <c r="D19" s="43" t="s">
        <v>30</v>
      </c>
      <c r="E19" s="36">
        <v>43852</v>
      </c>
      <c r="F19" s="37">
        <v>59210</v>
      </c>
      <c r="H19" s="38">
        <v>43852</v>
      </c>
      <c r="I19" s="44">
        <v>0</v>
      </c>
      <c r="J19" s="66"/>
      <c r="K19" s="69"/>
      <c r="L19" s="70"/>
      <c r="M19" s="40">
        <v>54134</v>
      </c>
      <c r="N19" s="41">
        <v>4228</v>
      </c>
      <c r="O19" s="42" t="s">
        <v>10</v>
      </c>
    </row>
    <row r="20" spans="1:15" ht="15.75" thickBot="1" x14ac:dyDescent="0.3">
      <c r="A20" s="32"/>
      <c r="B20" s="33">
        <v>43853</v>
      </c>
      <c r="C20" s="34">
        <v>3277</v>
      </c>
      <c r="D20" s="43" t="s">
        <v>31</v>
      </c>
      <c r="E20" s="36">
        <v>43853</v>
      </c>
      <c r="F20" s="37">
        <v>104143</v>
      </c>
      <c r="H20" s="38">
        <v>43853</v>
      </c>
      <c r="I20" s="44">
        <v>190</v>
      </c>
      <c r="J20" s="66">
        <v>43847</v>
      </c>
      <c r="K20" s="71" t="s">
        <v>32</v>
      </c>
      <c r="L20" s="72">
        <v>1374.88</v>
      </c>
      <c r="M20" s="40">
        <v>99234</v>
      </c>
      <c r="N20" s="41">
        <v>1442</v>
      </c>
      <c r="O20" s="42"/>
    </row>
    <row r="21" spans="1:15" ht="16.5" thickBot="1" x14ac:dyDescent="0.3">
      <c r="A21" s="32"/>
      <c r="B21" s="33">
        <v>43854</v>
      </c>
      <c r="C21" s="34">
        <v>1513</v>
      </c>
      <c r="D21" s="43" t="s">
        <v>21</v>
      </c>
      <c r="E21" s="36">
        <v>43854</v>
      </c>
      <c r="F21" s="37">
        <v>103378</v>
      </c>
      <c r="H21" s="38">
        <v>43854</v>
      </c>
      <c r="I21" s="44">
        <v>12058</v>
      </c>
      <c r="J21" s="66"/>
      <c r="K21" s="73" t="s">
        <v>33</v>
      </c>
      <c r="L21" s="67">
        <v>4042</v>
      </c>
      <c r="M21" s="40">
        <f>81812+650</f>
        <v>82462</v>
      </c>
      <c r="N21" s="41">
        <v>3303</v>
      </c>
      <c r="O21" s="42"/>
    </row>
    <row r="22" spans="1:15" ht="15.75" thickBot="1" x14ac:dyDescent="0.3">
      <c r="A22" s="32"/>
      <c r="B22" s="33">
        <v>43855</v>
      </c>
      <c r="C22" s="34">
        <v>1203</v>
      </c>
      <c r="D22" s="43" t="s">
        <v>21</v>
      </c>
      <c r="E22" s="36">
        <v>43855</v>
      </c>
      <c r="F22" s="37">
        <v>144095</v>
      </c>
      <c r="H22" s="38">
        <v>43855</v>
      </c>
      <c r="I22" s="44">
        <v>345</v>
      </c>
      <c r="J22" s="74"/>
      <c r="K22" s="75"/>
      <c r="L22" s="76"/>
      <c r="M22" s="40">
        <f>111000+18968</f>
        <v>129968</v>
      </c>
      <c r="N22" s="41">
        <v>4250</v>
      </c>
      <c r="O22" s="42"/>
    </row>
    <row r="23" spans="1:15" ht="15.75" thickBot="1" x14ac:dyDescent="0.3">
      <c r="A23" s="32"/>
      <c r="B23" s="33">
        <v>43856</v>
      </c>
      <c r="C23" s="34">
        <v>7336</v>
      </c>
      <c r="D23" s="43" t="s">
        <v>34</v>
      </c>
      <c r="E23" s="36">
        <v>43856</v>
      </c>
      <c r="F23" s="37">
        <v>82376</v>
      </c>
      <c r="H23" s="38">
        <v>43856</v>
      </c>
      <c r="I23" s="44">
        <v>0</v>
      </c>
      <c r="J23" s="77"/>
      <c r="K23" s="78"/>
      <c r="L23" s="67"/>
      <c r="M23" s="40">
        <v>72580</v>
      </c>
      <c r="N23" s="41">
        <v>2460</v>
      </c>
      <c r="O23" s="42"/>
    </row>
    <row r="24" spans="1:15" ht="15.75" thickBot="1" x14ac:dyDescent="0.3">
      <c r="A24" s="32"/>
      <c r="B24" s="33">
        <v>43857</v>
      </c>
      <c r="C24" s="34">
        <v>312</v>
      </c>
      <c r="D24" s="43" t="s">
        <v>21</v>
      </c>
      <c r="E24" s="36">
        <v>43857</v>
      </c>
      <c r="F24" s="37">
        <v>76937</v>
      </c>
      <c r="H24" s="38">
        <v>43857</v>
      </c>
      <c r="I24" s="44">
        <v>0</v>
      </c>
      <c r="J24" s="79"/>
      <c r="K24" s="80"/>
      <c r="L24" s="81"/>
      <c r="M24" s="40">
        <v>76125</v>
      </c>
      <c r="N24" s="41">
        <v>500</v>
      </c>
      <c r="O24" s="42"/>
    </row>
    <row r="25" spans="1:15" ht="15.75" thickBot="1" x14ac:dyDescent="0.3">
      <c r="A25" s="32"/>
      <c r="B25" s="33">
        <v>43858</v>
      </c>
      <c r="C25" s="34">
        <v>1475</v>
      </c>
      <c r="D25" s="43" t="s">
        <v>35</v>
      </c>
      <c r="E25" s="36">
        <v>43858</v>
      </c>
      <c r="F25" s="37">
        <v>75250</v>
      </c>
      <c r="H25" s="38">
        <v>43858</v>
      </c>
      <c r="I25" s="44">
        <v>0</v>
      </c>
      <c r="J25" s="82"/>
      <c r="K25" s="83"/>
      <c r="L25" s="84"/>
      <c r="M25" s="40">
        <v>72530</v>
      </c>
      <c r="N25" s="41">
        <v>1245</v>
      </c>
      <c r="O25" s="42" t="s">
        <v>10</v>
      </c>
    </row>
    <row r="26" spans="1:15" ht="15.75" thickBot="1" x14ac:dyDescent="0.3">
      <c r="A26" s="32"/>
      <c r="B26" s="33">
        <v>43859</v>
      </c>
      <c r="C26" s="34">
        <v>1577</v>
      </c>
      <c r="D26" s="43" t="s">
        <v>36</v>
      </c>
      <c r="E26" s="36">
        <v>43859</v>
      </c>
      <c r="F26" s="37">
        <v>69335</v>
      </c>
      <c r="H26" s="38">
        <v>43859</v>
      </c>
      <c r="I26" s="44">
        <v>0</v>
      </c>
      <c r="J26" s="66"/>
      <c r="K26" s="85"/>
      <c r="L26" s="62"/>
      <c r="M26" s="40">
        <f>59200+7065.6</f>
        <v>66265.600000000006</v>
      </c>
      <c r="N26" s="41">
        <v>1494</v>
      </c>
      <c r="O26" s="42"/>
    </row>
    <row r="27" spans="1:15" ht="15.75" thickBot="1" x14ac:dyDescent="0.3">
      <c r="A27" s="32"/>
      <c r="B27" s="33">
        <v>43860</v>
      </c>
      <c r="C27" s="34">
        <v>3793.5</v>
      </c>
      <c r="D27" s="43" t="s">
        <v>37</v>
      </c>
      <c r="E27" s="36">
        <v>43860</v>
      </c>
      <c r="F27" s="37">
        <v>64007</v>
      </c>
      <c r="H27" s="38">
        <v>43860</v>
      </c>
      <c r="I27" s="44">
        <v>2000</v>
      </c>
      <c r="J27" s="86"/>
      <c r="K27" s="87"/>
      <c r="L27" s="84"/>
      <c r="M27" s="40">
        <v>52578</v>
      </c>
      <c r="N27" s="41">
        <v>5635</v>
      </c>
      <c r="O27" s="42"/>
    </row>
    <row r="28" spans="1:15" ht="15.75" thickBot="1" x14ac:dyDescent="0.3">
      <c r="A28" s="32"/>
      <c r="B28" s="33">
        <v>43861</v>
      </c>
      <c r="C28" s="34">
        <v>2354</v>
      </c>
      <c r="D28" s="43" t="s">
        <v>17</v>
      </c>
      <c r="E28" s="36">
        <v>43861</v>
      </c>
      <c r="F28" s="37">
        <v>124945</v>
      </c>
      <c r="H28" s="38">
        <v>43861</v>
      </c>
      <c r="I28" s="44">
        <v>10096</v>
      </c>
      <c r="J28" s="86"/>
      <c r="K28" s="88"/>
      <c r="L28" s="84"/>
      <c r="M28" s="40">
        <v>88114</v>
      </c>
      <c r="N28" s="41">
        <v>4381</v>
      </c>
      <c r="O28" s="42"/>
    </row>
    <row r="29" spans="1:15" ht="15.75" thickBot="1" x14ac:dyDescent="0.3">
      <c r="A29" s="32"/>
      <c r="B29" s="33">
        <v>43862</v>
      </c>
      <c r="C29" s="34">
        <v>2318</v>
      </c>
      <c r="D29" s="43" t="s">
        <v>36</v>
      </c>
      <c r="E29" s="36">
        <v>43862</v>
      </c>
      <c r="F29" s="37">
        <v>129574</v>
      </c>
      <c r="H29" s="38">
        <v>43862</v>
      </c>
      <c r="I29" s="44">
        <v>0</v>
      </c>
      <c r="J29" s="86"/>
      <c r="K29" s="83"/>
      <c r="L29" s="84"/>
      <c r="M29" s="40">
        <f>109270+4378+90</f>
        <v>113738</v>
      </c>
      <c r="N29" s="41">
        <v>5104</v>
      </c>
      <c r="O29" s="42"/>
    </row>
    <row r="30" spans="1:15" ht="16.5" thickBot="1" x14ac:dyDescent="0.3">
      <c r="A30" s="32"/>
      <c r="B30" s="33">
        <v>43863</v>
      </c>
      <c r="C30" s="34">
        <v>0</v>
      </c>
      <c r="D30" s="43"/>
      <c r="E30" s="36">
        <v>43863</v>
      </c>
      <c r="F30" s="37">
        <v>103824</v>
      </c>
      <c r="H30" s="38">
        <v>43863</v>
      </c>
      <c r="I30" s="89">
        <v>250</v>
      </c>
      <c r="J30" s="90"/>
      <c r="K30" s="91"/>
      <c r="L30" s="92"/>
      <c r="M30" s="40">
        <v>98355</v>
      </c>
      <c r="N30" s="41">
        <v>5219</v>
      </c>
      <c r="O30" s="42"/>
    </row>
    <row r="31" spans="1:15" ht="16.5" thickBot="1" x14ac:dyDescent="0.3">
      <c r="A31" s="32"/>
      <c r="B31" s="33">
        <v>43864</v>
      </c>
      <c r="C31" s="93">
        <v>5858</v>
      </c>
      <c r="D31" s="43" t="s">
        <v>38</v>
      </c>
      <c r="E31" s="36">
        <v>43864</v>
      </c>
      <c r="F31" s="37">
        <v>75502</v>
      </c>
      <c r="H31" s="38">
        <v>43864</v>
      </c>
      <c r="I31" s="94">
        <v>0</v>
      </c>
      <c r="J31" s="90"/>
      <c r="K31" s="91"/>
      <c r="L31" s="92"/>
      <c r="M31" s="40">
        <v>66714</v>
      </c>
      <c r="N31" s="41">
        <v>2930</v>
      </c>
      <c r="O31" s="42"/>
    </row>
    <row r="32" spans="1:15" ht="16.5" thickBot="1" x14ac:dyDescent="0.3">
      <c r="A32" s="32"/>
      <c r="B32" s="33">
        <v>43865</v>
      </c>
      <c r="C32" s="93">
        <v>1406</v>
      </c>
      <c r="D32" s="43" t="s">
        <v>39</v>
      </c>
      <c r="E32" s="36">
        <v>43865</v>
      </c>
      <c r="F32" s="37">
        <v>62785</v>
      </c>
      <c r="H32" s="38">
        <v>43865</v>
      </c>
      <c r="I32" s="94">
        <v>60</v>
      </c>
      <c r="J32" s="90"/>
      <c r="K32" s="91"/>
      <c r="L32" s="92"/>
      <c r="M32" s="40">
        <v>60121</v>
      </c>
      <c r="N32" s="41">
        <v>1198</v>
      </c>
      <c r="O32" s="42"/>
    </row>
    <row r="33" spans="1:15" ht="16.5" thickBot="1" x14ac:dyDescent="0.3">
      <c r="A33" s="32"/>
      <c r="B33" s="33">
        <v>43866</v>
      </c>
      <c r="C33" s="93">
        <v>1811</v>
      </c>
      <c r="D33" s="43" t="s">
        <v>40</v>
      </c>
      <c r="E33" s="36">
        <v>43866</v>
      </c>
      <c r="F33" s="37">
        <v>52515</v>
      </c>
      <c r="H33" s="38">
        <v>43866</v>
      </c>
      <c r="I33" s="94">
        <v>0</v>
      </c>
      <c r="J33" s="90"/>
      <c r="K33" s="91"/>
      <c r="L33" s="92"/>
      <c r="M33" s="40">
        <v>50204</v>
      </c>
      <c r="N33" s="41">
        <v>500</v>
      </c>
      <c r="O33" s="42"/>
    </row>
    <row r="34" spans="1:15" ht="16.5" thickBot="1" x14ac:dyDescent="0.3">
      <c r="A34" s="32"/>
      <c r="B34" s="33">
        <v>43867</v>
      </c>
      <c r="C34" s="93">
        <v>918</v>
      </c>
      <c r="D34" s="43" t="s">
        <v>21</v>
      </c>
      <c r="E34" s="36">
        <v>43867</v>
      </c>
      <c r="F34" s="37">
        <v>79823</v>
      </c>
      <c r="H34" s="38">
        <v>43867</v>
      </c>
      <c r="I34" s="94">
        <v>600</v>
      </c>
      <c r="J34" s="90"/>
      <c r="K34" s="91"/>
      <c r="L34" s="92"/>
      <c r="M34" s="40">
        <v>76876</v>
      </c>
      <c r="N34" s="41">
        <v>1429</v>
      </c>
      <c r="O34" s="42"/>
    </row>
    <row r="35" spans="1:15" ht="16.5" thickBot="1" x14ac:dyDescent="0.3">
      <c r="A35" s="32"/>
      <c r="B35" s="95"/>
      <c r="C35" s="96"/>
      <c r="D35" s="43"/>
      <c r="E35" s="97"/>
      <c r="F35" s="98"/>
      <c r="G35" s="99"/>
      <c r="H35" s="38"/>
      <c r="I35" s="100"/>
      <c r="J35" s="90"/>
      <c r="K35" s="91"/>
      <c r="L35" s="92"/>
      <c r="M35" s="40">
        <v>0</v>
      </c>
      <c r="N35" s="41">
        <v>0</v>
      </c>
      <c r="O35" s="42"/>
    </row>
    <row r="36" spans="1:15" ht="15.75" x14ac:dyDescent="0.25">
      <c r="A36" s="32"/>
      <c r="B36" s="101">
        <v>43852</v>
      </c>
      <c r="C36" s="102">
        <v>13264.76</v>
      </c>
      <c r="D36" s="103" t="s">
        <v>41</v>
      </c>
      <c r="E36" s="104"/>
      <c r="F36" s="42"/>
      <c r="H36" s="38"/>
      <c r="I36" s="105"/>
      <c r="J36" s="106" t="s">
        <v>42</v>
      </c>
      <c r="K36" s="107" t="s">
        <v>43</v>
      </c>
      <c r="L36" s="55">
        <v>3750.22</v>
      </c>
      <c r="M36" s="40">
        <v>0</v>
      </c>
      <c r="N36" s="41">
        <v>0</v>
      </c>
      <c r="O36" s="42"/>
    </row>
    <row r="37" spans="1:15" ht="15.75" x14ac:dyDescent="0.25">
      <c r="A37" s="32"/>
      <c r="B37" s="33">
        <v>43854</v>
      </c>
      <c r="C37" s="108">
        <v>37192.32</v>
      </c>
      <c r="D37" s="109" t="s">
        <v>41</v>
      </c>
      <c r="E37" s="104"/>
      <c r="F37" s="42"/>
      <c r="H37" s="38"/>
      <c r="I37" s="42"/>
      <c r="J37" s="106" t="s">
        <v>42</v>
      </c>
      <c r="K37" s="110" t="s">
        <v>44</v>
      </c>
      <c r="L37" s="92">
        <v>1999.74</v>
      </c>
      <c r="M37" s="40">
        <v>0</v>
      </c>
      <c r="N37" s="41">
        <v>0</v>
      </c>
      <c r="O37" s="42"/>
    </row>
    <row r="38" spans="1:15" ht="15.75" x14ac:dyDescent="0.25">
      <c r="A38" s="32"/>
      <c r="B38" s="33">
        <v>43858</v>
      </c>
      <c r="C38" s="108">
        <v>10018</v>
      </c>
      <c r="D38" s="109" t="s">
        <v>41</v>
      </c>
      <c r="E38" s="104"/>
      <c r="F38" s="42"/>
      <c r="H38" s="38"/>
      <c r="I38" s="42"/>
      <c r="J38" s="106" t="s">
        <v>42</v>
      </c>
      <c r="K38" s="110" t="s">
        <v>45</v>
      </c>
      <c r="L38" s="92">
        <v>10381.799999999999</v>
      </c>
      <c r="M38" s="40">
        <v>0</v>
      </c>
      <c r="N38" s="41">
        <v>0</v>
      </c>
      <c r="O38" s="42"/>
    </row>
    <row r="39" spans="1:15" ht="15.75" x14ac:dyDescent="0.25">
      <c r="A39" s="32"/>
      <c r="B39" s="33">
        <v>43860</v>
      </c>
      <c r="C39" s="108">
        <v>11866</v>
      </c>
      <c r="D39" s="109" t="s">
        <v>41</v>
      </c>
      <c r="E39" s="104"/>
      <c r="F39" s="42"/>
      <c r="H39" s="38"/>
      <c r="I39" s="42"/>
      <c r="J39" s="106" t="s">
        <v>42</v>
      </c>
      <c r="K39" s="111" t="s">
        <v>46</v>
      </c>
      <c r="L39" s="92">
        <v>29047</v>
      </c>
      <c r="M39" s="40">
        <v>0</v>
      </c>
      <c r="N39" s="41">
        <v>0</v>
      </c>
      <c r="O39" s="42"/>
    </row>
    <row r="40" spans="1:15" ht="15.75" x14ac:dyDescent="0.25">
      <c r="A40" s="32"/>
      <c r="B40" s="33">
        <v>43864</v>
      </c>
      <c r="C40" s="108">
        <v>10826.96</v>
      </c>
      <c r="D40" s="109" t="s">
        <v>41</v>
      </c>
      <c r="E40" s="104"/>
      <c r="F40" s="42"/>
      <c r="H40" s="38"/>
      <c r="I40" s="42"/>
      <c r="J40" s="106" t="s">
        <v>42</v>
      </c>
      <c r="K40" s="110" t="s">
        <v>47</v>
      </c>
      <c r="L40" s="92">
        <v>1315.86</v>
      </c>
      <c r="M40" s="40">
        <v>0</v>
      </c>
      <c r="N40" s="41">
        <v>0</v>
      </c>
      <c r="O40" s="42"/>
    </row>
    <row r="41" spans="1:15" ht="15.75" x14ac:dyDescent="0.25">
      <c r="A41" s="32"/>
      <c r="B41" s="33">
        <v>43867</v>
      </c>
      <c r="C41" s="108">
        <v>15199.8</v>
      </c>
      <c r="D41" s="109" t="s">
        <v>41</v>
      </c>
      <c r="E41" s="104"/>
      <c r="F41" s="42"/>
      <c r="H41" s="38"/>
      <c r="I41" s="42"/>
      <c r="J41" s="112"/>
      <c r="K41" s="110"/>
      <c r="L41" s="113"/>
      <c r="M41" s="40">
        <v>0</v>
      </c>
      <c r="N41" s="41">
        <v>0</v>
      </c>
      <c r="O41" s="42"/>
    </row>
    <row r="42" spans="1:15" ht="15.75" x14ac:dyDescent="0.25">
      <c r="A42" s="32"/>
      <c r="B42" s="33"/>
      <c r="C42" s="108"/>
      <c r="D42" s="109"/>
      <c r="E42" s="104"/>
      <c r="F42" s="42"/>
      <c r="H42" s="38"/>
      <c r="I42" s="42"/>
      <c r="J42" s="112"/>
      <c r="K42" s="110"/>
      <c r="L42" s="113"/>
      <c r="M42" s="40">
        <v>0</v>
      </c>
      <c r="N42" s="41">
        <v>0</v>
      </c>
      <c r="O42" s="42"/>
    </row>
    <row r="43" spans="1:15" ht="16.5" thickBot="1" x14ac:dyDescent="0.3">
      <c r="A43" s="32"/>
      <c r="B43" s="114"/>
      <c r="C43" s="115"/>
      <c r="D43" s="116"/>
      <c r="E43" s="104"/>
      <c r="F43" s="42"/>
      <c r="H43" s="38"/>
      <c r="I43" s="42"/>
      <c r="J43" s="117"/>
      <c r="K43" s="118"/>
      <c r="L43" s="113"/>
      <c r="M43" s="42"/>
      <c r="N43" s="42"/>
      <c r="O43" s="42"/>
    </row>
    <row r="44" spans="1:15" ht="16.5" thickBot="1" x14ac:dyDescent="0.3">
      <c r="A44" s="119"/>
      <c r="B44" s="120"/>
      <c r="C44" s="121"/>
      <c r="D44" s="122"/>
      <c r="E44" s="123"/>
      <c r="F44" s="124"/>
      <c r="G44" s="125"/>
      <c r="H44" s="38"/>
      <c r="I44" s="124"/>
      <c r="J44" s="126"/>
      <c r="M44" s="127">
        <f>SUM(M5:M43)</f>
        <v>2609686.98</v>
      </c>
      <c r="N44" s="128">
        <f>SUM(N5:N43)</f>
        <v>83596</v>
      </c>
      <c r="O44" s="129"/>
    </row>
    <row r="45" spans="1:15" ht="16.5" thickBot="1" x14ac:dyDescent="0.3">
      <c r="B45" s="130" t="s">
        <v>48</v>
      </c>
      <c r="C45" s="131">
        <f>SUM(C5:C44)</f>
        <v>227347.06</v>
      </c>
      <c r="D45" s="132"/>
      <c r="E45" s="133" t="s">
        <v>48</v>
      </c>
      <c r="F45" s="134">
        <f>SUM(F5:F44)</f>
        <v>2909056</v>
      </c>
      <c r="G45" s="132"/>
      <c r="H45" s="135" t="s">
        <v>48</v>
      </c>
      <c r="I45" s="136">
        <f>SUM(I5:I44)</f>
        <v>51887.8</v>
      </c>
      <c r="J45" s="137"/>
      <c r="K45" s="138" t="s">
        <v>48</v>
      </c>
      <c r="L45" s="139">
        <f>SUM(L6:L43)</f>
        <v>165887</v>
      </c>
      <c r="O45" s="13"/>
    </row>
    <row r="46" spans="1:15" ht="20.25" thickTop="1" thickBot="1" x14ac:dyDescent="0.3">
      <c r="C46" s="6" t="s">
        <v>10</v>
      </c>
      <c r="M46" s="140">
        <f>N44+M44</f>
        <v>2693282.98</v>
      </c>
      <c r="N46" s="141"/>
      <c r="O46" s="142"/>
    </row>
    <row r="47" spans="1:15" ht="15.75" x14ac:dyDescent="0.25">
      <c r="A47" s="75"/>
      <c r="B47" s="143"/>
      <c r="C47" s="5"/>
      <c r="H47" s="144" t="s">
        <v>49</v>
      </c>
      <c r="I47" s="145"/>
      <c r="J47" s="146"/>
      <c r="K47" s="147">
        <f>I45+L45</f>
        <v>217774.8</v>
      </c>
      <c r="L47" s="148"/>
    </row>
    <row r="48" spans="1:15" ht="15.75" x14ac:dyDescent="0.25">
      <c r="D48" s="149" t="s">
        <v>50</v>
      </c>
      <c r="E48" s="149"/>
      <c r="F48" s="150">
        <f>F45-K47-C45</f>
        <v>2463934.14</v>
      </c>
      <c r="I48" s="151"/>
      <c r="J48" s="151"/>
    </row>
    <row r="49" spans="2:15" ht="18.75" x14ac:dyDescent="0.3">
      <c r="D49" s="152" t="s">
        <v>51</v>
      </c>
      <c r="E49" s="152"/>
      <c r="F49" s="153">
        <v>-2518468.4500000002</v>
      </c>
      <c r="I49" s="154" t="s">
        <v>52</v>
      </c>
      <c r="J49" s="155"/>
      <c r="K49" s="156">
        <f>F54</f>
        <v>333404.95999999996</v>
      </c>
      <c r="L49" s="157"/>
    </row>
    <row r="50" spans="2:15" ht="19.5" thickBot="1" x14ac:dyDescent="0.35">
      <c r="D50" s="158"/>
      <c r="E50" s="159"/>
      <c r="F50" s="160" t="s">
        <v>10</v>
      </c>
      <c r="I50" s="161"/>
      <c r="J50" s="161"/>
      <c r="K50" s="162"/>
      <c r="L50" s="162"/>
    </row>
    <row r="51" spans="2:15" ht="19.5" thickTop="1" x14ac:dyDescent="0.3">
      <c r="C51" s="17" t="s">
        <v>10</v>
      </c>
      <c r="E51" s="75" t="s">
        <v>53</v>
      </c>
      <c r="F51" s="153">
        <f>SUM(F48:F50)</f>
        <v>-54534.310000000056</v>
      </c>
      <c r="H51" s="32"/>
      <c r="I51" s="163" t="s">
        <v>54</v>
      </c>
      <c r="J51" s="164"/>
      <c r="K51" s="165">
        <f>-C4</f>
        <v>-273391.58</v>
      </c>
      <c r="L51" s="166"/>
      <c r="M51" s="167"/>
    </row>
    <row r="52" spans="2:15" ht="16.5" thickBot="1" x14ac:dyDescent="0.3">
      <c r="D52" s="168" t="s">
        <v>55</v>
      </c>
      <c r="E52" s="75" t="s">
        <v>56</v>
      </c>
      <c r="F52" s="169">
        <v>32730</v>
      </c>
    </row>
    <row r="53" spans="2:15" ht="20.25" thickTop="1" thickBot="1" x14ac:dyDescent="0.35">
      <c r="C53" s="170">
        <v>43867</v>
      </c>
      <c r="D53" s="171" t="s">
        <v>57</v>
      </c>
      <c r="E53" s="172"/>
      <c r="F53" s="173">
        <v>355209.27</v>
      </c>
      <c r="I53" s="174" t="s">
        <v>58</v>
      </c>
      <c r="J53" s="175"/>
      <c r="K53" s="176">
        <f>K49+K51</f>
        <v>60013.379999999946</v>
      </c>
      <c r="L53" s="177"/>
    </row>
    <row r="54" spans="2:15" ht="18.75" x14ac:dyDescent="0.3">
      <c r="C54" s="178"/>
      <c r="D54" s="179"/>
      <c r="E54" s="180" t="s">
        <v>59</v>
      </c>
      <c r="F54" s="181">
        <f>F51+F52+F53</f>
        <v>333404.95999999996</v>
      </c>
      <c r="J54" s="7"/>
      <c r="M54" s="182"/>
    </row>
    <row r="56" spans="2:15" x14ac:dyDescent="0.25">
      <c r="B56"/>
      <c r="C56"/>
      <c r="D56" s="183"/>
      <c r="E56" s="183"/>
      <c r="M56" s="184"/>
      <c r="N56" s="75"/>
      <c r="O56" s="75"/>
    </row>
    <row r="57" spans="2:15" x14ac:dyDescent="0.25">
      <c r="B57"/>
      <c r="C57"/>
      <c r="M57" s="184"/>
      <c r="N57" s="75"/>
      <c r="O57" s="75"/>
    </row>
    <row r="58" spans="2:15" x14ac:dyDescent="0.25">
      <c r="B58"/>
      <c r="C58"/>
      <c r="N58" s="75"/>
      <c r="O58" s="75"/>
    </row>
    <row r="59" spans="2:15" x14ac:dyDescent="0.25">
      <c r="B59"/>
      <c r="C59"/>
      <c r="F59"/>
      <c r="I59"/>
      <c r="J59"/>
      <c r="M59"/>
      <c r="N59" s="75"/>
      <c r="O59" s="75"/>
    </row>
    <row r="60" spans="2:15" x14ac:dyDescent="0.25">
      <c r="B60"/>
      <c r="C60"/>
      <c r="F60" s="185"/>
      <c r="N60" s="75"/>
      <c r="O60" s="75"/>
    </row>
    <row r="61" spans="2:15" x14ac:dyDescent="0.25">
      <c r="F61" s="42"/>
      <c r="M61" s="5"/>
      <c r="N61" s="75"/>
      <c r="O61" s="75"/>
    </row>
    <row r="62" spans="2:15" x14ac:dyDescent="0.25">
      <c r="F62" s="42"/>
      <c r="M62" s="5"/>
      <c r="N62" s="75"/>
      <c r="O62" s="75"/>
    </row>
    <row r="63" spans="2:15" x14ac:dyDescent="0.25">
      <c r="F63" s="42"/>
      <c r="M63" s="5"/>
      <c r="N63" s="75"/>
      <c r="O63" s="75"/>
    </row>
    <row r="64" spans="2:15" x14ac:dyDescent="0.25">
      <c r="F64" s="42"/>
      <c r="M64" s="5"/>
      <c r="N64" s="75"/>
      <c r="O64" s="75"/>
    </row>
    <row r="65" spans="6:13" x14ac:dyDescent="0.25">
      <c r="F65" s="42"/>
      <c r="M65" s="5"/>
    </row>
    <row r="66" spans="6:13" x14ac:dyDescent="0.25">
      <c r="F66" s="42"/>
      <c r="M66" s="5"/>
    </row>
    <row r="67" spans="6:13" x14ac:dyDescent="0.25">
      <c r="F67" s="42"/>
      <c r="M67" s="5"/>
    </row>
    <row r="68" spans="6:13" x14ac:dyDescent="0.25">
      <c r="F68" s="42"/>
      <c r="M68" s="5"/>
    </row>
    <row r="69" spans="6:13" x14ac:dyDescent="0.25">
      <c r="F69" s="42"/>
      <c r="M69" s="5"/>
    </row>
    <row r="70" spans="6:13" x14ac:dyDescent="0.25">
      <c r="F70" s="185"/>
      <c r="M70" s="5"/>
    </row>
    <row r="71" spans="6:13" x14ac:dyDescent="0.25">
      <c r="M71" s="5"/>
    </row>
    <row r="72" spans="6:13" x14ac:dyDescent="0.25">
      <c r="M72" s="5"/>
    </row>
    <row r="73" spans="6:13" x14ac:dyDescent="0.25">
      <c r="M73" s="5"/>
    </row>
    <row r="74" spans="6:13" x14ac:dyDescent="0.25">
      <c r="M74" s="5"/>
    </row>
    <row r="75" spans="6:13" x14ac:dyDescent="0.25">
      <c r="M75" s="5"/>
    </row>
    <row r="76" spans="6:13" x14ac:dyDescent="0.25">
      <c r="M76" s="5"/>
    </row>
    <row r="77" spans="6:13" x14ac:dyDescent="0.25">
      <c r="M77" s="5"/>
    </row>
    <row r="78" spans="6:13" x14ac:dyDescent="0.25">
      <c r="M78" s="5"/>
    </row>
    <row r="79" spans="6:13" x14ac:dyDescent="0.25">
      <c r="M79" s="5"/>
    </row>
    <row r="80" spans="6:13" x14ac:dyDescent="0.25">
      <c r="M80" s="5"/>
    </row>
    <row r="81" spans="13:13" x14ac:dyDescent="0.25">
      <c r="M81" s="5"/>
    </row>
    <row r="82" spans="13:13" x14ac:dyDescent="0.25">
      <c r="M82" s="5"/>
    </row>
    <row r="83" spans="13:13" x14ac:dyDescent="0.25">
      <c r="M83" s="5"/>
    </row>
  </sheetData>
  <mergeCells count="16">
    <mergeCell ref="D56:E56"/>
    <mergeCell ref="D48:E48"/>
    <mergeCell ref="D49:E49"/>
    <mergeCell ref="I49:J49"/>
    <mergeCell ref="K49:L49"/>
    <mergeCell ref="K51:L51"/>
    <mergeCell ref="D53:E53"/>
    <mergeCell ref="I53:J53"/>
    <mergeCell ref="K53:L53"/>
    <mergeCell ref="C1:K1"/>
    <mergeCell ref="B3:C3"/>
    <mergeCell ref="E4:F4"/>
    <mergeCell ref="H4:I4"/>
    <mergeCell ref="M46:N46"/>
    <mergeCell ref="H47:I47"/>
    <mergeCell ref="K47:L4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F5FD-4689-472B-A35C-D90A9991DB86}">
  <dimension ref="A1:F87"/>
  <sheetViews>
    <sheetView tabSelected="1" workbookViewId="0">
      <selection activeCell="G13" sqref="G13"/>
    </sheetView>
  </sheetViews>
  <sheetFormatPr baseColWidth="10" defaultRowHeight="15" x14ac:dyDescent="0.25"/>
  <cols>
    <col min="1" max="1" width="13.42578125" style="75" bestFit="1" customWidth="1"/>
    <col min="2" max="2" width="12.85546875" bestFit="1" customWidth="1"/>
    <col min="3" max="3" width="15.85546875" style="17" bestFit="1" customWidth="1"/>
    <col min="4" max="4" width="12.42578125" bestFit="1" customWidth="1"/>
    <col min="5" max="5" width="15.140625" style="17" bestFit="1" customWidth="1"/>
    <col min="6" max="6" width="19.5703125" style="17" bestFit="1" customWidth="1"/>
  </cols>
  <sheetData>
    <row r="1" spans="1:6" ht="36.75" customHeight="1" x14ac:dyDescent="0.35">
      <c r="B1" s="186" t="s">
        <v>60</v>
      </c>
      <c r="C1" s="187"/>
      <c r="D1" s="188"/>
      <c r="E1" s="187"/>
      <c r="F1" s="189"/>
    </row>
    <row r="2" spans="1:6" ht="16.5" thickBot="1" x14ac:dyDescent="0.3">
      <c r="A2" s="190" t="s">
        <v>61</v>
      </c>
      <c r="B2" s="190" t="s">
        <v>62</v>
      </c>
      <c r="C2" s="191" t="s">
        <v>63</v>
      </c>
      <c r="D2" s="190" t="s">
        <v>64</v>
      </c>
      <c r="E2" s="191" t="s">
        <v>65</v>
      </c>
      <c r="F2" s="191" t="s">
        <v>63</v>
      </c>
    </row>
    <row r="3" spans="1:6" x14ac:dyDescent="0.25">
      <c r="A3" s="192">
        <v>43837</v>
      </c>
      <c r="B3" s="193" t="s">
        <v>66</v>
      </c>
      <c r="C3" s="13">
        <v>72594</v>
      </c>
      <c r="D3" s="194"/>
      <c r="E3" s="13"/>
      <c r="F3" s="195">
        <f>C3-E3</f>
        <v>72594</v>
      </c>
    </row>
    <row r="4" spans="1:6" x14ac:dyDescent="0.25">
      <c r="A4" s="196">
        <v>43838</v>
      </c>
      <c r="B4" s="197" t="s">
        <v>67</v>
      </c>
      <c r="C4" s="108">
        <v>132399.22</v>
      </c>
      <c r="D4" s="198"/>
      <c r="E4" s="108"/>
      <c r="F4" s="195">
        <f>F3+C4-E4</f>
        <v>204993.22</v>
      </c>
    </row>
    <row r="5" spans="1:6" x14ac:dyDescent="0.25">
      <c r="A5" s="198">
        <v>43839</v>
      </c>
      <c r="B5" s="197" t="s">
        <v>68</v>
      </c>
      <c r="C5" s="108">
        <v>2328</v>
      </c>
      <c r="D5" s="198"/>
      <c r="E5" s="108"/>
      <c r="F5" s="195">
        <f t="shared" ref="F5:F50" si="0">F4+C5-E5</f>
        <v>207321.22</v>
      </c>
    </row>
    <row r="6" spans="1:6" x14ac:dyDescent="0.25">
      <c r="A6" s="198">
        <v>43839</v>
      </c>
      <c r="B6" s="197" t="s">
        <v>69</v>
      </c>
      <c r="C6" s="108">
        <v>128075.49</v>
      </c>
      <c r="D6" s="198"/>
      <c r="E6" s="108"/>
      <c r="F6" s="195">
        <f t="shared" si="0"/>
        <v>335396.71000000002</v>
      </c>
    </row>
    <row r="7" spans="1:6" x14ac:dyDescent="0.25">
      <c r="A7" s="198">
        <v>43840</v>
      </c>
      <c r="B7" s="197" t="s">
        <v>70</v>
      </c>
      <c r="C7" s="108">
        <v>120189.55</v>
      </c>
      <c r="D7" s="198"/>
      <c r="E7" s="108"/>
      <c r="F7" s="195">
        <f t="shared" si="0"/>
        <v>455586.26</v>
      </c>
    </row>
    <row r="8" spans="1:6" x14ac:dyDescent="0.25">
      <c r="A8" s="198">
        <v>43840</v>
      </c>
      <c r="B8" s="197" t="s">
        <v>71</v>
      </c>
      <c r="C8" s="108">
        <v>3031</v>
      </c>
      <c r="D8" s="198"/>
      <c r="E8" s="108"/>
      <c r="F8" s="195">
        <f t="shared" si="0"/>
        <v>458617.26</v>
      </c>
    </row>
    <row r="9" spans="1:6" x14ac:dyDescent="0.25">
      <c r="A9" s="198">
        <v>43841</v>
      </c>
      <c r="B9" s="197" t="s">
        <v>72</v>
      </c>
      <c r="C9" s="108">
        <v>136774.39999999999</v>
      </c>
      <c r="D9" s="198"/>
      <c r="E9" s="108"/>
      <c r="F9" s="195">
        <f t="shared" si="0"/>
        <v>595391.66</v>
      </c>
    </row>
    <row r="10" spans="1:6" x14ac:dyDescent="0.25">
      <c r="A10" s="198">
        <v>43841</v>
      </c>
      <c r="B10" s="197" t="s">
        <v>73</v>
      </c>
      <c r="C10" s="108">
        <v>1766.6</v>
      </c>
      <c r="D10" s="198"/>
      <c r="E10" s="108"/>
      <c r="F10" s="195">
        <f t="shared" si="0"/>
        <v>597158.26</v>
      </c>
    </row>
    <row r="11" spans="1:6" x14ac:dyDescent="0.25">
      <c r="A11" s="196">
        <v>43842</v>
      </c>
      <c r="B11" s="197" t="s">
        <v>74</v>
      </c>
      <c r="C11" s="108">
        <v>9876</v>
      </c>
      <c r="D11" s="198">
        <v>43843</v>
      </c>
      <c r="E11" s="108">
        <v>607034.26</v>
      </c>
      <c r="F11" s="195">
        <f t="shared" si="0"/>
        <v>0</v>
      </c>
    </row>
    <row r="12" spans="1:6" x14ac:dyDescent="0.25">
      <c r="A12" s="198">
        <v>43843</v>
      </c>
      <c r="B12" s="197" t="s">
        <v>75</v>
      </c>
      <c r="C12" s="108">
        <v>51267.96</v>
      </c>
      <c r="D12" s="198"/>
      <c r="E12" s="108"/>
      <c r="F12" s="195">
        <f t="shared" si="0"/>
        <v>51267.96</v>
      </c>
    </row>
    <row r="13" spans="1:6" x14ac:dyDescent="0.25">
      <c r="A13" s="198">
        <v>43844</v>
      </c>
      <c r="B13" s="197" t="s">
        <v>76</v>
      </c>
      <c r="C13" s="108">
        <v>100845.65</v>
      </c>
      <c r="D13" s="198"/>
      <c r="E13" s="108"/>
      <c r="F13" s="195">
        <f t="shared" si="0"/>
        <v>152113.60999999999</v>
      </c>
    </row>
    <row r="14" spans="1:6" x14ac:dyDescent="0.25">
      <c r="A14" s="198">
        <v>43845</v>
      </c>
      <c r="B14" s="197" t="s">
        <v>77</v>
      </c>
      <c r="C14" s="108">
        <v>138607.79999999999</v>
      </c>
      <c r="D14" s="198"/>
      <c r="E14" s="108"/>
      <c r="F14" s="195">
        <f t="shared" si="0"/>
        <v>290721.40999999997</v>
      </c>
    </row>
    <row r="15" spans="1:6" x14ac:dyDescent="0.25">
      <c r="A15" s="198">
        <v>43845</v>
      </c>
      <c r="B15" s="197" t="s">
        <v>78</v>
      </c>
      <c r="C15" s="108">
        <v>7932.6</v>
      </c>
      <c r="D15" s="198"/>
      <c r="E15" s="108"/>
      <c r="F15" s="195">
        <f t="shared" si="0"/>
        <v>298654.00999999995</v>
      </c>
    </row>
    <row r="16" spans="1:6" x14ac:dyDescent="0.25">
      <c r="A16" s="198">
        <v>43846</v>
      </c>
      <c r="B16" s="197" t="s">
        <v>79</v>
      </c>
      <c r="C16" s="108">
        <v>2014.8</v>
      </c>
      <c r="D16" s="198"/>
      <c r="E16" s="108"/>
      <c r="F16" s="195">
        <f t="shared" si="0"/>
        <v>300668.80999999994</v>
      </c>
    </row>
    <row r="17" spans="1:6" x14ac:dyDescent="0.25">
      <c r="A17" s="198">
        <v>43846</v>
      </c>
      <c r="B17" s="197" t="s">
        <v>80</v>
      </c>
      <c r="C17" s="108">
        <v>114829.3</v>
      </c>
      <c r="D17" s="198"/>
      <c r="E17" s="108"/>
      <c r="F17" s="195">
        <f t="shared" si="0"/>
        <v>415498.10999999993</v>
      </c>
    </row>
    <row r="18" spans="1:6" x14ac:dyDescent="0.25">
      <c r="A18" s="198">
        <v>43847</v>
      </c>
      <c r="B18" s="197" t="s">
        <v>81</v>
      </c>
      <c r="C18" s="108">
        <v>2560</v>
      </c>
      <c r="D18" s="198"/>
      <c r="E18" s="108"/>
      <c r="F18" s="195">
        <f t="shared" si="0"/>
        <v>418058.10999999993</v>
      </c>
    </row>
    <row r="19" spans="1:6" x14ac:dyDescent="0.25">
      <c r="A19" s="198">
        <v>43847</v>
      </c>
      <c r="B19" s="197" t="s">
        <v>82</v>
      </c>
      <c r="C19" s="108">
        <v>14896</v>
      </c>
      <c r="D19" s="198">
        <v>43848</v>
      </c>
      <c r="E19" s="108">
        <v>432954.11</v>
      </c>
      <c r="F19" s="195">
        <f t="shared" si="0"/>
        <v>0</v>
      </c>
    </row>
    <row r="20" spans="1:6" x14ac:dyDescent="0.25">
      <c r="A20" s="198">
        <v>43848</v>
      </c>
      <c r="B20" s="197" t="s">
        <v>83</v>
      </c>
      <c r="C20" s="108">
        <v>133304</v>
      </c>
      <c r="D20" s="198"/>
      <c r="E20" s="108"/>
      <c r="F20" s="195">
        <f t="shared" si="0"/>
        <v>133304</v>
      </c>
    </row>
    <row r="21" spans="1:6" x14ac:dyDescent="0.25">
      <c r="A21" s="198">
        <v>43848</v>
      </c>
      <c r="B21" s="197" t="s">
        <v>84</v>
      </c>
      <c r="C21" s="108">
        <v>71669.45</v>
      </c>
      <c r="D21" s="198"/>
      <c r="E21" s="108"/>
      <c r="F21" s="195">
        <f t="shared" si="0"/>
        <v>204973.45</v>
      </c>
    </row>
    <row r="22" spans="1:6" x14ac:dyDescent="0.25">
      <c r="A22" s="198">
        <v>43849</v>
      </c>
      <c r="B22" s="197" t="s">
        <v>85</v>
      </c>
      <c r="C22" s="108">
        <v>3967.2</v>
      </c>
      <c r="D22" s="198"/>
      <c r="E22" s="108"/>
      <c r="F22" s="195">
        <f t="shared" si="0"/>
        <v>208940.65000000002</v>
      </c>
    </row>
    <row r="23" spans="1:6" x14ac:dyDescent="0.25">
      <c r="A23" s="198">
        <v>43849</v>
      </c>
      <c r="B23" s="197" t="s">
        <v>86</v>
      </c>
      <c r="C23" s="108">
        <v>2893.2</v>
      </c>
      <c r="D23" s="198"/>
      <c r="E23" s="108"/>
      <c r="F23" s="195">
        <f t="shared" si="0"/>
        <v>211833.85000000003</v>
      </c>
    </row>
    <row r="24" spans="1:6" x14ac:dyDescent="0.25">
      <c r="A24" s="198">
        <v>43851</v>
      </c>
      <c r="B24" s="197" t="s">
        <v>87</v>
      </c>
      <c r="C24" s="108">
        <v>137808.56</v>
      </c>
      <c r="D24" s="198"/>
      <c r="E24" s="108"/>
      <c r="F24" s="195">
        <f t="shared" si="0"/>
        <v>349642.41000000003</v>
      </c>
    </row>
    <row r="25" spans="1:6" x14ac:dyDescent="0.25">
      <c r="A25" s="198">
        <v>43851</v>
      </c>
      <c r="B25" s="197" t="s">
        <v>88</v>
      </c>
      <c r="C25" s="108">
        <v>1036</v>
      </c>
      <c r="D25" s="198">
        <v>43852</v>
      </c>
      <c r="E25" s="108">
        <v>350678.41</v>
      </c>
      <c r="F25" s="195">
        <f t="shared" si="0"/>
        <v>0</v>
      </c>
    </row>
    <row r="26" spans="1:6" x14ac:dyDescent="0.25">
      <c r="A26" s="198">
        <v>43850</v>
      </c>
      <c r="B26" s="197" t="s">
        <v>89</v>
      </c>
      <c r="C26" s="108">
        <v>95296.9</v>
      </c>
      <c r="D26" s="198"/>
      <c r="E26" s="108"/>
      <c r="F26" s="195">
        <f t="shared" si="0"/>
        <v>95296.9</v>
      </c>
    </row>
    <row r="27" spans="1:6" x14ac:dyDescent="0.25">
      <c r="A27" s="198">
        <v>43853</v>
      </c>
      <c r="B27" s="197" t="s">
        <v>90</v>
      </c>
      <c r="C27" s="108">
        <v>114983.8</v>
      </c>
      <c r="D27" s="198"/>
      <c r="E27" s="108"/>
      <c r="F27" s="195">
        <f t="shared" si="0"/>
        <v>210280.7</v>
      </c>
    </row>
    <row r="28" spans="1:6" x14ac:dyDescent="0.25">
      <c r="A28" s="196">
        <v>43854</v>
      </c>
      <c r="B28" s="197" t="s">
        <v>91</v>
      </c>
      <c r="C28" s="108">
        <v>97328.45</v>
      </c>
      <c r="D28" s="198"/>
      <c r="E28" s="108"/>
      <c r="F28" s="195">
        <f t="shared" si="0"/>
        <v>307609.15000000002</v>
      </c>
    </row>
    <row r="29" spans="1:6" x14ac:dyDescent="0.25">
      <c r="A29" s="196">
        <v>43855</v>
      </c>
      <c r="B29" s="197" t="s">
        <v>92</v>
      </c>
      <c r="C29" s="108">
        <v>158655.5</v>
      </c>
      <c r="D29" s="198"/>
      <c r="E29" s="108"/>
      <c r="F29" s="195">
        <f t="shared" si="0"/>
        <v>466264.65</v>
      </c>
    </row>
    <row r="30" spans="1:6" x14ac:dyDescent="0.25">
      <c r="A30" s="196">
        <v>43856</v>
      </c>
      <c r="B30" s="197" t="s">
        <v>93</v>
      </c>
      <c r="C30" s="108">
        <v>1244.4000000000001</v>
      </c>
      <c r="D30" s="198"/>
      <c r="E30" s="108"/>
      <c r="F30" s="195">
        <f t="shared" si="0"/>
        <v>467509.05000000005</v>
      </c>
    </row>
    <row r="31" spans="1:6" x14ac:dyDescent="0.25">
      <c r="A31" s="196">
        <v>43856</v>
      </c>
      <c r="B31" s="197" t="s">
        <v>94</v>
      </c>
      <c r="C31" s="108">
        <v>3303</v>
      </c>
      <c r="D31" s="198"/>
      <c r="E31" s="108"/>
      <c r="F31" s="195">
        <f t="shared" si="0"/>
        <v>470812.05000000005</v>
      </c>
    </row>
    <row r="32" spans="1:6" x14ac:dyDescent="0.25">
      <c r="A32" s="196">
        <v>43857</v>
      </c>
      <c r="B32" s="197" t="s">
        <v>95</v>
      </c>
      <c r="C32" s="108">
        <v>8468.2000000000007</v>
      </c>
      <c r="D32" s="198">
        <v>43857</v>
      </c>
      <c r="E32" s="108">
        <v>479280.25</v>
      </c>
      <c r="F32" s="195">
        <f t="shared" si="0"/>
        <v>0</v>
      </c>
    </row>
    <row r="33" spans="1:6" x14ac:dyDescent="0.25">
      <c r="A33" s="196">
        <v>43858</v>
      </c>
      <c r="B33" s="197" t="s">
        <v>96</v>
      </c>
      <c r="C33" s="108">
        <v>43621.7</v>
      </c>
      <c r="D33" s="198"/>
      <c r="E33" s="108"/>
      <c r="F33" s="195">
        <f t="shared" si="0"/>
        <v>43621.7</v>
      </c>
    </row>
    <row r="34" spans="1:6" x14ac:dyDescent="0.25">
      <c r="A34" s="196">
        <v>43859</v>
      </c>
      <c r="B34" s="197" t="s">
        <v>97</v>
      </c>
      <c r="C34" s="108">
        <v>65222.16</v>
      </c>
      <c r="D34" s="198"/>
      <c r="E34" s="108"/>
      <c r="F34" s="195">
        <f t="shared" si="0"/>
        <v>108843.86</v>
      </c>
    </row>
    <row r="35" spans="1:6" x14ac:dyDescent="0.25">
      <c r="A35" s="196">
        <v>43861</v>
      </c>
      <c r="B35" s="197" t="s">
        <v>98</v>
      </c>
      <c r="C35" s="108">
        <v>7226.75</v>
      </c>
      <c r="D35" s="198"/>
      <c r="E35" s="108"/>
      <c r="F35" s="195">
        <f t="shared" si="0"/>
        <v>116070.61</v>
      </c>
    </row>
    <row r="36" spans="1:6" x14ac:dyDescent="0.25">
      <c r="A36" s="196">
        <v>43861</v>
      </c>
      <c r="B36" s="197" t="s">
        <v>99</v>
      </c>
      <c r="C36" s="108">
        <v>107062.39999999999</v>
      </c>
      <c r="D36" s="198">
        <v>43861</v>
      </c>
      <c r="E36" s="108">
        <v>223133.01</v>
      </c>
      <c r="F36" s="195">
        <f t="shared" si="0"/>
        <v>0</v>
      </c>
    </row>
    <row r="37" spans="1:6" x14ac:dyDescent="0.25">
      <c r="A37" s="196">
        <v>43861</v>
      </c>
      <c r="B37" s="197" t="s">
        <v>100</v>
      </c>
      <c r="C37" s="108">
        <v>11099.6</v>
      </c>
      <c r="D37" s="198"/>
      <c r="E37" s="108"/>
      <c r="F37" s="195">
        <f t="shared" si="0"/>
        <v>11099.6</v>
      </c>
    </row>
    <row r="38" spans="1:6" x14ac:dyDescent="0.25">
      <c r="A38" s="196">
        <v>43862</v>
      </c>
      <c r="B38" s="197" t="s">
        <v>101</v>
      </c>
      <c r="C38" s="108">
        <v>122864.8</v>
      </c>
      <c r="D38" s="198"/>
      <c r="E38" s="108"/>
      <c r="F38" s="195">
        <f t="shared" si="0"/>
        <v>133964.4</v>
      </c>
    </row>
    <row r="39" spans="1:6" x14ac:dyDescent="0.25">
      <c r="A39" s="196">
        <v>43863</v>
      </c>
      <c r="B39" s="197" t="s">
        <v>102</v>
      </c>
      <c r="C39" s="108">
        <v>8621.7999999999993</v>
      </c>
      <c r="D39" s="198"/>
      <c r="E39" s="108"/>
      <c r="F39" s="195">
        <f t="shared" si="0"/>
        <v>142586.19999999998</v>
      </c>
    </row>
    <row r="40" spans="1:6" x14ac:dyDescent="0.25">
      <c r="A40" s="196">
        <v>43864</v>
      </c>
      <c r="B40" s="197" t="s">
        <v>103</v>
      </c>
      <c r="C40" s="108">
        <v>109336</v>
      </c>
      <c r="D40" s="198"/>
      <c r="E40" s="108"/>
      <c r="F40" s="195">
        <f t="shared" si="0"/>
        <v>251922.19999999998</v>
      </c>
    </row>
    <row r="41" spans="1:6" x14ac:dyDescent="0.25">
      <c r="A41" s="196">
        <v>43866</v>
      </c>
      <c r="B41" s="197" t="s">
        <v>104</v>
      </c>
      <c r="C41" s="108">
        <v>85830.3</v>
      </c>
      <c r="D41" s="198"/>
      <c r="E41" s="108"/>
      <c r="F41" s="195">
        <f t="shared" si="0"/>
        <v>337752.5</v>
      </c>
    </row>
    <row r="42" spans="1:6" x14ac:dyDescent="0.25">
      <c r="A42" s="196">
        <v>43867</v>
      </c>
      <c r="B42" s="197" t="s">
        <v>105</v>
      </c>
      <c r="C42" s="108">
        <v>87095.91</v>
      </c>
      <c r="D42" s="198"/>
      <c r="E42" s="108"/>
      <c r="F42" s="195">
        <f t="shared" si="0"/>
        <v>424848.41000000003</v>
      </c>
    </row>
    <row r="43" spans="1:6" x14ac:dyDescent="0.25">
      <c r="A43" s="196">
        <v>43867</v>
      </c>
      <c r="B43" s="197" t="s">
        <v>106</v>
      </c>
      <c r="C43" s="108">
        <v>540</v>
      </c>
      <c r="D43" s="198">
        <v>43869</v>
      </c>
      <c r="E43" s="108">
        <v>425388.41</v>
      </c>
      <c r="F43" s="195">
        <f t="shared" si="0"/>
        <v>0</v>
      </c>
    </row>
    <row r="44" spans="1:6" x14ac:dyDescent="0.25">
      <c r="A44" s="196"/>
      <c r="B44" s="197"/>
      <c r="C44" s="108"/>
      <c r="D44" s="198"/>
      <c r="E44" s="108"/>
      <c r="F44" s="195">
        <f t="shared" si="0"/>
        <v>0</v>
      </c>
    </row>
    <row r="45" spans="1:6" x14ac:dyDescent="0.25">
      <c r="A45" s="196"/>
      <c r="B45" s="197"/>
      <c r="C45" s="108"/>
      <c r="D45" s="198"/>
      <c r="E45" s="108"/>
      <c r="F45" s="195">
        <f t="shared" si="0"/>
        <v>0</v>
      </c>
    </row>
    <row r="46" spans="1:6" x14ac:dyDescent="0.25">
      <c r="A46" s="196"/>
      <c r="B46" s="197"/>
      <c r="C46" s="108">
        <v>0</v>
      </c>
      <c r="D46" s="198"/>
      <c r="E46" s="108"/>
      <c r="F46" s="195">
        <f t="shared" si="0"/>
        <v>0</v>
      </c>
    </row>
    <row r="47" spans="1:6" x14ac:dyDescent="0.25">
      <c r="A47" s="196"/>
      <c r="B47" s="197"/>
      <c r="C47" s="108">
        <v>0</v>
      </c>
      <c r="D47" s="198"/>
      <c r="E47" s="108"/>
      <c r="F47" s="195">
        <f t="shared" si="0"/>
        <v>0</v>
      </c>
    </row>
    <row r="48" spans="1:6" x14ac:dyDescent="0.25">
      <c r="A48" s="196"/>
      <c r="B48" s="197"/>
      <c r="C48" s="108">
        <v>0</v>
      </c>
      <c r="D48" s="198"/>
      <c r="E48" s="108"/>
      <c r="F48" s="195">
        <f t="shared" si="0"/>
        <v>0</v>
      </c>
    </row>
    <row r="49" spans="1:6" x14ac:dyDescent="0.25">
      <c r="A49" s="196"/>
      <c r="B49" s="197"/>
      <c r="C49" s="108">
        <v>0</v>
      </c>
      <c r="D49" s="198"/>
      <c r="E49" s="108"/>
      <c r="F49" s="195">
        <f t="shared" si="0"/>
        <v>0</v>
      </c>
    </row>
    <row r="50" spans="1:6" ht="15.75" thickBot="1" x14ac:dyDescent="0.3">
      <c r="A50" s="199"/>
      <c r="B50" s="200"/>
      <c r="C50" s="201">
        <v>0</v>
      </c>
      <c r="D50" s="202"/>
      <c r="E50" s="201"/>
      <c r="F50" s="195">
        <f t="shared" si="0"/>
        <v>0</v>
      </c>
    </row>
    <row r="51" spans="1:6" ht="19.5" thickTop="1" x14ac:dyDescent="0.3">
      <c r="B51" s="75"/>
      <c r="C51" s="5">
        <f>SUM(C3:C50)</f>
        <v>2518468.4499999993</v>
      </c>
      <c r="D51" s="1"/>
      <c r="E51" s="5">
        <f>SUM(E3:E50)</f>
        <v>2518468.4500000002</v>
      </c>
      <c r="F51" s="203">
        <f>F50</f>
        <v>0</v>
      </c>
    </row>
    <row r="52" spans="1:6" x14ac:dyDescent="0.25">
      <c r="B52" s="75"/>
      <c r="C52" s="5"/>
      <c r="D52" s="1"/>
      <c r="E52" s="6"/>
      <c r="F52" s="5"/>
    </row>
    <row r="53" spans="1:6" x14ac:dyDescent="0.25">
      <c r="B53" s="75"/>
      <c r="C53" s="5"/>
      <c r="D53" s="1"/>
      <c r="E53" s="6"/>
      <c r="F53" s="5"/>
    </row>
    <row r="54" spans="1:6" x14ac:dyDescent="0.25">
      <c r="A54"/>
      <c r="B54" s="32"/>
      <c r="D54" s="32"/>
    </row>
    <row r="55" spans="1:6" x14ac:dyDescent="0.25">
      <c r="A55"/>
      <c r="B55" s="32"/>
      <c r="D55" s="32"/>
    </row>
    <row r="56" spans="1:6" x14ac:dyDescent="0.25">
      <c r="A56"/>
      <c r="B56" s="32"/>
      <c r="D56" s="32"/>
    </row>
    <row r="57" spans="1:6" x14ac:dyDescent="0.25">
      <c r="A57"/>
      <c r="B57" s="32"/>
      <c r="D57" s="32"/>
      <c r="F57"/>
    </row>
    <row r="58" spans="1:6" x14ac:dyDescent="0.25">
      <c r="A58"/>
      <c r="B58" s="32"/>
      <c r="D58" s="32"/>
      <c r="F58"/>
    </row>
    <row r="59" spans="1:6" x14ac:dyDescent="0.25">
      <c r="A59"/>
      <c r="B59" s="32"/>
      <c r="D59" s="32"/>
      <c r="F59"/>
    </row>
    <row r="60" spans="1:6" x14ac:dyDescent="0.25">
      <c r="A60"/>
      <c r="B60" s="32"/>
      <c r="D60" s="32"/>
      <c r="F60"/>
    </row>
    <row r="61" spans="1:6" x14ac:dyDescent="0.25">
      <c r="A61"/>
      <c r="B61" s="32"/>
      <c r="D61" s="32"/>
      <c r="F61"/>
    </row>
    <row r="62" spans="1:6" x14ac:dyDescent="0.25">
      <c r="A62"/>
      <c r="B62" s="32"/>
      <c r="D62" s="32"/>
      <c r="F62"/>
    </row>
    <row r="63" spans="1:6" x14ac:dyDescent="0.25">
      <c r="A63"/>
      <c r="B63" s="32"/>
      <c r="D63" s="32"/>
      <c r="F63"/>
    </row>
    <row r="64" spans="1:6" x14ac:dyDescent="0.25">
      <c r="A64"/>
      <c r="B64" s="32"/>
      <c r="D64" s="32"/>
      <c r="F64"/>
    </row>
    <row r="65" spans="1:6" x14ac:dyDescent="0.25">
      <c r="A65"/>
      <c r="B65" s="32"/>
      <c r="D65" s="32"/>
      <c r="F65"/>
    </row>
    <row r="66" spans="1:6" x14ac:dyDescent="0.25">
      <c r="A66"/>
      <c r="B66" s="32"/>
      <c r="D66" s="32"/>
      <c r="E66"/>
      <c r="F66"/>
    </row>
    <row r="67" spans="1:6" x14ac:dyDescent="0.25">
      <c r="A67"/>
      <c r="B67" s="32"/>
      <c r="D67" s="32"/>
      <c r="E67"/>
      <c r="F67"/>
    </row>
    <row r="68" spans="1:6" x14ac:dyDescent="0.25">
      <c r="A68"/>
      <c r="B68" s="32"/>
      <c r="D68" s="32"/>
      <c r="E68"/>
      <c r="F68"/>
    </row>
    <row r="69" spans="1:6" x14ac:dyDescent="0.25">
      <c r="A69"/>
      <c r="B69" s="32"/>
      <c r="D69" s="32"/>
      <c r="E69"/>
      <c r="F69"/>
    </row>
    <row r="70" spans="1:6" x14ac:dyDescent="0.25">
      <c r="A70"/>
      <c r="B70" s="32"/>
      <c r="D70" s="32"/>
      <c r="E70"/>
      <c r="F70"/>
    </row>
    <row r="71" spans="1:6" x14ac:dyDescent="0.25">
      <c r="A71"/>
      <c r="B71" s="32"/>
      <c r="D71" s="32"/>
      <c r="E71"/>
      <c r="F71"/>
    </row>
    <row r="72" spans="1:6" x14ac:dyDescent="0.25">
      <c r="B72" s="32"/>
      <c r="D72" s="32"/>
      <c r="E72"/>
    </row>
    <row r="73" spans="1:6" x14ac:dyDescent="0.25">
      <c r="B73" s="32"/>
      <c r="D73" s="32"/>
      <c r="E73"/>
    </row>
    <row r="74" spans="1:6" x14ac:dyDescent="0.25">
      <c r="B74" s="32"/>
      <c r="D74" s="32"/>
      <c r="E74"/>
    </row>
    <row r="75" spans="1:6" x14ac:dyDescent="0.25">
      <c r="B75" s="32"/>
      <c r="D75" s="32"/>
      <c r="E75"/>
    </row>
    <row r="76" spans="1:6" x14ac:dyDescent="0.25">
      <c r="B76" s="32"/>
      <c r="D76" s="32"/>
      <c r="E76"/>
    </row>
    <row r="77" spans="1:6" x14ac:dyDescent="0.25">
      <c r="B77" s="32"/>
      <c r="D77" s="32"/>
      <c r="E77"/>
    </row>
    <row r="78" spans="1:6" x14ac:dyDescent="0.25">
      <c r="B78" s="32"/>
      <c r="D78" s="32"/>
      <c r="E78"/>
    </row>
    <row r="79" spans="1:6" x14ac:dyDescent="0.25">
      <c r="B79" s="32"/>
      <c r="D79" s="32"/>
      <c r="E79"/>
    </row>
    <row r="80" spans="1:6" x14ac:dyDescent="0.25">
      <c r="B80" s="32"/>
      <c r="D80" s="32"/>
      <c r="E80"/>
    </row>
    <row r="81" spans="2:4" x14ac:dyDescent="0.25">
      <c r="B81" s="32"/>
    </row>
    <row r="82" spans="2:4" x14ac:dyDescent="0.25">
      <c r="B82" s="32"/>
    </row>
    <row r="83" spans="2:4" x14ac:dyDescent="0.25">
      <c r="B83" s="32"/>
      <c r="D83" s="32"/>
    </row>
    <row r="84" spans="2:4" x14ac:dyDescent="0.25">
      <c r="B84" s="32"/>
    </row>
    <row r="85" spans="2:4" x14ac:dyDescent="0.25">
      <c r="B85" s="32"/>
    </row>
    <row r="86" spans="2:4" x14ac:dyDescent="0.25">
      <c r="B86" s="32"/>
    </row>
    <row r="87" spans="2:4" ht="18.75" x14ac:dyDescent="0.3">
      <c r="C87" s="1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4BEC-8F18-44DD-A9DC-E00FD968C4D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86C7-668F-472F-8E3F-F2009D400AD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4 carnes   ENERO  2020     </vt:lpstr>
      <vt:lpstr>REMISIONES  ENERO  2020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2020-02-17T17:02:35Z</dcterms:created>
  <dcterms:modified xsi:type="dcterms:W3CDTF">2020-02-17T17:04:11Z</dcterms:modified>
</cp:coreProperties>
</file>