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 #  02 FEBRERO  2020\"/>
    </mc:Choice>
  </mc:AlternateContent>
  <xr:revisionPtr revIDLastSave="0" documentId="13_ncr:1_{8850FF13-444A-46E9-84EB-F9FAFA11919F}" xr6:coauthVersionLast="45" xr6:coauthVersionMax="45" xr10:uidLastSave="{00000000-0000-0000-0000-000000000000}"/>
  <bookViews>
    <workbookView xWindow="-120" yWindow="-120" windowWidth="24240" windowHeight="13140" activeTab="1" xr2:uid="{B851DD0B-0650-4905-8FE5-BDBD7DE8D83E}"/>
  </bookViews>
  <sheets>
    <sheet name="E N E R O    2 0 2 0        " sheetId="4" r:id="rId1"/>
    <sheet name="REMISIONES  ENERO  2020  " sheetId="3" r:id="rId2"/>
    <sheet name="FEBRERO  2020 " sheetId="1" r:id="rId3"/>
    <sheet name="REMISIONES  FEBRERO 2020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3" l="1"/>
  <c r="C51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K51" i="4"/>
  <c r="I45" i="4"/>
  <c r="F45" i="4"/>
  <c r="C45" i="4"/>
  <c r="N44" i="4"/>
  <c r="M46" i="4" s="1"/>
  <c r="M29" i="4"/>
  <c r="M26" i="4"/>
  <c r="M22" i="4"/>
  <c r="M21" i="4"/>
  <c r="M18" i="4"/>
  <c r="M16" i="4"/>
  <c r="L16" i="4"/>
  <c r="L15" i="4"/>
  <c r="M14" i="4"/>
  <c r="M13" i="4"/>
  <c r="L13" i="4"/>
  <c r="L45" i="4" s="1"/>
  <c r="M12" i="4"/>
  <c r="L12" i="4"/>
  <c r="M11" i="4"/>
  <c r="M10" i="4"/>
  <c r="M8" i="4"/>
  <c r="M7" i="4"/>
  <c r="M6" i="4"/>
  <c r="M44" i="4" s="1"/>
  <c r="F48" i="4" l="1"/>
  <c r="F51" i="4" s="1"/>
  <c r="F54" i="4" s="1"/>
  <c r="K49" i="4" s="1"/>
  <c r="K53" i="4" s="1"/>
  <c r="K47" i="4"/>
  <c r="E51" i="2" l="1"/>
  <c r="C51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K48" i="1"/>
  <c r="I42" i="1"/>
  <c r="F42" i="1"/>
  <c r="C42" i="1"/>
  <c r="N41" i="1"/>
  <c r="M27" i="1"/>
  <c r="M24" i="1"/>
  <c r="M18" i="1"/>
  <c r="L15" i="1"/>
  <c r="L14" i="1"/>
  <c r="M13" i="1"/>
  <c r="L13" i="1"/>
  <c r="L42" i="1" s="1"/>
  <c r="L12" i="1"/>
  <c r="M10" i="1"/>
  <c r="M8" i="1"/>
  <c r="M41" i="1" s="1"/>
  <c r="K44" i="1" l="1"/>
  <c r="F45" i="1" s="1"/>
  <c r="F48" i="1" s="1"/>
  <c r="F51" i="1" s="1"/>
  <c r="K46" i="1" s="1"/>
  <c r="K50" i="1" s="1"/>
  <c r="M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56691371-43AA-4EE8-9B99-A320D85F3F5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ABC3947-A6C1-4A39-B655-1D27FFFED58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287CF205-6D33-479E-8F87-0E57CBD8EC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728C02F-F9D1-48DE-B297-1A6A552A193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<sst xmlns="http://schemas.openxmlformats.org/spreadsheetml/2006/main" count="239" uniqueCount="135">
  <si>
    <t>BALANCE      ABASTO 4 CARNES   FEBRERO      2 0 2 0</t>
  </si>
  <si>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</si>
  <si>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</si>
  <si>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</si>
  <si>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</si>
  <si>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INVENTARIO INICIAL</t>
  </si>
  <si>
    <t xml:space="preserve">VENTAS  </t>
  </si>
  <si>
    <t>GASTOS</t>
  </si>
  <si>
    <t>BANCO</t>
  </si>
  <si>
    <t>TARJETAS</t>
  </si>
  <si>
    <t xml:space="preserve"> </t>
  </si>
  <si>
    <t>QUESOS</t>
  </si>
  <si>
    <t>POLLO-MAIZ</t>
  </si>
  <si>
    <t>TELMEX</t>
  </si>
  <si>
    <t>POLLO--ZASONADOR</t>
  </si>
  <si>
    <t xml:space="preserve">LUZ  </t>
  </si>
  <si>
    <t>POLLO-QUESOS-CHORIZO-SALSAS</t>
  </si>
  <si>
    <t>RENTA</t>
  </si>
  <si>
    <t>POLLO-TOSTADAS</t>
  </si>
  <si>
    <t>POLLO</t>
  </si>
  <si>
    <t>NOMINA 06</t>
  </si>
  <si>
    <t>NOMINA 07</t>
  </si>
  <si>
    <t xml:space="preserve">POLLO-QUESOS  </t>
  </si>
  <si>
    <t>NOMINA 08</t>
  </si>
  <si>
    <t>POLLO-CHORIZOS</t>
  </si>
  <si>
    <t>NOMINA 09</t>
  </si>
  <si>
    <t>NOMINA 10</t>
  </si>
  <si>
    <t>POLLO-QUESOS--MAIZ</t>
  </si>
  <si>
    <t xml:space="preserve">NOMINA </t>
  </si>
  <si>
    <t>POLLO--MAIZ</t>
  </si>
  <si>
    <t>POLLO-QUESOS</t>
  </si>
  <si>
    <t>POLLO--TOCINETA-QUESOS</t>
  </si>
  <si>
    <t>POLLO--CHORIZO-BONAFINA</t>
  </si>
  <si>
    <t>POLLO-TOSTADAS---QUESOS</t>
  </si>
  <si>
    <t>POLLO-SALSAS, JUGO</t>
  </si>
  <si>
    <t>POLLO-CHORIZOS-QUESOS-</t>
  </si>
  <si>
    <t>FEBRE.,2020</t>
  </si>
  <si>
    <t>IMSS --FINANZAS</t>
  </si>
  <si>
    <t>tablas para carne</t>
  </si>
  <si>
    <t>POLLO-JUGO</t>
  </si>
  <si>
    <t>FAMSA  Delantales</t>
  </si>
  <si>
    <t>RES</t>
  </si>
  <si>
    <t xml:space="preserve">COMISIONES BANCARIAS </t>
  </si>
  <si>
    <t xml:space="preserve">CELULARES  </t>
  </si>
  <si>
    <t>GASOLINERA</t>
  </si>
  <si>
    <t>Impuestos Federales</t>
  </si>
  <si>
    <t>ADT</t>
  </si>
  <si>
    <t xml:space="preserve">CAMARAS </t>
  </si>
  <si>
    <t>REFRIGERACION</t>
  </si>
  <si>
    <t>Vigilancia</t>
  </si>
  <si>
    <t>Prod de limpieza</t>
  </si>
  <si>
    <t>TOTAL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</si>
  <si>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</si>
  <si>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</si>
  <si>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</si>
  <si>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</si>
  <si>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</si>
  <si>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</si>
  <si>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</si>
  <si>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</si>
  <si>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</si>
  <si>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GANANCIA </t>
  </si>
  <si>
    <t xml:space="preserve">Sub Total 2 </t>
  </si>
  <si>
    <t>REMISIONES  ABASTO 4 CARNES       2 0 1 9</t>
  </si>
  <si>
    <t>FECHA</t>
  </si>
  <si>
    <t>#</t>
  </si>
  <si>
    <t>IMPORTE</t>
  </si>
  <si>
    <t xml:space="preserve">Fecha </t>
  </si>
  <si>
    <t>PAGOS</t>
  </si>
  <si>
    <t>BALANCE      ABASTO 4 CARNES   E N E R O     2 0 2 0</t>
  </si>
  <si>
    <t>QUESO-CHORIZO-TOSTADAS</t>
  </si>
  <si>
    <t>RES-POLLO</t>
  </si>
  <si>
    <t>POLLO-CHORIZO</t>
  </si>
  <si>
    <t xml:space="preserve">POLLO  </t>
  </si>
  <si>
    <t>RES-POLLO-TOCINETA-QUESOS</t>
  </si>
  <si>
    <t>POLLO-CHORIZO--</t>
  </si>
  <si>
    <t>NOMINA 02</t>
  </si>
  <si>
    <t>NOMINA 03</t>
  </si>
  <si>
    <t>NOMINA 04</t>
  </si>
  <si>
    <t>RES-POLLO-MAIZ</t>
  </si>
  <si>
    <t>POLLO-CHORIZO-QUESOS</t>
  </si>
  <si>
    <t>NOMINA 05</t>
  </si>
  <si>
    <t>MAIZ</t>
  </si>
  <si>
    <t>POLLO-QUESOS-SALSAS</t>
  </si>
  <si>
    <t>Multas Moto</t>
  </si>
  <si>
    <t>SAT  S.H.C.P</t>
  </si>
  <si>
    <t>POLLO-QUESOS-TOCINETA</t>
  </si>
  <si>
    <t>CHORIZO</t>
  </si>
  <si>
    <t>POLLO-CHORIZO-TOSTADAS-SALSAS</t>
  </si>
  <si>
    <t>POLLO-QUESOS-CHORIZO</t>
  </si>
  <si>
    <t>POLLO-VERDURAS</t>
  </si>
  <si>
    <t>POLLO-MAIZ-TOSTADAS</t>
  </si>
  <si>
    <t>ENERO.,2020</t>
  </si>
  <si>
    <t>CELULARES  5</t>
  </si>
  <si>
    <t>,00564</t>
  </si>
  <si>
    <t>,00675</t>
  </si>
  <si>
    <t>,00783</t>
  </si>
  <si>
    <t>,00879</t>
  </si>
  <si>
    <t>,01025</t>
  </si>
  <si>
    <t>,01027</t>
  </si>
  <si>
    <t>,01125</t>
  </si>
  <si>
    <t>,01145</t>
  </si>
  <si>
    <t>,01175</t>
  </si>
  <si>
    <t>,01316</t>
  </si>
  <si>
    <t>,01402</t>
  </si>
  <si>
    <t>,01538</t>
  </si>
  <si>
    <t>,01540</t>
  </si>
  <si>
    <t>,01561</t>
  </si>
  <si>
    <t>,01630</t>
  </si>
  <si>
    <t>,01700</t>
  </si>
  <si>
    <t>,01773</t>
  </si>
  <si>
    <t>,01839</t>
  </si>
  <si>
    <t>,01936</t>
  </si>
  <si>
    <t>,01941</t>
  </si>
  <si>
    <t>,01979</t>
  </si>
  <si>
    <t>,02167</t>
  </si>
  <si>
    <t>,02190</t>
  </si>
  <si>
    <t>,02046</t>
  </si>
  <si>
    <t>,02375</t>
  </si>
  <si>
    <t>,02497</t>
  </si>
  <si>
    <t>,02611</t>
  </si>
  <si>
    <t>,02678</t>
  </si>
  <si>
    <t>,02709</t>
  </si>
  <si>
    <t>,02829</t>
  </si>
  <si>
    <t>,02899</t>
  </si>
  <si>
    <t>,03037</t>
  </si>
  <si>
    <t>,03240</t>
  </si>
  <si>
    <t>,03241</t>
  </si>
  <si>
    <t>,03285</t>
  </si>
  <si>
    <t>,03378</t>
  </si>
  <si>
    <t>,03459</t>
  </si>
  <si>
    <t>,03548</t>
  </si>
  <si>
    <t>,03813</t>
  </si>
  <si>
    <t>,03877</t>
  </si>
  <si>
    <t>,03878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</si>
</sst>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-0.249977111117893"/>
        <bgColor indexed="64"/>
      </patternFill>
    </fill>
  </fills>
  <borders count="5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1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0" fontId="10" fillId="0" borderId="2" xfId="0" applyFont="1" applyBorder="1"/>
    <xf numFmtId="164" fontId="11" fillId="0" borderId="3" xfId="0" applyNumberFormat="1" applyFont="1" applyBorder="1" applyAlignment="1">
      <alignment horizontal="center"/>
    </xf>
    <xf numFmtId="44" fontId="9" fillId="0" borderId="4" xfId="1" applyFont="1" applyBorder="1"/>
    <xf numFmtId="165" fontId="2" fillId="3" borderId="0" xfId="0" applyNumberFormat="1" applyFont="1" applyFill="1" applyAlignment="1">
      <alignment horizontal="left"/>
    </xf>
    <xf numFmtId="0" fontId="12" fillId="0" borderId="9" xfId="0" applyFont="1" applyBorder="1"/>
    <xf numFmtId="44" fontId="13" fillId="4" borderId="0" xfId="1" applyFont="1" applyFill="1" applyAlignment="1">
      <alignment horizontal="center"/>
    </xf>
    <xf numFmtId="44" fontId="13" fillId="4" borderId="10" xfId="1" applyFont="1" applyFill="1" applyBorder="1" applyAlignment="1">
      <alignment horizontal="center"/>
    </xf>
    <xf numFmtId="16" fontId="0" fillId="0" borderId="0" xfId="0" applyNumberFormat="1"/>
    <xf numFmtId="164" fontId="2" fillId="0" borderId="11" xfId="0" applyNumberFormat="1" applyFont="1" applyBorder="1" applyAlignment="1">
      <alignment horizontal="center"/>
    </xf>
    <xf numFmtId="44" fontId="2" fillId="0" borderId="12" xfId="1" applyFont="1" applyFill="1" applyBorder="1"/>
    <xf numFmtId="166" fontId="14" fillId="0" borderId="0" xfId="0" applyNumberFormat="1" applyFont="1" applyAlignment="1">
      <alignment horizontal="left"/>
    </xf>
    <xf numFmtId="15" fontId="2" fillId="0" borderId="13" xfId="0" applyNumberFormat="1" applyFont="1" applyBorder="1"/>
    <xf numFmtId="44" fontId="2" fillId="0" borderId="14" xfId="1" applyFont="1" applyFill="1" applyBorder="1"/>
    <xf numFmtId="15" fontId="2" fillId="0" borderId="15" xfId="0" applyNumberFormat="1" applyFont="1" applyBorder="1"/>
    <xf numFmtId="44" fontId="2" fillId="0" borderId="16" xfId="1" applyFont="1" applyFill="1" applyBorder="1"/>
    <xf numFmtId="44" fontId="2" fillId="0" borderId="17" xfId="1" applyFont="1" applyFill="1" applyBorder="1"/>
    <xf numFmtId="44" fontId="2" fillId="0" borderId="18" xfId="1" applyFont="1" applyFill="1" applyBorder="1"/>
    <xf numFmtId="166" fontId="15" fillId="0" borderId="0" xfId="0" applyNumberFormat="1" applyFont="1"/>
    <xf numFmtId="44" fontId="2" fillId="0" borderId="19" xfId="1" applyFont="1" applyFill="1" applyBorder="1"/>
    <xf numFmtId="16" fontId="16" fillId="0" borderId="0" xfId="1" applyNumberFormat="1" applyFont="1" applyFill="1" applyAlignment="1">
      <alignment horizontal="center"/>
    </xf>
    <xf numFmtId="0" fontId="0" fillId="0" borderId="20" xfId="0" applyBorder="1"/>
    <xf numFmtId="44" fontId="2" fillId="0" borderId="21" xfId="1" applyFont="1" applyBorder="1"/>
    <xf numFmtId="166" fontId="17" fillId="0" borderId="0" xfId="0" applyNumberFormat="1" applyFont="1"/>
    <xf numFmtId="15" fontId="2" fillId="0" borderId="0" xfId="1" applyNumberFormat="1" applyFont="1" applyFill="1"/>
    <xf numFmtId="0" fontId="8" fillId="0" borderId="20" xfId="0" applyFont="1" applyBorder="1" applyAlignment="1">
      <alignment horizontal="center"/>
    </xf>
    <xf numFmtId="166" fontId="2" fillId="0" borderId="21" xfId="0" applyNumberFormat="1" applyFont="1" applyBorder="1"/>
    <xf numFmtId="166" fontId="14" fillId="0" borderId="0" xfId="0" applyNumberFormat="1" applyFont="1"/>
    <xf numFmtId="16" fontId="8" fillId="0" borderId="0" xfId="1" applyNumberFormat="1" applyFont="1" applyFill="1" applyAlignment="1">
      <alignment horizontal="center"/>
    </xf>
    <xf numFmtId="0" fontId="2" fillId="5" borderId="0" xfId="0" applyFont="1" applyFill="1"/>
    <xf numFmtId="166" fontId="2" fillId="0" borderId="0" xfId="0" applyNumberFormat="1" applyFont="1"/>
    <xf numFmtId="166" fontId="18" fillId="0" borderId="0" xfId="0" applyNumberFormat="1" applyFont="1"/>
    <xf numFmtId="15" fontId="9" fillId="0" borderId="0" xfId="1" applyNumberFormat="1" applyFont="1" applyFill="1"/>
    <xf numFmtId="0" fontId="2" fillId="0" borderId="20" xfId="0" applyFont="1" applyBorder="1"/>
    <xf numFmtId="166" fontId="2" fillId="6" borderId="21" xfId="0" applyNumberFormat="1" applyFont="1" applyFill="1" applyBorder="1"/>
    <xf numFmtId="16" fontId="19" fillId="0" borderId="0" xfId="1" applyNumberFormat="1" applyFont="1" applyFill="1" applyAlignment="1">
      <alignment horizontal="left"/>
    </xf>
    <xf numFmtId="0" fontId="8" fillId="0" borderId="20" xfId="0" applyFont="1" applyBorder="1"/>
    <xf numFmtId="44" fontId="2" fillId="0" borderId="21" xfId="1" applyFont="1" applyFill="1" applyBorder="1"/>
    <xf numFmtId="16" fontId="17" fillId="0" borderId="0" xfId="1" applyNumberFormat="1" applyFont="1" applyFill="1" applyAlignment="1">
      <alignment horizontal="center"/>
    </xf>
    <xf numFmtId="16" fontId="19" fillId="0" borderId="20" xfId="0" applyNumberFormat="1" applyFont="1" applyBorder="1"/>
    <xf numFmtId="165" fontId="18" fillId="0" borderId="0" xfId="1" applyNumberFormat="1" applyFont="1" applyFill="1" applyAlignment="1">
      <alignment horizontal="center"/>
    </xf>
    <xf numFmtId="44" fontId="2" fillId="0" borderId="0" xfId="1" applyFont="1" applyFill="1"/>
    <xf numFmtId="165" fontId="18" fillId="0" borderId="0" xfId="1" applyNumberFormat="1" applyFont="1" applyAlignment="1">
      <alignment horizontal="center"/>
    </xf>
    <xf numFmtId="44" fontId="2" fillId="0" borderId="21" xfId="1" applyFont="1" applyFill="1" applyBorder="1" applyAlignment="1">
      <alignment horizontal="right"/>
    </xf>
    <xf numFmtId="16" fontId="2" fillId="0" borderId="11" xfId="0" applyNumberFormat="1" applyFont="1" applyBorder="1"/>
    <xf numFmtId="0" fontId="2" fillId="0" borderId="22" xfId="0" applyFont="1" applyBorder="1"/>
    <xf numFmtId="44" fontId="2" fillId="0" borderId="23" xfId="1" applyFont="1" applyFill="1" applyBorder="1"/>
    <xf numFmtId="165" fontId="2" fillId="0" borderId="11" xfId="0" applyNumberFormat="1" applyFont="1" applyBorder="1" applyAlignment="1">
      <alignment horizontal="left"/>
    </xf>
    <xf numFmtId="16" fontId="8" fillId="0" borderId="11" xfId="0" applyNumberFormat="1" applyFont="1" applyBorder="1"/>
    <xf numFmtId="165" fontId="2" fillId="0" borderId="0" xfId="1" applyNumberFormat="1" applyFont="1" applyAlignment="1">
      <alignment horizontal="center"/>
    </xf>
    <xf numFmtId="0" fontId="2" fillId="0" borderId="0" xfId="0" applyFont="1"/>
    <xf numFmtId="44" fontId="2" fillId="0" borderId="23" xfId="1" applyFont="1" applyFill="1" applyBorder="1" applyAlignment="1">
      <alignment horizontal="right"/>
    </xf>
    <xf numFmtId="165" fontId="2" fillId="0" borderId="15" xfId="1" applyNumberFormat="1" applyFont="1" applyBorder="1" applyAlignment="1">
      <alignment horizontal="center"/>
    </xf>
    <xf numFmtId="44" fontId="16" fillId="0" borderId="11" xfId="1" applyFont="1" applyFill="1" applyBorder="1" applyAlignment="1">
      <alignment horizontal="left"/>
    </xf>
    <xf numFmtId="165" fontId="2" fillId="0" borderId="2" xfId="0" applyNumberFormat="1" applyFont="1" applyBorder="1" applyAlignment="1">
      <alignment horizontal="center"/>
    </xf>
    <xf numFmtId="0" fontId="18" fillId="0" borderId="11" xfId="0" applyFont="1" applyBorder="1"/>
    <xf numFmtId="44" fontId="2" fillId="0" borderId="24" xfId="1" applyFont="1" applyFill="1" applyBorder="1" applyAlignment="1">
      <alignment horizontal="right"/>
    </xf>
    <xf numFmtId="165" fontId="19" fillId="0" borderId="15" xfId="1" applyNumberFormat="1" applyFont="1" applyBorder="1" applyAlignment="1">
      <alignment horizontal="left"/>
    </xf>
    <xf numFmtId="0" fontId="14" fillId="0" borderId="20" xfId="0" applyFont="1" applyBorder="1"/>
    <xf numFmtId="44" fontId="2" fillId="0" borderId="20" xfId="1" applyFont="1" applyBorder="1" applyAlignment="1">
      <alignment horizontal="right"/>
    </xf>
    <xf numFmtId="16" fontId="2" fillId="0" borderId="11" xfId="0" applyNumberFormat="1" applyFont="1" applyBorder="1" applyAlignment="1">
      <alignment horizontal="center"/>
    </xf>
    <xf numFmtId="165" fontId="19" fillId="0" borderId="0" xfId="1" applyNumberFormat="1" applyFont="1" applyBorder="1" applyAlignment="1">
      <alignment horizontal="left"/>
    </xf>
    <xf numFmtId="0" fontId="14" fillId="0" borderId="25" xfId="0" applyFont="1" applyBorder="1"/>
    <xf numFmtId="0" fontId="14" fillId="0" borderId="20" xfId="0" applyFont="1" applyBorder="1" applyAlignment="1">
      <alignment horizontal="right"/>
    </xf>
    <xf numFmtId="44" fontId="2" fillId="0" borderId="26" xfId="1" applyFont="1" applyFill="1" applyBorder="1"/>
    <xf numFmtId="165" fontId="8" fillId="0" borderId="20" xfId="1" applyNumberFormat="1" applyFont="1" applyFill="1" applyBorder="1" applyAlignment="1">
      <alignment horizontal="left"/>
    </xf>
    <xf numFmtId="0" fontId="18" fillId="0" borderId="20" xfId="0" applyFont="1" applyBorder="1" applyAlignment="1">
      <alignment horizontal="center"/>
    </xf>
    <xf numFmtId="44" fontId="2" fillId="0" borderId="20" xfId="1" applyFont="1" applyFill="1" applyBorder="1" applyAlignment="1">
      <alignment horizontal="right"/>
    </xf>
    <xf numFmtId="44" fontId="2" fillId="0" borderId="27" xfId="1" applyFont="1" applyFill="1" applyBorder="1"/>
    <xf numFmtId="44" fontId="2" fillId="0" borderId="3" xfId="1" applyFont="1" applyFill="1" applyBorder="1"/>
    <xf numFmtId="165" fontId="19" fillId="0" borderId="20" xfId="1" applyNumberFormat="1" applyFont="1" applyFill="1" applyBorder="1" applyAlignment="1">
      <alignment horizontal="left"/>
    </xf>
    <xf numFmtId="0" fontId="18" fillId="0" borderId="20" xfId="0" applyFont="1" applyBorder="1" applyAlignment="1">
      <alignment horizontal="left"/>
    </xf>
    <xf numFmtId="164" fontId="2" fillId="0" borderId="28" xfId="0" applyNumberFormat="1" applyFont="1" applyBorder="1" applyAlignment="1">
      <alignment horizontal="center"/>
    </xf>
    <xf numFmtId="44" fontId="2" fillId="3" borderId="29" xfId="1" applyFont="1" applyFill="1" applyBorder="1"/>
    <xf numFmtId="166" fontId="9" fillId="0" borderId="12" xfId="0" applyNumberFormat="1" applyFont="1" applyBorder="1"/>
    <xf numFmtId="15" fontId="2" fillId="0" borderId="0" xfId="0" applyNumberFormat="1" applyFont="1"/>
    <xf numFmtId="44" fontId="2" fillId="0" borderId="0" xfId="1" applyFont="1" applyFill="1" applyBorder="1"/>
    <xf numFmtId="44" fontId="2" fillId="0" borderId="30" xfId="1" applyFont="1" applyFill="1" applyBorder="1"/>
    <xf numFmtId="0" fontId="15" fillId="0" borderId="31" xfId="0" applyFont="1" applyBorder="1" applyAlignment="1">
      <alignment horizontal="left"/>
    </xf>
    <xf numFmtId="44" fontId="2" fillId="3" borderId="20" xfId="1" applyFont="1" applyFill="1" applyBorder="1"/>
    <xf numFmtId="166" fontId="9" fillId="0" borderId="32" xfId="0" applyNumberFormat="1" applyFont="1" applyBorder="1"/>
    <xf numFmtId="0" fontId="17" fillId="0" borderId="20" xfId="0" applyFont="1" applyBorder="1" applyAlignment="1">
      <alignment horizontal="left"/>
    </xf>
    <xf numFmtId="44" fontId="2" fillId="0" borderId="20" xfId="1" applyFont="1" applyFill="1" applyBorder="1"/>
    <xf numFmtId="164" fontId="2" fillId="0" borderId="33" xfId="0" applyNumberFormat="1" applyFont="1" applyBorder="1" applyAlignment="1">
      <alignment horizontal="center"/>
    </xf>
    <xf numFmtId="44" fontId="2" fillId="0" borderId="34" xfId="1" applyFont="1" applyFill="1" applyBorder="1"/>
    <xf numFmtId="166" fontId="9" fillId="0" borderId="35" xfId="0" applyNumberFormat="1" applyFont="1" applyBorder="1"/>
    <xf numFmtId="0" fontId="14" fillId="0" borderId="20" xfId="0" applyFont="1" applyBorder="1" applyAlignment="1">
      <alignment horizontal="left"/>
    </xf>
    <xf numFmtId="0" fontId="19" fillId="0" borderId="0" xfId="0" applyFont="1"/>
    <xf numFmtId="164" fontId="2" fillId="0" borderId="36" xfId="0" applyNumberFormat="1" applyFont="1" applyBorder="1" applyAlignment="1">
      <alignment horizontal="center"/>
    </xf>
    <xf numFmtId="44" fontId="2" fillId="0" borderId="37" xfId="1" applyFont="1" applyBorder="1"/>
    <xf numFmtId="166" fontId="20" fillId="0" borderId="37" xfId="0" applyNumberFormat="1" applyFont="1" applyBorder="1"/>
    <xf numFmtId="15" fontId="2" fillId="0" borderId="37" xfId="0" applyNumberFormat="1" applyFont="1" applyBorder="1"/>
    <xf numFmtId="44" fontId="1" fillId="0" borderId="37" xfId="1" applyBorder="1"/>
    <xf numFmtId="0" fontId="0" fillId="0" borderId="37" xfId="0" applyBorder="1"/>
    <xf numFmtId="0" fontId="18" fillId="0" borderId="38" xfId="0" applyFont="1" applyBorder="1" applyAlignment="1">
      <alignment horizontal="left"/>
    </xf>
    <xf numFmtId="44" fontId="8" fillId="7" borderId="39" xfId="1" applyFont="1" applyFill="1" applyBorder="1" applyAlignment="1">
      <alignment horizontal="center"/>
    </xf>
    <xf numFmtId="44" fontId="8" fillId="7" borderId="27" xfId="1" applyFont="1" applyFill="1" applyBorder="1" applyAlignment="1">
      <alignment horizontal="center"/>
    </xf>
    <xf numFmtId="164" fontId="18" fillId="0" borderId="40" xfId="0" applyNumberFormat="1" applyFont="1" applyBorder="1" applyAlignment="1">
      <alignment horizontal="center"/>
    </xf>
    <xf numFmtId="44" fontId="9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2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44" fontId="2" fillId="0" borderId="0" xfId="1" applyFont="1" applyBorder="1"/>
    <xf numFmtId="166" fontId="2" fillId="0" borderId="39" xfId="0" applyNumberFormat="1" applyFont="1" applyBorder="1" applyAlignment="1">
      <alignment horizontal="center"/>
    </xf>
    <xf numFmtId="166" fontId="8" fillId="0" borderId="27" xfId="0" applyNumberFormat="1" applyFont="1" applyBorder="1"/>
    <xf numFmtId="164" fontId="16" fillId="0" borderId="0" xfId="0" applyNumberFormat="1" applyFont="1" applyAlignment="1">
      <alignment horizontal="center"/>
    </xf>
    <xf numFmtId="166" fontId="9" fillId="0" borderId="45" xfId="0" applyNumberFormat="1" applyFont="1" applyBorder="1" applyAlignment="1">
      <alignment horizontal="center" vertical="center" wrapText="1"/>
    </xf>
    <xf numFmtId="44" fontId="8" fillId="0" borderId="20" xfId="1" applyFont="1" applyBorder="1"/>
    <xf numFmtId="44" fontId="9" fillId="0" borderId="0" xfId="1" applyFont="1" applyAlignment="1">
      <alignment horizontal="center" vertical="center" wrapText="1"/>
    </xf>
    <xf numFmtId="44" fontId="8" fillId="0" borderId="0" xfId="1" applyFont="1"/>
    <xf numFmtId="0" fontId="23" fillId="0" borderId="47" xfId="0" applyFont="1" applyBorder="1"/>
    <xf numFmtId="0" fontId="24" fillId="0" borderId="47" xfId="0" applyFont="1" applyBorder="1" applyAlignment="1">
      <alignment horizontal="right"/>
    </xf>
    <xf numFmtId="44" fontId="2" fillId="0" borderId="47" xfId="1" applyFont="1" applyBorder="1"/>
    <xf numFmtId="0" fontId="8" fillId="0" borderId="0" xfId="0" applyFont="1" applyAlignment="1">
      <alignment vertical="center"/>
    </xf>
    <xf numFmtId="166" fontId="12" fillId="0" borderId="0" xfId="0" applyNumberFormat="1" applyFont="1"/>
    <xf numFmtId="0" fontId="2" fillId="0" borderId="21" xfId="0" applyFont="1" applyBorder="1" applyAlignment="1">
      <alignment horizontal="left"/>
    </xf>
    <xf numFmtId="0" fontId="8" fillId="0" borderId="46" xfId="0" applyFont="1" applyBorder="1" applyAlignment="1">
      <alignment vertical="center"/>
    </xf>
    <xf numFmtId="164" fontId="25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8" fillId="0" borderId="20" xfId="1" applyFont="1" applyFill="1" applyBorder="1"/>
    <xf numFmtId="168" fontId="26" fillId="0" borderId="21" xfId="1" applyNumberFormat="1" applyFont="1" applyBorder="1"/>
    <xf numFmtId="44" fontId="27" fillId="0" borderId="37" xfId="1" applyFont="1" applyBorder="1"/>
    <xf numFmtId="44" fontId="21" fillId="0" borderId="0" xfId="1" applyFont="1"/>
    <xf numFmtId="0" fontId="21" fillId="0" borderId="0" xfId="0" applyFont="1" applyAlignment="1">
      <alignment horizontal="center"/>
    </xf>
    <xf numFmtId="0" fontId="18" fillId="0" borderId="0" xfId="0" applyFont="1"/>
    <xf numFmtId="44" fontId="28" fillId="0" borderId="0" xfId="1" applyFont="1"/>
    <xf numFmtId="44" fontId="5" fillId="0" borderId="0" xfId="1" applyFont="1"/>
    <xf numFmtId="44" fontId="4" fillId="0" borderId="0" xfId="1" applyFont="1"/>
    <xf numFmtId="44" fontId="1" fillId="0" borderId="0" xfId="1" applyBorder="1"/>
    <xf numFmtId="0" fontId="31" fillId="9" borderId="0" xfId="0" applyFont="1" applyFill="1"/>
    <xf numFmtId="44" fontId="1" fillId="9" borderId="0" xfId="1" applyFill="1"/>
    <xf numFmtId="0" fontId="0" fillId="9" borderId="0" xfId="0" applyFill="1"/>
    <xf numFmtId="164" fontId="2" fillId="9" borderId="0" xfId="0" applyNumberFormat="1" applyFont="1" applyFill="1" applyAlignment="1">
      <alignment horizontal="center"/>
    </xf>
    <xf numFmtId="0" fontId="8" fillId="0" borderId="37" xfId="0" applyFont="1" applyBorder="1" applyAlignment="1">
      <alignment horizontal="center"/>
    </xf>
    <xf numFmtId="44" fontId="8" fillId="0" borderId="37" xfId="1" applyFont="1" applyBorder="1" applyAlignment="1">
      <alignment horizontal="center"/>
    </xf>
    <xf numFmtId="164" fontId="32" fillId="0" borderId="31" xfId="0" applyNumberFormat="1" applyFont="1" applyBorder="1" applyAlignment="1">
      <alignment horizontal="center"/>
    </xf>
    <xf numFmtId="1" fontId="33" fillId="0" borderId="3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4" fillId="0" borderId="49" xfId="1" applyFont="1" applyBorder="1"/>
    <xf numFmtId="164" fontId="32" fillId="0" borderId="20" xfId="0" applyNumberFormat="1" applyFont="1" applyBorder="1" applyAlignment="1">
      <alignment horizontal="center"/>
    </xf>
    <xf numFmtId="1" fontId="33" fillId="0" borderId="20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32" fillId="0" borderId="50" xfId="0" applyNumberFormat="1" applyFont="1" applyBorder="1" applyAlignment="1">
      <alignment horizontal="center"/>
    </xf>
    <xf numFmtId="1" fontId="33" fillId="0" borderId="50" xfId="0" applyNumberFormat="1" applyFont="1" applyBorder="1" applyAlignment="1">
      <alignment horizontal="center"/>
    </xf>
    <xf numFmtId="44" fontId="2" fillId="0" borderId="47" xfId="1" applyFont="1" applyFill="1" applyBorder="1"/>
    <xf numFmtId="164" fontId="2" fillId="0" borderId="47" xfId="0" applyNumberFormat="1" applyFont="1" applyBorder="1" applyAlignment="1">
      <alignment horizontal="center"/>
    </xf>
    <xf numFmtId="44" fontId="35" fillId="3" borderId="49" xfId="1" applyFont="1" applyFill="1" applyBorder="1"/>
    <xf numFmtId="0" fontId="19" fillId="0" borderId="0" xfId="0" applyFont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 wrapText="1"/>
    </xf>
    <xf numFmtId="44" fontId="9" fillId="0" borderId="21" xfId="1" applyFont="1" applyBorder="1" applyAlignment="1">
      <alignment horizontal="center" vertical="center" wrapText="1"/>
    </xf>
    <xf numFmtId="44" fontId="9" fillId="0" borderId="45" xfId="1" applyFont="1" applyBorder="1" applyAlignment="1">
      <alignment horizontal="center" vertical="center" wrapText="1"/>
    </xf>
    <xf numFmtId="44" fontId="5" fillId="0" borderId="45" xfId="1" applyFont="1" applyBorder="1" applyAlignment="1">
      <alignment horizontal="center"/>
    </xf>
    <xf numFmtId="44" fontId="5" fillId="0" borderId="46" xfId="1" applyFont="1" applyBorder="1" applyAlignment="1">
      <alignment horizontal="center"/>
    </xf>
    <xf numFmtId="44" fontId="12" fillId="0" borderId="21" xfId="1" applyFont="1" applyBorder="1" applyAlignment="1">
      <alignment horizontal="center"/>
    </xf>
    <xf numFmtId="44" fontId="12" fillId="0" borderId="46" xfId="1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46" xfId="0" applyFont="1" applyBorder="1" applyAlignment="1">
      <alignment horizontal="center"/>
    </xf>
    <xf numFmtId="44" fontId="5" fillId="8" borderId="7" xfId="1" applyFont="1" applyFill="1" applyBorder="1" applyAlignment="1">
      <alignment horizontal="center"/>
    </xf>
    <xf numFmtId="44" fontId="5" fillId="8" borderId="48" xfId="1" applyFont="1" applyFill="1" applyBorder="1" applyAlignment="1">
      <alignment horizontal="center"/>
    </xf>
    <xf numFmtId="166" fontId="5" fillId="8" borderId="48" xfId="1" applyNumberFormat="1" applyFont="1" applyFill="1" applyBorder="1" applyAlignment="1">
      <alignment horizontal="center"/>
    </xf>
    <xf numFmtId="166" fontId="5" fillId="8" borderId="8" xfId="1" applyNumberFormat="1" applyFont="1" applyFill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7" fontId="5" fillId="3" borderId="2" xfId="1" applyNumberFormat="1" applyFont="1" applyFill="1" applyBorder="1" applyAlignment="1">
      <alignment horizontal="center" vertical="center" wrapText="1"/>
    </xf>
    <xf numFmtId="167" fontId="5" fillId="3" borderId="44" xfId="1" applyNumberFormat="1" applyFont="1" applyFill="1" applyBorder="1" applyAlignment="1">
      <alignment horizontal="center" vertical="center" wrapText="1"/>
    </xf>
    <xf numFmtId="166" fontId="9" fillId="0" borderId="21" xfId="0" applyNumberFormat="1" applyFont="1" applyBorder="1" applyAlignment="1">
      <alignment horizontal="center" vertical="center" wrapText="1"/>
    </xf>
    <xf numFmtId="166" fontId="9" fillId="0" borderId="45" xfId="0" applyNumberFormat="1" applyFont="1" applyBorder="1" applyAlignment="1">
      <alignment horizontal="center" vertical="center" wrapText="1"/>
    </xf>
    <xf numFmtId="166" fontId="9" fillId="0" borderId="45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65" fontId="2" fillId="3" borderId="11" xfId="0" applyNumberFormat="1" applyFont="1" applyFill="1" applyBorder="1" applyAlignment="1">
      <alignment horizontal="left"/>
    </xf>
    <xf numFmtId="44" fontId="2" fillId="3" borderId="21" xfId="1" applyFont="1" applyFill="1" applyBorder="1" applyAlignment="1">
      <alignment horizontal="right"/>
    </xf>
    <xf numFmtId="0" fontId="2" fillId="0" borderId="20" xfId="0" applyFont="1" applyBorder="1" applyAlignment="1">
      <alignment horizontal="center"/>
    </xf>
    <xf numFmtId="164" fontId="2" fillId="0" borderId="51" xfId="0" applyNumberFormat="1" applyFont="1" applyBorder="1" applyAlignment="1">
      <alignment horizontal="center"/>
    </xf>
    <xf numFmtId="44" fontId="2" fillId="0" borderId="52" xfId="1" applyFont="1" applyFill="1" applyBorder="1"/>
    <xf numFmtId="15" fontId="2" fillId="0" borderId="53" xfId="0" applyNumberFormat="1" applyFont="1" applyBorder="1"/>
    <xf numFmtId="44" fontId="2" fillId="0" borderId="54" xfId="1" applyFont="1" applyFill="1" applyBorder="1"/>
    <xf numFmtId="0" fontId="0" fillId="0" borderId="55" xfId="0" applyBorder="1"/>
    <xf numFmtId="44" fontId="2" fillId="0" borderId="56" xfId="1" applyFont="1" applyFill="1" applyBorder="1"/>
    <xf numFmtId="44" fontId="2" fillId="0" borderId="29" xfId="1" applyFont="1" applyFill="1" applyBorder="1"/>
    <xf numFmtId="165" fontId="17" fillId="0" borderId="20" xfId="1" applyNumberFormat="1" applyFont="1" applyFill="1" applyBorder="1" applyAlignment="1">
      <alignment horizontal="left"/>
    </xf>
    <xf numFmtId="165" fontId="9" fillId="0" borderId="46" xfId="1" applyNumberFormat="1" applyFont="1" applyFill="1" applyBorder="1" applyAlignment="1">
      <alignment horizontal="left"/>
    </xf>
    <xf numFmtId="44" fontId="18" fillId="0" borderId="20" xfId="1" applyFont="1" applyFill="1" applyBorder="1" applyAlignment="1">
      <alignment horizontal="right"/>
    </xf>
    <xf numFmtId="165" fontId="9" fillId="0" borderId="20" xfId="1" applyNumberFormat="1" applyFont="1" applyFill="1" applyBorder="1" applyAlignment="1">
      <alignment horizontal="left"/>
    </xf>
    <xf numFmtId="44" fontId="1" fillId="0" borderId="47" xfId="1" applyBorder="1"/>
    <xf numFmtId="44" fontId="8" fillId="0" borderId="0" xfId="1" applyFont="1" applyFill="1" applyBorder="1" applyAlignment="1">
      <alignment horizontal="center"/>
    </xf>
    <xf numFmtId="167" fontId="5" fillId="0" borderId="0" xfId="1" applyNumberFormat="1" applyFont="1" applyFill="1" applyBorder="1" applyAlignment="1">
      <alignment horizontal="center" vertical="center" wrapText="1"/>
    </xf>
    <xf numFmtId="165" fontId="26" fillId="0" borderId="21" xfId="1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72C7E14-C0A2-41C3-9A96-B55EBFD55F04}"/>
            </a:ext>
          </a:extLst>
        </xdr:cNvPr>
        <xdr:cNvCxnSpPr/>
      </xdr:nvCxnSpPr>
      <xdr:spPr>
        <a:xfrm>
          <a:off x="5124450" y="93916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1D357A2-A49D-4145-89FF-4A1BB529872D}"/>
            </a:ext>
          </a:extLst>
        </xdr:cNvPr>
        <xdr:cNvCxnSpPr/>
      </xdr:nvCxnSpPr>
      <xdr:spPr>
        <a:xfrm rot="10800000" flipV="1">
          <a:off x="5105400" y="98297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D00CC464-1115-4C32-A264-342FC1C0BAAF}"/>
            </a:ext>
          </a:extLst>
        </xdr:cNvPr>
        <xdr:cNvCxnSpPr/>
      </xdr:nvCxnSpPr>
      <xdr:spPr>
        <a:xfrm>
          <a:off x="5019675" y="928687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C761269-EA55-4C84-BB8A-4999CC6B05CF}"/>
            </a:ext>
          </a:extLst>
        </xdr:cNvPr>
        <xdr:cNvCxnSpPr/>
      </xdr:nvCxnSpPr>
      <xdr:spPr>
        <a:xfrm rot="10800000" flipV="1">
          <a:off x="5105400" y="98297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DC391EE-7077-46E0-849D-3136E2CF5B5B}"/>
            </a:ext>
          </a:extLst>
        </xdr:cNvPr>
        <xdr:cNvCxnSpPr/>
      </xdr:nvCxnSpPr>
      <xdr:spPr>
        <a:xfrm>
          <a:off x="2181225" y="9267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2D4CB823-E48E-41FB-926D-E30627A86784}"/>
            </a:ext>
          </a:extLst>
        </xdr:cNvPr>
        <xdr:cNvSpPr/>
      </xdr:nvSpPr>
      <xdr:spPr>
        <a:xfrm rot="5400000">
          <a:off x="10829923" y="90106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A699FC8-1A5D-4770-AC9A-A0B30E92EEF2}"/>
            </a:ext>
          </a:extLst>
        </xdr:cNvPr>
        <xdr:cNvCxnSpPr/>
      </xdr:nvCxnSpPr>
      <xdr:spPr>
        <a:xfrm flipV="1">
          <a:off x="5029200" y="10125075"/>
          <a:ext cx="1009650" cy="12858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BBA4161-7DB4-4DE9-9027-D8F62B5A530F}"/>
            </a:ext>
          </a:extLst>
        </xdr:cNvPr>
        <xdr:cNvSpPr/>
      </xdr:nvSpPr>
      <xdr:spPr>
        <a:xfrm rot="16200000">
          <a:off x="7705726" y="837247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50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D6D82E3E-73CC-46E3-BCB8-53ADFD749568}"/>
            </a:ext>
          </a:extLst>
        </xdr:cNvPr>
        <xdr:cNvSpPr/>
      </xdr:nvSpPr>
      <xdr:spPr>
        <a:xfrm rot="18916712">
          <a:off x="9553429" y="10660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DB2D28D6-9571-45E6-B3A1-C8C552567589}"/>
            </a:ext>
          </a:extLst>
        </xdr:cNvPr>
        <xdr:cNvCxnSpPr/>
      </xdr:nvCxnSpPr>
      <xdr:spPr>
        <a:xfrm>
          <a:off x="5124450" y="8639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105D404-A2DF-4110-9D15-B9B6C7196EB3}"/>
            </a:ext>
          </a:extLst>
        </xdr:cNvPr>
        <xdr:cNvCxnSpPr/>
      </xdr:nvCxnSpPr>
      <xdr:spPr>
        <a:xfrm rot="10800000" flipV="1">
          <a:off x="5105400" y="90773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B7AAEB8-3DFD-4271-8F55-891A821358DD}"/>
            </a:ext>
          </a:extLst>
        </xdr:cNvPr>
        <xdr:cNvCxnSpPr/>
      </xdr:nvCxnSpPr>
      <xdr:spPr>
        <a:xfrm>
          <a:off x="5019675" y="8534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DF7B5E0-F500-4E37-BE42-7BDD6A47BDF6}"/>
            </a:ext>
          </a:extLst>
        </xdr:cNvPr>
        <xdr:cNvCxnSpPr/>
      </xdr:nvCxnSpPr>
      <xdr:spPr>
        <a:xfrm rot="10800000" flipV="1">
          <a:off x="5105400" y="90773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608CCDB-B9A0-4DB7-8F89-8A57639BE88E}"/>
            </a:ext>
          </a:extLst>
        </xdr:cNvPr>
        <xdr:cNvCxnSpPr/>
      </xdr:nvCxnSpPr>
      <xdr:spPr>
        <a:xfrm>
          <a:off x="2181225" y="85153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687E0BE4-A7BC-4037-86A7-2EE16A9EA5FC}"/>
            </a:ext>
          </a:extLst>
        </xdr:cNvPr>
        <xdr:cNvSpPr/>
      </xdr:nvSpPr>
      <xdr:spPr>
        <a:xfrm rot="5400000">
          <a:off x="10829923" y="8258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EE77911-BE8E-4091-92C6-5011D445CC8D}"/>
            </a:ext>
          </a:extLst>
        </xdr:cNvPr>
        <xdr:cNvCxnSpPr/>
      </xdr:nvCxnSpPr>
      <xdr:spPr>
        <a:xfrm flipV="1">
          <a:off x="5029200" y="9372600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F1BD7792-EFF0-4D86-BBD7-6ADE69483692}"/>
            </a:ext>
          </a:extLst>
        </xdr:cNvPr>
        <xdr:cNvSpPr/>
      </xdr:nvSpPr>
      <xdr:spPr>
        <a:xfrm rot="16200000">
          <a:off x="7705726" y="7619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0D576D8-E57D-464F-95C1-E7EB95FFEE48}"/>
            </a:ext>
          </a:extLst>
        </xdr:cNvPr>
        <xdr:cNvSpPr/>
      </xdr:nvSpPr>
      <xdr:spPr>
        <a:xfrm rot="18916712">
          <a:off x="9553429" y="9717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1118-16B8-42C8-A4CC-3BFD0616CB3F}">
  <sheetPr>
    <tabColor rgb="FF00B050"/>
  </sheetPr>
  <dimension ref="A1:O83"/>
  <sheetViews>
    <sheetView workbookViewId="0">
      <selection activeCell="D16" sqref="D1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32.42578125" style="4" customWidth="1"/>
  </cols>
  <sheetData>
    <row r="1" spans="1:15" ht="23.25" x14ac:dyDescent="0.35">
      <c r="C1" s="179" t="s">
        <v>69</v>
      </c>
      <c r="D1" s="179"/>
      <c r="E1" s="179"/>
      <c r="F1" s="179"/>
      <c r="G1" s="179"/>
      <c r="H1" s="179"/>
      <c r="I1" s="179"/>
      <c r="J1" s="179"/>
      <c r="K1" s="179"/>
      <c r="L1" s="2"/>
      <c r="M1" s="3"/>
    </row>
    <row r="2" spans="1:15" ht="18.75" x14ac:dyDescent="0.3">
      <c r="C2" s="5"/>
      <c r="E2" s="6"/>
      <c r="F2" s="7"/>
      <c r="H2" s="8" t="s">
        <v>1</v>
      </c>
      <c r="I2" s="9"/>
      <c r="J2" s="9"/>
      <c r="K2" s="10"/>
      <c r="L2" s="10"/>
      <c r="M2" s="9"/>
      <c r="N2" s="11"/>
      <c r="O2" s="56"/>
    </row>
    <row r="3" spans="1:15" ht="19.5" thickBot="1" x14ac:dyDescent="0.35">
      <c r="B3" s="180" t="s">
        <v>2</v>
      </c>
      <c r="C3" s="181"/>
      <c r="D3" s="12"/>
      <c r="I3" s="14" t="s">
        <v>3</v>
      </c>
      <c r="J3" s="9"/>
      <c r="K3" s="15" t="s">
        <v>4</v>
      </c>
      <c r="L3" s="15"/>
    </row>
    <row r="4" spans="1:15" ht="20.25" thickTop="1" thickBot="1" x14ac:dyDescent="0.35">
      <c r="A4" s="16" t="s">
        <v>5</v>
      </c>
      <c r="B4" s="17"/>
      <c r="C4" s="18">
        <v>273391.58</v>
      </c>
      <c r="D4" s="19">
        <v>43837</v>
      </c>
      <c r="E4" s="182" t="s">
        <v>6</v>
      </c>
      <c r="F4" s="183"/>
      <c r="H4" s="184" t="s">
        <v>7</v>
      </c>
      <c r="I4" s="185"/>
      <c r="J4" s="20"/>
      <c r="K4" s="20"/>
      <c r="L4" s="20"/>
      <c r="M4" s="21" t="s">
        <v>8</v>
      </c>
      <c r="N4" s="22" t="s">
        <v>9</v>
      </c>
      <c r="O4" s="192"/>
    </row>
    <row r="5" spans="1:15" ht="15.75" thickBot="1" x14ac:dyDescent="0.3">
      <c r="A5" s="23" t="s">
        <v>10</v>
      </c>
      <c r="B5" s="24">
        <v>43838</v>
      </c>
      <c r="C5" s="25">
        <v>2390</v>
      </c>
      <c r="D5" s="26" t="s">
        <v>70</v>
      </c>
      <c r="E5" s="27">
        <v>43838</v>
      </c>
      <c r="F5" s="28">
        <v>60353</v>
      </c>
      <c r="H5" s="29">
        <v>43838</v>
      </c>
      <c r="I5" s="30">
        <v>0</v>
      </c>
      <c r="M5" s="31">
        <v>62504</v>
      </c>
      <c r="N5" s="32">
        <v>790</v>
      </c>
      <c r="O5" s="91"/>
    </row>
    <row r="6" spans="1:15" ht="15.75" thickBot="1" x14ac:dyDescent="0.3">
      <c r="A6" s="23"/>
      <c r="B6" s="24">
        <v>43839</v>
      </c>
      <c r="C6" s="25">
        <v>18916</v>
      </c>
      <c r="D6" s="33" t="s">
        <v>71</v>
      </c>
      <c r="E6" s="27">
        <v>43839</v>
      </c>
      <c r="F6" s="28">
        <v>76615</v>
      </c>
      <c r="H6" s="29">
        <v>43839</v>
      </c>
      <c r="I6" s="34">
        <v>1005</v>
      </c>
      <c r="J6" s="35"/>
      <c r="K6" s="36"/>
      <c r="L6" s="37"/>
      <c r="M6" s="31">
        <f>50363+5634.3</f>
        <v>55997.3</v>
      </c>
      <c r="N6" s="32">
        <v>697</v>
      </c>
      <c r="O6" s="91" t="s">
        <v>10</v>
      </c>
    </row>
    <row r="7" spans="1:15" ht="16.5" thickBot="1" x14ac:dyDescent="0.3">
      <c r="A7" s="23"/>
      <c r="B7" s="24">
        <v>43840</v>
      </c>
      <c r="C7" s="25">
        <v>2600</v>
      </c>
      <c r="D7" s="38" t="s">
        <v>72</v>
      </c>
      <c r="E7" s="27">
        <v>43840</v>
      </c>
      <c r="F7" s="28">
        <v>130274</v>
      </c>
      <c r="H7" s="29">
        <v>43840</v>
      </c>
      <c r="I7" s="34">
        <v>12096</v>
      </c>
      <c r="J7" s="39"/>
      <c r="K7" s="40" t="s">
        <v>13</v>
      </c>
      <c r="L7" s="41">
        <v>0</v>
      </c>
      <c r="M7" s="31">
        <f>114354+10504</f>
        <v>124858</v>
      </c>
      <c r="N7" s="32">
        <v>1224</v>
      </c>
      <c r="O7" s="91"/>
    </row>
    <row r="8" spans="1:15" ht="16.5" thickBot="1" x14ac:dyDescent="0.3">
      <c r="A8" s="23"/>
      <c r="B8" s="24">
        <v>43841</v>
      </c>
      <c r="C8" s="25">
        <v>1022</v>
      </c>
      <c r="D8" s="42" t="s">
        <v>73</v>
      </c>
      <c r="E8" s="27">
        <v>43841</v>
      </c>
      <c r="F8" s="28">
        <v>148006</v>
      </c>
      <c r="H8" s="29">
        <v>43841</v>
      </c>
      <c r="I8" s="34">
        <v>483.8</v>
      </c>
      <c r="J8" s="43">
        <v>43834</v>
      </c>
      <c r="K8" s="44" t="s">
        <v>15</v>
      </c>
      <c r="L8" s="45">
        <v>21637</v>
      </c>
      <c r="M8" s="31">
        <f>113000+21521</f>
        <v>134521</v>
      </c>
      <c r="N8" s="32">
        <v>5341</v>
      </c>
      <c r="O8" s="91"/>
    </row>
    <row r="9" spans="1:15" ht="16.5" thickBot="1" x14ac:dyDescent="0.3">
      <c r="A9" s="23"/>
      <c r="B9" s="24">
        <v>43842</v>
      </c>
      <c r="C9" s="25">
        <v>3138</v>
      </c>
      <c r="D9" s="46" t="s">
        <v>30</v>
      </c>
      <c r="E9" s="27">
        <v>43842</v>
      </c>
      <c r="F9" s="28">
        <v>121720</v>
      </c>
      <c r="H9" s="29">
        <v>43842</v>
      </c>
      <c r="I9" s="34">
        <v>0</v>
      </c>
      <c r="J9" s="47">
        <v>43861</v>
      </c>
      <c r="K9" s="48" t="s">
        <v>17</v>
      </c>
      <c r="L9" s="49">
        <v>20000</v>
      </c>
      <c r="M9" s="31">
        <v>113363</v>
      </c>
      <c r="N9" s="32">
        <v>5219</v>
      </c>
      <c r="O9" s="91"/>
    </row>
    <row r="10" spans="1:15" ht="16.5" thickBot="1" x14ac:dyDescent="0.3">
      <c r="A10" s="23"/>
      <c r="B10" s="24">
        <v>43843</v>
      </c>
      <c r="C10" s="25">
        <v>17388</v>
      </c>
      <c r="D10" s="33" t="s">
        <v>74</v>
      </c>
      <c r="E10" s="27">
        <v>43843</v>
      </c>
      <c r="F10" s="28">
        <v>122133</v>
      </c>
      <c r="H10" s="29">
        <v>43843</v>
      </c>
      <c r="I10" s="34">
        <v>0</v>
      </c>
      <c r="J10" s="50"/>
      <c r="K10" s="51"/>
      <c r="L10" s="52"/>
      <c r="M10" s="31">
        <f>70271+33504+2784.18</f>
        <v>106559.18</v>
      </c>
      <c r="N10" s="32">
        <v>970</v>
      </c>
      <c r="O10" s="91"/>
    </row>
    <row r="11" spans="1:15" ht="15.75" thickBot="1" x14ac:dyDescent="0.3">
      <c r="A11" s="23"/>
      <c r="B11" s="24">
        <v>43844</v>
      </c>
      <c r="C11" s="25">
        <v>2143</v>
      </c>
      <c r="D11" s="33" t="s">
        <v>75</v>
      </c>
      <c r="E11" s="27">
        <v>43844</v>
      </c>
      <c r="F11" s="28">
        <v>59180</v>
      </c>
      <c r="H11" s="29">
        <v>43844</v>
      </c>
      <c r="I11" s="34">
        <v>17</v>
      </c>
      <c r="J11" s="53"/>
      <c r="K11" s="54"/>
      <c r="L11" s="52"/>
      <c r="M11" s="31">
        <f>54960+210</f>
        <v>55170</v>
      </c>
      <c r="N11" s="32">
        <v>1850</v>
      </c>
      <c r="O11" s="91"/>
    </row>
    <row r="12" spans="1:15" ht="15.75" thickBot="1" x14ac:dyDescent="0.3">
      <c r="A12" s="23"/>
      <c r="B12" s="24">
        <v>43845</v>
      </c>
      <c r="C12" s="25">
        <v>852</v>
      </c>
      <c r="D12" s="33" t="s">
        <v>19</v>
      </c>
      <c r="E12" s="27">
        <v>43845</v>
      </c>
      <c r="F12" s="28">
        <v>83150</v>
      </c>
      <c r="H12" s="29">
        <v>43845</v>
      </c>
      <c r="I12" s="34">
        <v>0</v>
      </c>
      <c r="J12" s="55">
        <v>43841</v>
      </c>
      <c r="K12" s="48" t="s">
        <v>76</v>
      </c>
      <c r="L12" s="52">
        <f>13708.52+4000</f>
        <v>17708.52</v>
      </c>
      <c r="M12" s="31">
        <f>72439+5205.9</f>
        <v>77644.899999999994</v>
      </c>
      <c r="N12" s="32">
        <v>4653</v>
      </c>
      <c r="O12" s="91"/>
    </row>
    <row r="13" spans="1:15" ht="15.75" thickBot="1" x14ac:dyDescent="0.3">
      <c r="A13" s="23"/>
      <c r="B13" s="24">
        <v>43846</v>
      </c>
      <c r="C13" s="25">
        <v>15857.72</v>
      </c>
      <c r="D13" s="42" t="s">
        <v>71</v>
      </c>
      <c r="E13" s="27">
        <v>43846</v>
      </c>
      <c r="F13" s="28">
        <v>117604</v>
      </c>
      <c r="H13" s="29">
        <v>43846</v>
      </c>
      <c r="I13" s="34">
        <v>250</v>
      </c>
      <c r="J13" s="55">
        <v>43848</v>
      </c>
      <c r="K13" s="48" t="s">
        <v>77</v>
      </c>
      <c r="L13" s="52">
        <f>12600.87+4000+454</f>
        <v>17054.870000000003</v>
      </c>
      <c r="M13" s="31">
        <f>33402+65630</f>
        <v>99032</v>
      </c>
      <c r="N13" s="32">
        <v>2464</v>
      </c>
      <c r="O13" s="91"/>
    </row>
    <row r="14" spans="1:15" ht="15.75" thickBot="1" x14ac:dyDescent="0.3">
      <c r="A14" s="23"/>
      <c r="B14" s="24">
        <v>43847</v>
      </c>
      <c r="C14" s="25">
        <v>1562</v>
      </c>
      <c r="D14" s="38" t="s">
        <v>18</v>
      </c>
      <c r="E14" s="27">
        <v>43847</v>
      </c>
      <c r="F14" s="28">
        <v>159779</v>
      </c>
      <c r="H14" s="29">
        <v>43847</v>
      </c>
      <c r="I14" s="34">
        <v>12058</v>
      </c>
      <c r="J14" s="55">
        <v>43849</v>
      </c>
      <c r="K14" s="48" t="s">
        <v>78</v>
      </c>
      <c r="L14" s="52">
        <v>400</v>
      </c>
      <c r="M14" s="31">
        <f>120000+20672+2105</f>
        <v>142777</v>
      </c>
      <c r="N14" s="32">
        <v>4112</v>
      </c>
      <c r="O14" s="91"/>
    </row>
    <row r="15" spans="1:15" ht="15.75" thickBot="1" x14ac:dyDescent="0.3">
      <c r="A15" s="23"/>
      <c r="B15" s="24">
        <v>43848</v>
      </c>
      <c r="C15" s="25">
        <v>20611</v>
      </c>
      <c r="D15" s="33" t="s">
        <v>79</v>
      </c>
      <c r="E15" s="27">
        <v>43848</v>
      </c>
      <c r="F15" s="28">
        <v>157439</v>
      </c>
      <c r="H15" s="29">
        <v>43848</v>
      </c>
      <c r="I15" s="34">
        <v>150</v>
      </c>
      <c r="J15" s="55">
        <v>43855</v>
      </c>
      <c r="K15" s="48" t="s">
        <v>78</v>
      </c>
      <c r="L15" s="52">
        <f>400+14144.7+4000</f>
        <v>18544.7</v>
      </c>
      <c r="M15" s="31">
        <v>124928</v>
      </c>
      <c r="N15" s="32">
        <v>5315</v>
      </c>
      <c r="O15" s="91"/>
    </row>
    <row r="16" spans="1:15" ht="15.75" thickBot="1" x14ac:dyDescent="0.3">
      <c r="A16" s="23"/>
      <c r="B16" s="24">
        <v>43849</v>
      </c>
      <c r="C16" s="25">
        <v>4674</v>
      </c>
      <c r="D16" s="33" t="s">
        <v>80</v>
      </c>
      <c r="E16" s="27">
        <v>43849</v>
      </c>
      <c r="F16" s="28">
        <v>89220</v>
      </c>
      <c r="H16" s="29">
        <v>43849</v>
      </c>
      <c r="I16" s="34">
        <v>229</v>
      </c>
      <c r="J16" s="55">
        <v>43862</v>
      </c>
      <c r="K16" s="48" t="s">
        <v>81</v>
      </c>
      <c r="L16" s="56">
        <f>400+14230.41+4000</f>
        <v>18630.41</v>
      </c>
      <c r="M16" s="31">
        <f>72650+6650.5+75</f>
        <v>79375.5</v>
      </c>
      <c r="N16" s="32">
        <v>4544</v>
      </c>
      <c r="O16" s="91"/>
    </row>
    <row r="17" spans="1:15" ht="15.75" thickBot="1" x14ac:dyDescent="0.3">
      <c r="A17" s="23"/>
      <c r="B17" s="24">
        <v>43850</v>
      </c>
      <c r="C17" s="25">
        <v>689</v>
      </c>
      <c r="D17" s="42" t="s">
        <v>19</v>
      </c>
      <c r="E17" s="27">
        <v>43850</v>
      </c>
      <c r="F17" s="28">
        <v>90073</v>
      </c>
      <c r="H17" s="29">
        <v>43850</v>
      </c>
      <c r="I17" s="34">
        <v>0</v>
      </c>
      <c r="J17" s="57"/>
      <c r="K17" s="48" t="s">
        <v>21</v>
      </c>
      <c r="L17" s="58"/>
      <c r="M17" s="31">
        <v>89063</v>
      </c>
      <c r="N17" s="32">
        <v>321</v>
      </c>
      <c r="O17" s="91"/>
    </row>
    <row r="18" spans="1:15" ht="15.75" thickBot="1" x14ac:dyDescent="0.3">
      <c r="A18" s="23"/>
      <c r="B18" s="24">
        <v>43851</v>
      </c>
      <c r="C18" s="25">
        <v>1137</v>
      </c>
      <c r="D18" s="33" t="s">
        <v>72</v>
      </c>
      <c r="E18" s="27">
        <v>43851</v>
      </c>
      <c r="F18" s="28">
        <v>85811</v>
      </c>
      <c r="H18" s="29">
        <v>43851</v>
      </c>
      <c r="I18" s="34">
        <v>0</v>
      </c>
      <c r="J18" s="57"/>
      <c r="K18" s="59"/>
      <c r="L18" s="52"/>
      <c r="M18" s="31">
        <f>75693+8002.5+200</f>
        <v>83895.5</v>
      </c>
      <c r="N18" s="32">
        <v>778</v>
      </c>
      <c r="O18" s="91"/>
    </row>
    <row r="19" spans="1:15" ht="15.75" thickBot="1" x14ac:dyDescent="0.3">
      <c r="A19" s="23"/>
      <c r="B19" s="24">
        <v>43852</v>
      </c>
      <c r="C19" s="25">
        <v>848</v>
      </c>
      <c r="D19" s="33" t="s">
        <v>82</v>
      </c>
      <c r="E19" s="27">
        <v>43852</v>
      </c>
      <c r="F19" s="28">
        <v>59210</v>
      </c>
      <c r="H19" s="29">
        <v>43852</v>
      </c>
      <c r="I19" s="34">
        <v>0</v>
      </c>
      <c r="J19" s="57"/>
      <c r="K19" s="60"/>
      <c r="L19" s="61"/>
      <c r="M19" s="31">
        <v>54134</v>
      </c>
      <c r="N19" s="32">
        <v>4228</v>
      </c>
      <c r="O19" s="91" t="s">
        <v>10</v>
      </c>
    </row>
    <row r="20" spans="1:15" ht="15.75" thickBot="1" x14ac:dyDescent="0.3">
      <c r="A20" s="23"/>
      <c r="B20" s="24">
        <v>43853</v>
      </c>
      <c r="C20" s="25">
        <v>3277</v>
      </c>
      <c r="D20" s="33" t="s">
        <v>83</v>
      </c>
      <c r="E20" s="27">
        <v>43853</v>
      </c>
      <c r="F20" s="28">
        <v>104143</v>
      </c>
      <c r="H20" s="29">
        <v>43853</v>
      </c>
      <c r="I20" s="34">
        <v>190</v>
      </c>
      <c r="J20" s="57">
        <v>43847</v>
      </c>
      <c r="K20" s="193" t="s">
        <v>84</v>
      </c>
      <c r="L20" s="194">
        <v>1374.88</v>
      </c>
      <c r="M20" s="31">
        <v>99234</v>
      </c>
      <c r="N20" s="32">
        <v>1442</v>
      </c>
      <c r="O20" s="91"/>
    </row>
    <row r="21" spans="1:15" ht="16.5" thickBot="1" x14ac:dyDescent="0.3">
      <c r="A21" s="23"/>
      <c r="B21" s="24">
        <v>43854</v>
      </c>
      <c r="C21" s="25">
        <v>1513</v>
      </c>
      <c r="D21" s="33" t="s">
        <v>19</v>
      </c>
      <c r="E21" s="27">
        <v>43854</v>
      </c>
      <c r="F21" s="28">
        <v>103378</v>
      </c>
      <c r="H21" s="29">
        <v>43854</v>
      </c>
      <c r="I21" s="34">
        <v>12058</v>
      </c>
      <c r="J21" s="57"/>
      <c r="K21" s="63" t="s">
        <v>85</v>
      </c>
      <c r="L21" s="58">
        <v>4042</v>
      </c>
      <c r="M21" s="31">
        <f>81812+650</f>
        <v>82462</v>
      </c>
      <c r="N21" s="32">
        <v>3303</v>
      </c>
      <c r="O21" s="91"/>
    </row>
    <row r="22" spans="1:15" ht="15.75" thickBot="1" x14ac:dyDescent="0.3">
      <c r="A22" s="23"/>
      <c r="B22" s="24">
        <v>43855</v>
      </c>
      <c r="C22" s="25">
        <v>1203</v>
      </c>
      <c r="D22" s="33" t="s">
        <v>19</v>
      </c>
      <c r="E22" s="27">
        <v>43855</v>
      </c>
      <c r="F22" s="28">
        <v>144095</v>
      </c>
      <c r="H22" s="29">
        <v>43855</v>
      </c>
      <c r="I22" s="34">
        <v>345</v>
      </c>
      <c r="J22" s="64"/>
      <c r="K22" s="65"/>
      <c r="L22" s="66"/>
      <c r="M22" s="31">
        <f>111000+18968</f>
        <v>129968</v>
      </c>
      <c r="N22" s="32">
        <v>4250</v>
      </c>
      <c r="O22" s="91"/>
    </row>
    <row r="23" spans="1:15" ht="15.75" thickBot="1" x14ac:dyDescent="0.3">
      <c r="A23" s="23"/>
      <c r="B23" s="24">
        <v>43856</v>
      </c>
      <c r="C23" s="25">
        <v>7336</v>
      </c>
      <c r="D23" s="33" t="s">
        <v>86</v>
      </c>
      <c r="E23" s="27">
        <v>43856</v>
      </c>
      <c r="F23" s="28">
        <v>82376</v>
      </c>
      <c r="H23" s="29">
        <v>43856</v>
      </c>
      <c r="I23" s="34">
        <v>0</v>
      </c>
      <c r="J23" s="67"/>
      <c r="K23" s="68"/>
      <c r="L23" s="58"/>
      <c r="M23" s="31">
        <v>72580</v>
      </c>
      <c r="N23" s="32">
        <v>2460</v>
      </c>
      <c r="O23" s="91"/>
    </row>
    <row r="24" spans="1:15" ht="15.75" thickBot="1" x14ac:dyDescent="0.3">
      <c r="A24" s="23"/>
      <c r="B24" s="24">
        <v>43857</v>
      </c>
      <c r="C24" s="25">
        <v>312</v>
      </c>
      <c r="D24" s="33" t="s">
        <v>19</v>
      </c>
      <c r="E24" s="27">
        <v>43857</v>
      </c>
      <c r="F24" s="28">
        <v>76937</v>
      </c>
      <c r="H24" s="29">
        <v>43857</v>
      </c>
      <c r="I24" s="34">
        <v>0</v>
      </c>
      <c r="J24" s="69"/>
      <c r="K24" s="70"/>
      <c r="L24" s="71"/>
      <c r="M24" s="31">
        <v>76125</v>
      </c>
      <c r="N24" s="32">
        <v>500</v>
      </c>
      <c r="O24" s="91"/>
    </row>
    <row r="25" spans="1:15" ht="15.75" thickBot="1" x14ac:dyDescent="0.3">
      <c r="A25" s="23"/>
      <c r="B25" s="24">
        <v>43858</v>
      </c>
      <c r="C25" s="25">
        <v>1475</v>
      </c>
      <c r="D25" s="33" t="s">
        <v>87</v>
      </c>
      <c r="E25" s="27">
        <v>43858</v>
      </c>
      <c r="F25" s="28">
        <v>75250</v>
      </c>
      <c r="H25" s="29">
        <v>43858</v>
      </c>
      <c r="I25" s="34">
        <v>0</v>
      </c>
      <c r="J25" s="72"/>
      <c r="K25" s="73"/>
      <c r="L25" s="74"/>
      <c r="M25" s="31">
        <v>72530</v>
      </c>
      <c r="N25" s="32">
        <v>1245</v>
      </c>
      <c r="O25" s="91" t="s">
        <v>10</v>
      </c>
    </row>
    <row r="26" spans="1:15" ht="15.75" thickBot="1" x14ac:dyDescent="0.3">
      <c r="A26" s="23"/>
      <c r="B26" s="24">
        <v>43859</v>
      </c>
      <c r="C26" s="25">
        <v>1577</v>
      </c>
      <c r="D26" s="33" t="s">
        <v>12</v>
      </c>
      <c r="E26" s="27">
        <v>43859</v>
      </c>
      <c r="F26" s="28">
        <v>69335</v>
      </c>
      <c r="H26" s="29">
        <v>43859</v>
      </c>
      <c r="I26" s="34">
        <v>0</v>
      </c>
      <c r="J26" s="57"/>
      <c r="K26" s="75"/>
      <c r="L26" s="52"/>
      <c r="M26" s="31">
        <f>59200+7065.6</f>
        <v>66265.600000000006</v>
      </c>
      <c r="N26" s="32">
        <v>1494</v>
      </c>
      <c r="O26" s="91"/>
    </row>
    <row r="27" spans="1:15" ht="15.75" thickBot="1" x14ac:dyDescent="0.3">
      <c r="A27" s="23"/>
      <c r="B27" s="24">
        <v>43860</v>
      </c>
      <c r="C27" s="25">
        <v>3793.5</v>
      </c>
      <c r="D27" s="33" t="s">
        <v>88</v>
      </c>
      <c r="E27" s="27">
        <v>43860</v>
      </c>
      <c r="F27" s="28">
        <v>64007</v>
      </c>
      <c r="H27" s="29">
        <v>43860</v>
      </c>
      <c r="I27" s="34">
        <v>2000</v>
      </c>
      <c r="J27" s="76"/>
      <c r="K27" s="77"/>
      <c r="L27" s="74"/>
      <c r="M27" s="31">
        <v>52578</v>
      </c>
      <c r="N27" s="32">
        <v>5635</v>
      </c>
      <c r="O27" s="91"/>
    </row>
    <row r="28" spans="1:15" ht="15.75" thickBot="1" x14ac:dyDescent="0.3">
      <c r="A28" s="23"/>
      <c r="B28" s="24">
        <v>43861</v>
      </c>
      <c r="C28" s="25">
        <v>2354</v>
      </c>
      <c r="D28" s="33" t="s">
        <v>30</v>
      </c>
      <c r="E28" s="27">
        <v>43861</v>
      </c>
      <c r="F28" s="28">
        <v>124945</v>
      </c>
      <c r="H28" s="29">
        <v>43861</v>
      </c>
      <c r="I28" s="34">
        <v>10096</v>
      </c>
      <c r="J28" s="76"/>
      <c r="K28" s="78"/>
      <c r="L28" s="74"/>
      <c r="M28" s="31">
        <v>88114</v>
      </c>
      <c r="N28" s="32">
        <v>4381</v>
      </c>
      <c r="O28" s="91"/>
    </row>
    <row r="29" spans="1:15" ht="15.75" thickBot="1" x14ac:dyDescent="0.3">
      <c r="A29" s="23"/>
      <c r="B29" s="24">
        <v>43862</v>
      </c>
      <c r="C29" s="25">
        <v>2318</v>
      </c>
      <c r="D29" s="33" t="s">
        <v>12</v>
      </c>
      <c r="E29" s="27">
        <v>43862</v>
      </c>
      <c r="F29" s="28">
        <v>129574</v>
      </c>
      <c r="H29" s="29">
        <v>43862</v>
      </c>
      <c r="I29" s="34">
        <v>0</v>
      </c>
      <c r="J29" s="76"/>
      <c r="K29" s="73"/>
      <c r="L29" s="74"/>
      <c r="M29" s="31">
        <f>109270+4378+90</f>
        <v>113738</v>
      </c>
      <c r="N29" s="32">
        <v>5104</v>
      </c>
      <c r="O29" s="91"/>
    </row>
    <row r="30" spans="1:15" ht="16.5" thickBot="1" x14ac:dyDescent="0.3">
      <c r="A30" s="23"/>
      <c r="B30" s="24">
        <v>43863</v>
      </c>
      <c r="C30" s="25">
        <v>0</v>
      </c>
      <c r="D30" s="33"/>
      <c r="E30" s="27">
        <v>43863</v>
      </c>
      <c r="F30" s="28">
        <v>103824</v>
      </c>
      <c r="H30" s="29">
        <v>43863</v>
      </c>
      <c r="I30" s="79">
        <v>250</v>
      </c>
      <c r="J30" s="80"/>
      <c r="K30" s="195"/>
      <c r="L30" s="82"/>
      <c r="M30" s="31">
        <v>98355</v>
      </c>
      <c r="N30" s="32">
        <v>5219</v>
      </c>
      <c r="O30" s="91"/>
    </row>
    <row r="31" spans="1:15" ht="16.5" thickBot="1" x14ac:dyDescent="0.3">
      <c r="A31" s="23"/>
      <c r="B31" s="24">
        <v>43864</v>
      </c>
      <c r="C31" s="83">
        <v>5858</v>
      </c>
      <c r="D31" s="33" t="s">
        <v>89</v>
      </c>
      <c r="E31" s="27">
        <v>43864</v>
      </c>
      <c r="F31" s="28">
        <v>75502</v>
      </c>
      <c r="H31" s="29">
        <v>43864</v>
      </c>
      <c r="I31" s="84">
        <v>0</v>
      </c>
      <c r="J31" s="80"/>
      <c r="K31" s="195"/>
      <c r="L31" s="82"/>
      <c r="M31" s="31">
        <v>66714</v>
      </c>
      <c r="N31" s="32">
        <v>2930</v>
      </c>
      <c r="O31" s="91"/>
    </row>
    <row r="32" spans="1:15" ht="16.5" thickBot="1" x14ac:dyDescent="0.3">
      <c r="A32" s="23"/>
      <c r="B32" s="24">
        <v>43865</v>
      </c>
      <c r="C32" s="83">
        <v>1406</v>
      </c>
      <c r="D32" s="33" t="s">
        <v>90</v>
      </c>
      <c r="E32" s="27">
        <v>43865</v>
      </c>
      <c r="F32" s="28">
        <v>62785</v>
      </c>
      <c r="H32" s="29">
        <v>43865</v>
      </c>
      <c r="I32" s="84">
        <v>60</v>
      </c>
      <c r="J32" s="80"/>
      <c r="K32" s="195"/>
      <c r="L32" s="82"/>
      <c r="M32" s="31">
        <v>60121</v>
      </c>
      <c r="N32" s="32">
        <v>1198</v>
      </c>
      <c r="O32" s="91"/>
    </row>
    <row r="33" spans="1:15" ht="16.5" thickBot="1" x14ac:dyDescent="0.3">
      <c r="A33" s="23"/>
      <c r="B33" s="24">
        <v>43866</v>
      </c>
      <c r="C33" s="83">
        <v>1811</v>
      </c>
      <c r="D33" s="33" t="s">
        <v>91</v>
      </c>
      <c r="E33" s="27">
        <v>43866</v>
      </c>
      <c r="F33" s="28">
        <v>52515</v>
      </c>
      <c r="H33" s="29">
        <v>43866</v>
      </c>
      <c r="I33" s="84">
        <v>0</v>
      </c>
      <c r="J33" s="80"/>
      <c r="K33" s="195"/>
      <c r="L33" s="82"/>
      <c r="M33" s="31">
        <v>50204</v>
      </c>
      <c r="N33" s="32">
        <v>500</v>
      </c>
      <c r="O33" s="91"/>
    </row>
    <row r="34" spans="1:15" ht="16.5" thickBot="1" x14ac:dyDescent="0.3">
      <c r="A34" s="23"/>
      <c r="B34" s="24">
        <v>43867</v>
      </c>
      <c r="C34" s="83">
        <v>918</v>
      </c>
      <c r="D34" s="33" t="s">
        <v>19</v>
      </c>
      <c r="E34" s="27">
        <v>43867</v>
      </c>
      <c r="F34" s="28">
        <v>79823</v>
      </c>
      <c r="H34" s="29">
        <v>43867</v>
      </c>
      <c r="I34" s="84">
        <v>600</v>
      </c>
      <c r="J34" s="80"/>
      <c r="K34" s="195"/>
      <c r="L34" s="82"/>
      <c r="M34" s="31">
        <v>76876</v>
      </c>
      <c r="N34" s="32">
        <v>1429</v>
      </c>
      <c r="O34" s="91"/>
    </row>
    <row r="35" spans="1:15" ht="16.5" thickBot="1" x14ac:dyDescent="0.3">
      <c r="A35" s="23"/>
      <c r="B35" s="196"/>
      <c r="C35" s="197"/>
      <c r="D35" s="33"/>
      <c r="E35" s="198"/>
      <c r="F35" s="199"/>
      <c r="G35" s="200"/>
      <c r="H35" s="29"/>
      <c r="I35" s="201"/>
      <c r="J35" s="80"/>
      <c r="K35" s="195"/>
      <c r="L35" s="82"/>
      <c r="M35" s="31">
        <v>0</v>
      </c>
      <c r="N35" s="32">
        <v>0</v>
      </c>
      <c r="O35" s="91"/>
    </row>
    <row r="36" spans="1:15" ht="15.75" x14ac:dyDescent="0.25">
      <c r="A36" s="23"/>
      <c r="B36" s="87">
        <v>43852</v>
      </c>
      <c r="C36" s="202">
        <v>13264.76</v>
      </c>
      <c r="D36" s="89" t="s">
        <v>41</v>
      </c>
      <c r="E36" s="90"/>
      <c r="F36" s="91"/>
      <c r="H36" s="29"/>
      <c r="I36" s="92"/>
      <c r="J36" s="203" t="s">
        <v>92</v>
      </c>
      <c r="K36" s="93" t="s">
        <v>42</v>
      </c>
      <c r="L36" s="45">
        <v>3750.22</v>
      </c>
      <c r="M36" s="31">
        <v>0</v>
      </c>
      <c r="N36" s="32">
        <v>0</v>
      </c>
      <c r="O36" s="91"/>
    </row>
    <row r="37" spans="1:15" ht="15.75" x14ac:dyDescent="0.25">
      <c r="A37" s="23"/>
      <c r="B37" s="24">
        <v>43854</v>
      </c>
      <c r="C37" s="97">
        <v>37192.32</v>
      </c>
      <c r="D37" s="95" t="s">
        <v>41</v>
      </c>
      <c r="E37" s="90"/>
      <c r="F37" s="91"/>
      <c r="H37" s="29"/>
      <c r="I37" s="91"/>
      <c r="J37" s="203" t="s">
        <v>92</v>
      </c>
      <c r="K37" s="86" t="s">
        <v>93</v>
      </c>
      <c r="L37" s="82">
        <v>1999.74</v>
      </c>
      <c r="M37" s="31">
        <v>0</v>
      </c>
      <c r="N37" s="32">
        <v>0</v>
      </c>
      <c r="O37" s="91"/>
    </row>
    <row r="38" spans="1:15" ht="15.75" x14ac:dyDescent="0.25">
      <c r="A38" s="23"/>
      <c r="B38" s="24">
        <v>43858</v>
      </c>
      <c r="C38" s="97">
        <v>10018</v>
      </c>
      <c r="D38" s="95" t="s">
        <v>41</v>
      </c>
      <c r="E38" s="90"/>
      <c r="F38" s="91"/>
      <c r="H38" s="29"/>
      <c r="I38" s="91"/>
      <c r="J38" s="203" t="s">
        <v>92</v>
      </c>
      <c r="K38" s="86" t="s">
        <v>44</v>
      </c>
      <c r="L38" s="82">
        <v>10381.799999999999</v>
      </c>
      <c r="M38" s="31">
        <v>0</v>
      </c>
      <c r="N38" s="32">
        <v>0</v>
      </c>
      <c r="O38" s="91"/>
    </row>
    <row r="39" spans="1:15" ht="15.75" x14ac:dyDescent="0.25">
      <c r="A39" s="23"/>
      <c r="B39" s="24">
        <v>43860</v>
      </c>
      <c r="C39" s="97">
        <v>11866</v>
      </c>
      <c r="D39" s="95" t="s">
        <v>41</v>
      </c>
      <c r="E39" s="90"/>
      <c r="F39" s="91"/>
      <c r="H39" s="29"/>
      <c r="I39" s="91"/>
      <c r="J39" s="203" t="s">
        <v>92</v>
      </c>
      <c r="K39" s="96" t="s">
        <v>45</v>
      </c>
      <c r="L39" s="82">
        <v>29047</v>
      </c>
      <c r="M39" s="31">
        <v>0</v>
      </c>
      <c r="N39" s="32">
        <v>0</v>
      </c>
      <c r="O39" s="91"/>
    </row>
    <row r="40" spans="1:15" ht="15.75" x14ac:dyDescent="0.25">
      <c r="A40" s="23"/>
      <c r="B40" s="24">
        <v>43864</v>
      </c>
      <c r="C40" s="97">
        <v>10826.96</v>
      </c>
      <c r="D40" s="95" t="s">
        <v>41</v>
      </c>
      <c r="E40" s="90"/>
      <c r="F40" s="91"/>
      <c r="H40" s="29"/>
      <c r="I40" s="91"/>
      <c r="J40" s="203" t="s">
        <v>92</v>
      </c>
      <c r="K40" s="86" t="s">
        <v>46</v>
      </c>
      <c r="L40" s="82">
        <v>1315.86</v>
      </c>
      <c r="M40" s="31">
        <v>0</v>
      </c>
      <c r="N40" s="32">
        <v>0</v>
      </c>
      <c r="O40" s="91"/>
    </row>
    <row r="41" spans="1:15" ht="15.75" x14ac:dyDescent="0.25">
      <c r="A41" s="23"/>
      <c r="B41" s="24">
        <v>43867</v>
      </c>
      <c r="C41" s="97">
        <v>15199.8</v>
      </c>
      <c r="D41" s="95" t="s">
        <v>41</v>
      </c>
      <c r="E41" s="90"/>
      <c r="F41" s="91"/>
      <c r="H41" s="29"/>
      <c r="I41" s="91"/>
      <c r="J41" s="204"/>
      <c r="K41" s="86"/>
      <c r="L41" s="205"/>
      <c r="M41" s="31">
        <v>0</v>
      </c>
      <c r="N41" s="32">
        <v>0</v>
      </c>
      <c r="O41" s="91"/>
    </row>
    <row r="42" spans="1:15" ht="15.75" x14ac:dyDescent="0.25">
      <c r="A42" s="23"/>
      <c r="B42" s="24"/>
      <c r="C42" s="97"/>
      <c r="D42" s="95"/>
      <c r="E42" s="90"/>
      <c r="F42" s="91"/>
      <c r="H42" s="29"/>
      <c r="I42" s="91"/>
      <c r="J42" s="204"/>
      <c r="K42" s="86"/>
      <c r="L42" s="205"/>
      <c r="M42" s="31">
        <v>0</v>
      </c>
      <c r="N42" s="32">
        <v>0</v>
      </c>
      <c r="O42" s="91"/>
    </row>
    <row r="43" spans="1:15" ht="16.5" thickBot="1" x14ac:dyDescent="0.3">
      <c r="A43" s="23"/>
      <c r="B43" s="98"/>
      <c r="C43" s="99"/>
      <c r="D43" s="100"/>
      <c r="E43" s="90"/>
      <c r="F43" s="91"/>
      <c r="H43" s="29"/>
      <c r="I43" s="91"/>
      <c r="J43" s="206"/>
      <c r="K43" s="101"/>
      <c r="L43" s="205"/>
      <c r="M43" s="91"/>
      <c r="N43" s="91"/>
      <c r="O43" s="91"/>
    </row>
    <row r="44" spans="1:15" ht="16.5" thickBot="1" x14ac:dyDescent="0.3">
      <c r="A44" s="102"/>
      <c r="B44" s="103"/>
      <c r="C44" s="104"/>
      <c r="D44" s="105"/>
      <c r="E44" s="106"/>
      <c r="F44" s="107"/>
      <c r="G44" s="108"/>
      <c r="H44" s="29"/>
      <c r="I44" s="107"/>
      <c r="J44" s="207"/>
      <c r="M44" s="110">
        <f>SUM(M5:M43)</f>
        <v>2609686.98</v>
      </c>
      <c r="N44" s="111">
        <f>SUM(N5:N43)</f>
        <v>83596</v>
      </c>
      <c r="O44" s="208"/>
    </row>
    <row r="45" spans="1:15" ht="16.5" thickBot="1" x14ac:dyDescent="0.3">
      <c r="B45" s="112" t="s">
        <v>51</v>
      </c>
      <c r="C45" s="113">
        <f>SUM(C5:C44)</f>
        <v>227347.06</v>
      </c>
      <c r="D45" s="114"/>
      <c r="E45" s="115" t="s">
        <v>51</v>
      </c>
      <c r="F45" s="116">
        <f>SUM(F5:F44)</f>
        <v>2909056</v>
      </c>
      <c r="G45" s="114"/>
      <c r="H45" s="117" t="s">
        <v>51</v>
      </c>
      <c r="I45" s="118">
        <f>SUM(I5:I44)</f>
        <v>51887.8</v>
      </c>
      <c r="J45" s="119"/>
      <c r="K45" s="120" t="s">
        <v>51</v>
      </c>
      <c r="L45" s="121">
        <f>SUM(L6:L43)</f>
        <v>165887</v>
      </c>
      <c r="O45" s="56"/>
    </row>
    <row r="46" spans="1:15" ht="20.25" thickTop="1" thickBot="1" x14ac:dyDescent="0.3">
      <c r="C46" s="5" t="s">
        <v>10</v>
      </c>
      <c r="M46" s="186">
        <f>N44+M44</f>
        <v>2693282.98</v>
      </c>
      <c r="N46" s="187"/>
      <c r="O46" s="209"/>
    </row>
    <row r="47" spans="1:15" ht="15.75" x14ac:dyDescent="0.25">
      <c r="A47" s="65"/>
      <c r="B47" s="122"/>
      <c r="C47" s="4"/>
      <c r="H47" s="188" t="s">
        <v>52</v>
      </c>
      <c r="I47" s="189"/>
      <c r="J47" s="123"/>
      <c r="K47" s="190">
        <f>I45+L45</f>
        <v>217774.8</v>
      </c>
      <c r="L47" s="191"/>
    </row>
    <row r="48" spans="1:15" ht="15.75" x14ac:dyDescent="0.25">
      <c r="D48" s="165" t="s">
        <v>53</v>
      </c>
      <c r="E48" s="165"/>
      <c r="F48" s="124">
        <f>F45-K47-C45</f>
        <v>2463934.14</v>
      </c>
      <c r="I48" s="125"/>
      <c r="J48" s="125"/>
    </row>
    <row r="49" spans="2:15" ht="18.75" x14ac:dyDescent="0.3">
      <c r="D49" s="166" t="s">
        <v>54</v>
      </c>
      <c r="E49" s="166"/>
      <c r="F49" s="126">
        <v>-2518468.4500000002</v>
      </c>
      <c r="I49" s="167" t="s">
        <v>55</v>
      </c>
      <c r="J49" s="168"/>
      <c r="K49" s="169">
        <f>F54</f>
        <v>333404.95999999996</v>
      </c>
      <c r="L49" s="170"/>
    </row>
    <row r="50" spans="2:15" ht="19.5" thickBot="1" x14ac:dyDescent="0.35">
      <c r="D50" s="127"/>
      <c r="E50" s="128"/>
      <c r="F50" s="129" t="s">
        <v>10</v>
      </c>
      <c r="I50" s="130"/>
      <c r="J50" s="130"/>
      <c r="K50" s="131"/>
      <c r="L50" s="131"/>
    </row>
    <row r="51" spans="2:15" ht="19.5" thickTop="1" x14ac:dyDescent="0.3">
      <c r="C51" s="13" t="s">
        <v>10</v>
      </c>
      <c r="E51" s="65" t="s">
        <v>56</v>
      </c>
      <c r="F51" s="126">
        <f>SUM(F48:F50)</f>
        <v>-54534.310000000056</v>
      </c>
      <c r="H51" s="23"/>
      <c r="I51" s="132" t="s">
        <v>57</v>
      </c>
      <c r="J51" s="133"/>
      <c r="K51" s="171">
        <f>-C4</f>
        <v>-273391.58</v>
      </c>
      <c r="L51" s="172"/>
      <c r="M51" s="134"/>
    </row>
    <row r="52" spans="2:15" ht="16.5" thickBot="1" x14ac:dyDescent="0.3">
      <c r="D52" s="135" t="s">
        <v>58</v>
      </c>
      <c r="E52" s="65" t="s">
        <v>59</v>
      </c>
      <c r="F52" s="136">
        <v>32730</v>
      </c>
    </row>
    <row r="53" spans="2:15" ht="20.25" thickTop="1" thickBot="1" x14ac:dyDescent="0.35">
      <c r="C53" s="210">
        <v>43867</v>
      </c>
      <c r="D53" s="173" t="s">
        <v>60</v>
      </c>
      <c r="E53" s="174"/>
      <c r="F53" s="138">
        <v>355209.27</v>
      </c>
      <c r="I53" s="175" t="s">
        <v>61</v>
      </c>
      <c r="J53" s="176"/>
      <c r="K53" s="177">
        <f>K49+K51</f>
        <v>60013.379999999946</v>
      </c>
      <c r="L53" s="178"/>
    </row>
    <row r="54" spans="2:15" ht="18.75" x14ac:dyDescent="0.3">
      <c r="C54" s="139"/>
      <c r="D54" s="140"/>
      <c r="E54" s="141" t="s">
        <v>62</v>
      </c>
      <c r="F54" s="142">
        <f>F51+F52+F53</f>
        <v>333404.95999999996</v>
      </c>
      <c r="J54" s="6"/>
      <c r="M54" s="143"/>
    </row>
    <row r="56" spans="2:15" x14ac:dyDescent="0.25">
      <c r="B56"/>
      <c r="C56"/>
      <c r="D56" s="164"/>
      <c r="E56" s="164"/>
      <c r="M56" s="144"/>
      <c r="N56" s="65"/>
      <c r="O56" s="65"/>
    </row>
    <row r="57" spans="2:15" x14ac:dyDescent="0.25">
      <c r="B57"/>
      <c r="C57"/>
      <c r="M57" s="144"/>
      <c r="N57" s="65"/>
      <c r="O57" s="65"/>
    </row>
    <row r="58" spans="2:15" x14ac:dyDescent="0.25">
      <c r="B58"/>
      <c r="C58"/>
      <c r="N58" s="65"/>
      <c r="O58" s="65"/>
    </row>
    <row r="59" spans="2:15" x14ac:dyDescent="0.25">
      <c r="B59"/>
      <c r="C59"/>
      <c r="F59"/>
      <c r="I59"/>
      <c r="J59"/>
      <c r="M59"/>
      <c r="N59" s="65"/>
      <c r="O59" s="65"/>
    </row>
    <row r="60" spans="2:15" x14ac:dyDescent="0.25">
      <c r="B60"/>
      <c r="C60"/>
      <c r="F60" s="145"/>
      <c r="N60" s="65"/>
      <c r="O60" s="65"/>
    </row>
    <row r="61" spans="2:15" x14ac:dyDescent="0.25">
      <c r="F61" s="91"/>
      <c r="M61" s="4"/>
      <c r="N61" s="65"/>
      <c r="O61" s="65"/>
    </row>
    <row r="62" spans="2:15" x14ac:dyDescent="0.25">
      <c r="F62" s="91"/>
      <c r="M62" s="4"/>
      <c r="N62" s="65"/>
      <c r="O62" s="65"/>
    </row>
    <row r="63" spans="2:15" x14ac:dyDescent="0.25">
      <c r="F63" s="91"/>
      <c r="M63" s="4"/>
      <c r="N63" s="65"/>
      <c r="O63" s="65"/>
    </row>
    <row r="64" spans="2:15" x14ac:dyDescent="0.25">
      <c r="F64" s="91"/>
      <c r="M64" s="4"/>
      <c r="N64" s="65"/>
      <c r="O64" s="65"/>
    </row>
    <row r="65" spans="6:13" x14ac:dyDescent="0.25">
      <c r="F65" s="91"/>
      <c r="M65" s="4"/>
    </row>
    <row r="66" spans="6:13" x14ac:dyDescent="0.25">
      <c r="F66" s="91"/>
      <c r="M66" s="4"/>
    </row>
    <row r="67" spans="6:13" x14ac:dyDescent="0.25">
      <c r="F67" s="91"/>
      <c r="M67" s="4"/>
    </row>
    <row r="68" spans="6:13" x14ac:dyDescent="0.25">
      <c r="F68" s="91"/>
      <c r="M68" s="4"/>
    </row>
    <row r="69" spans="6:13" x14ac:dyDescent="0.25">
      <c r="F69" s="91"/>
      <c r="M69" s="4"/>
    </row>
    <row r="70" spans="6:13" x14ac:dyDescent="0.25">
      <c r="F70" s="145"/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mergeCells count="16">
    <mergeCell ref="D56:E56"/>
    <mergeCell ref="D48:E48"/>
    <mergeCell ref="D49:E49"/>
    <mergeCell ref="I49:J49"/>
    <mergeCell ref="K49:L49"/>
    <mergeCell ref="K51:L51"/>
    <mergeCell ref="D53:E53"/>
    <mergeCell ref="I53:J53"/>
    <mergeCell ref="K53:L53"/>
    <mergeCell ref="C1:K1"/>
    <mergeCell ref="B3:C3"/>
    <mergeCell ref="E4:F4"/>
    <mergeCell ref="H4:I4"/>
    <mergeCell ref="M46:N46"/>
    <mergeCell ref="H47:I47"/>
    <mergeCell ref="K47:L4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7F45-9D8D-455B-A655-5CD0EBD31CAC}">
  <sheetPr>
    <tabColor rgb="FF00B050"/>
  </sheetPr>
  <dimension ref="A1:F87"/>
  <sheetViews>
    <sheetView tabSelected="1" workbookViewId="0">
      <selection activeCell="D13" sqref="D13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63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43837</v>
      </c>
      <c r="B3" s="153" t="s">
        <v>94</v>
      </c>
      <c r="C3" s="56">
        <v>72594</v>
      </c>
      <c r="D3" s="154"/>
      <c r="E3" s="56"/>
      <c r="F3" s="155">
        <f>C3-E3</f>
        <v>72594</v>
      </c>
    </row>
    <row r="4" spans="1:6" x14ac:dyDescent="0.25">
      <c r="A4" s="156">
        <v>43838</v>
      </c>
      <c r="B4" s="157" t="s">
        <v>95</v>
      </c>
      <c r="C4" s="97">
        <v>132399.22</v>
      </c>
      <c r="D4" s="158"/>
      <c r="E4" s="97"/>
      <c r="F4" s="155">
        <f>F3+C4-E4</f>
        <v>204993.22</v>
      </c>
    </row>
    <row r="5" spans="1:6" x14ac:dyDescent="0.25">
      <c r="A5" s="158">
        <v>43839</v>
      </c>
      <c r="B5" s="157" t="s">
        <v>96</v>
      </c>
      <c r="C5" s="97">
        <v>2328</v>
      </c>
      <c r="D5" s="158"/>
      <c r="E5" s="97"/>
      <c r="F5" s="155">
        <f t="shared" ref="F5:F50" si="0">F4+C5-E5</f>
        <v>207321.22</v>
      </c>
    </row>
    <row r="6" spans="1:6" x14ac:dyDescent="0.25">
      <c r="A6" s="158">
        <v>43839</v>
      </c>
      <c r="B6" s="157" t="s">
        <v>97</v>
      </c>
      <c r="C6" s="97">
        <v>128075.49</v>
      </c>
      <c r="D6" s="158"/>
      <c r="E6" s="97"/>
      <c r="F6" s="155">
        <f t="shared" si="0"/>
        <v>335396.71000000002</v>
      </c>
    </row>
    <row r="7" spans="1:6" x14ac:dyDescent="0.25">
      <c r="A7" s="158">
        <v>43840</v>
      </c>
      <c r="B7" s="157" t="s">
        <v>98</v>
      </c>
      <c r="C7" s="97">
        <v>120189.55</v>
      </c>
      <c r="D7" s="158"/>
      <c r="E7" s="97"/>
      <c r="F7" s="155">
        <f t="shared" si="0"/>
        <v>455586.26</v>
      </c>
    </row>
    <row r="8" spans="1:6" x14ac:dyDescent="0.25">
      <c r="A8" s="158">
        <v>43840</v>
      </c>
      <c r="B8" s="157" t="s">
        <v>99</v>
      </c>
      <c r="C8" s="97">
        <v>3031</v>
      </c>
      <c r="D8" s="158"/>
      <c r="E8" s="97"/>
      <c r="F8" s="155">
        <f t="shared" si="0"/>
        <v>458617.26</v>
      </c>
    </row>
    <row r="9" spans="1:6" x14ac:dyDescent="0.25">
      <c r="A9" s="158">
        <v>43841</v>
      </c>
      <c r="B9" s="157" t="s">
        <v>100</v>
      </c>
      <c r="C9" s="97">
        <v>136774.39999999999</v>
      </c>
      <c r="D9" s="158"/>
      <c r="E9" s="97"/>
      <c r="F9" s="155">
        <f t="shared" si="0"/>
        <v>595391.66</v>
      </c>
    </row>
    <row r="10" spans="1:6" x14ac:dyDescent="0.25">
      <c r="A10" s="158">
        <v>43841</v>
      </c>
      <c r="B10" s="157" t="s">
        <v>101</v>
      </c>
      <c r="C10" s="97">
        <v>1766.6</v>
      </c>
      <c r="D10" s="158"/>
      <c r="E10" s="97"/>
      <c r="F10" s="155">
        <f t="shared" si="0"/>
        <v>597158.26</v>
      </c>
    </row>
    <row r="11" spans="1:6" x14ac:dyDescent="0.25">
      <c r="A11" s="156">
        <v>43842</v>
      </c>
      <c r="B11" s="157" t="s">
        <v>102</v>
      </c>
      <c r="C11" s="97">
        <v>9876</v>
      </c>
      <c r="D11" s="158">
        <v>43843</v>
      </c>
      <c r="E11" s="97">
        <v>607034.26</v>
      </c>
      <c r="F11" s="155">
        <f t="shared" si="0"/>
        <v>0</v>
      </c>
    </row>
    <row r="12" spans="1:6" x14ac:dyDescent="0.25">
      <c r="A12" s="158">
        <v>43843</v>
      </c>
      <c r="B12" s="157" t="s">
        <v>103</v>
      </c>
      <c r="C12" s="97">
        <v>51267.96</v>
      </c>
      <c r="D12" s="158"/>
      <c r="E12" s="97"/>
      <c r="F12" s="155">
        <f t="shared" si="0"/>
        <v>51267.96</v>
      </c>
    </row>
    <row r="13" spans="1:6" x14ac:dyDescent="0.25">
      <c r="A13" s="158">
        <v>43844</v>
      </c>
      <c r="B13" s="157" t="s">
        <v>104</v>
      </c>
      <c r="C13" s="97">
        <v>100845.65</v>
      </c>
      <c r="D13" s="158"/>
      <c r="E13" s="97"/>
      <c r="F13" s="155">
        <f t="shared" si="0"/>
        <v>152113.60999999999</v>
      </c>
    </row>
    <row r="14" spans="1:6" x14ac:dyDescent="0.25">
      <c r="A14" s="158">
        <v>43845</v>
      </c>
      <c r="B14" s="157" t="s">
        <v>105</v>
      </c>
      <c r="C14" s="97">
        <v>138607.79999999999</v>
      </c>
      <c r="D14" s="158"/>
      <c r="E14" s="97"/>
      <c r="F14" s="155">
        <f t="shared" si="0"/>
        <v>290721.40999999997</v>
      </c>
    </row>
    <row r="15" spans="1:6" x14ac:dyDescent="0.25">
      <c r="A15" s="158">
        <v>43845</v>
      </c>
      <c r="B15" s="157" t="s">
        <v>106</v>
      </c>
      <c r="C15" s="97">
        <v>7932.6</v>
      </c>
      <c r="D15" s="158"/>
      <c r="E15" s="97"/>
      <c r="F15" s="155">
        <f t="shared" si="0"/>
        <v>298654.00999999995</v>
      </c>
    </row>
    <row r="16" spans="1:6" x14ac:dyDescent="0.25">
      <c r="A16" s="158">
        <v>43846</v>
      </c>
      <c r="B16" s="157" t="s">
        <v>107</v>
      </c>
      <c r="C16" s="97">
        <v>2014.8</v>
      </c>
      <c r="D16" s="158"/>
      <c r="E16" s="97"/>
      <c r="F16" s="155">
        <f t="shared" si="0"/>
        <v>300668.80999999994</v>
      </c>
    </row>
    <row r="17" spans="1:6" x14ac:dyDescent="0.25">
      <c r="A17" s="158">
        <v>43846</v>
      </c>
      <c r="B17" s="157" t="s">
        <v>108</v>
      </c>
      <c r="C17" s="97">
        <v>114829.3</v>
      </c>
      <c r="D17" s="158"/>
      <c r="E17" s="97"/>
      <c r="F17" s="155">
        <f t="shared" si="0"/>
        <v>415498.10999999993</v>
      </c>
    </row>
    <row r="18" spans="1:6" x14ac:dyDescent="0.25">
      <c r="A18" s="158">
        <v>43847</v>
      </c>
      <c r="B18" s="157" t="s">
        <v>109</v>
      </c>
      <c r="C18" s="97">
        <v>2560</v>
      </c>
      <c r="D18" s="158"/>
      <c r="E18" s="97"/>
      <c r="F18" s="155">
        <f t="shared" si="0"/>
        <v>418058.10999999993</v>
      </c>
    </row>
    <row r="19" spans="1:6" x14ac:dyDescent="0.25">
      <c r="A19" s="158">
        <v>43847</v>
      </c>
      <c r="B19" s="157" t="s">
        <v>110</v>
      </c>
      <c r="C19" s="97">
        <v>14896</v>
      </c>
      <c r="D19" s="158">
        <v>43848</v>
      </c>
      <c r="E19" s="97">
        <v>432954.11</v>
      </c>
      <c r="F19" s="155">
        <f t="shared" si="0"/>
        <v>0</v>
      </c>
    </row>
    <row r="20" spans="1:6" x14ac:dyDescent="0.25">
      <c r="A20" s="158">
        <v>43848</v>
      </c>
      <c r="B20" s="157" t="s">
        <v>111</v>
      </c>
      <c r="C20" s="97">
        <v>133304</v>
      </c>
      <c r="D20" s="158"/>
      <c r="E20" s="97"/>
      <c r="F20" s="155">
        <f t="shared" si="0"/>
        <v>133304</v>
      </c>
    </row>
    <row r="21" spans="1:6" x14ac:dyDescent="0.25">
      <c r="A21" s="158">
        <v>43848</v>
      </c>
      <c r="B21" s="157" t="s">
        <v>112</v>
      </c>
      <c r="C21" s="97">
        <v>71669.45</v>
      </c>
      <c r="D21" s="158"/>
      <c r="E21" s="97"/>
      <c r="F21" s="155">
        <f t="shared" si="0"/>
        <v>204973.45</v>
      </c>
    </row>
    <row r="22" spans="1:6" x14ac:dyDescent="0.25">
      <c r="A22" s="158">
        <v>43849</v>
      </c>
      <c r="B22" s="157" t="s">
        <v>113</v>
      </c>
      <c r="C22" s="97">
        <v>3967.2</v>
      </c>
      <c r="D22" s="158"/>
      <c r="E22" s="97"/>
      <c r="F22" s="155">
        <f t="shared" si="0"/>
        <v>208940.65000000002</v>
      </c>
    </row>
    <row r="23" spans="1:6" x14ac:dyDescent="0.25">
      <c r="A23" s="158">
        <v>43849</v>
      </c>
      <c r="B23" s="157" t="s">
        <v>114</v>
      </c>
      <c r="C23" s="97">
        <v>2893.2</v>
      </c>
      <c r="D23" s="158"/>
      <c r="E23" s="97"/>
      <c r="F23" s="155">
        <f t="shared" si="0"/>
        <v>211833.85000000003</v>
      </c>
    </row>
    <row r="24" spans="1:6" x14ac:dyDescent="0.25">
      <c r="A24" s="158">
        <v>43851</v>
      </c>
      <c r="B24" s="157" t="s">
        <v>115</v>
      </c>
      <c r="C24" s="97">
        <v>137808.56</v>
      </c>
      <c r="D24" s="158"/>
      <c r="E24" s="97"/>
      <c r="F24" s="155">
        <f t="shared" si="0"/>
        <v>349642.41000000003</v>
      </c>
    </row>
    <row r="25" spans="1:6" x14ac:dyDescent="0.25">
      <c r="A25" s="158">
        <v>43851</v>
      </c>
      <c r="B25" s="157" t="s">
        <v>116</v>
      </c>
      <c r="C25" s="97">
        <v>1036</v>
      </c>
      <c r="D25" s="158">
        <v>43852</v>
      </c>
      <c r="E25" s="97">
        <v>350678.41</v>
      </c>
      <c r="F25" s="155">
        <f t="shared" si="0"/>
        <v>0</v>
      </c>
    </row>
    <row r="26" spans="1:6" x14ac:dyDescent="0.25">
      <c r="A26" s="158">
        <v>43850</v>
      </c>
      <c r="B26" s="157" t="s">
        <v>117</v>
      </c>
      <c r="C26" s="97">
        <v>95296.9</v>
      </c>
      <c r="D26" s="158"/>
      <c r="E26" s="97"/>
      <c r="F26" s="155">
        <f t="shared" si="0"/>
        <v>95296.9</v>
      </c>
    </row>
    <row r="27" spans="1:6" x14ac:dyDescent="0.25">
      <c r="A27" s="158">
        <v>43853</v>
      </c>
      <c r="B27" s="157" t="s">
        <v>118</v>
      </c>
      <c r="C27" s="97">
        <v>114983.8</v>
      </c>
      <c r="D27" s="158"/>
      <c r="E27" s="97"/>
      <c r="F27" s="155">
        <f t="shared" si="0"/>
        <v>210280.7</v>
      </c>
    </row>
    <row r="28" spans="1:6" x14ac:dyDescent="0.25">
      <c r="A28" s="156">
        <v>43854</v>
      </c>
      <c r="B28" s="157" t="s">
        <v>119</v>
      </c>
      <c r="C28" s="97">
        <v>97328.45</v>
      </c>
      <c r="D28" s="158"/>
      <c r="E28" s="97"/>
      <c r="F28" s="155">
        <f t="shared" si="0"/>
        <v>307609.15000000002</v>
      </c>
    </row>
    <row r="29" spans="1:6" x14ac:dyDescent="0.25">
      <c r="A29" s="156">
        <v>43855</v>
      </c>
      <c r="B29" s="157" t="s">
        <v>120</v>
      </c>
      <c r="C29" s="97">
        <v>158655.5</v>
      </c>
      <c r="D29" s="158"/>
      <c r="E29" s="97"/>
      <c r="F29" s="155">
        <f t="shared" si="0"/>
        <v>466264.65</v>
      </c>
    </row>
    <row r="30" spans="1:6" x14ac:dyDescent="0.25">
      <c r="A30" s="156">
        <v>43856</v>
      </c>
      <c r="B30" s="157" t="s">
        <v>121</v>
      </c>
      <c r="C30" s="97">
        <v>1244.4000000000001</v>
      </c>
      <c r="D30" s="158"/>
      <c r="E30" s="97"/>
      <c r="F30" s="155">
        <f t="shared" si="0"/>
        <v>467509.05000000005</v>
      </c>
    </row>
    <row r="31" spans="1:6" x14ac:dyDescent="0.25">
      <c r="A31" s="156">
        <v>43856</v>
      </c>
      <c r="B31" s="157" t="s">
        <v>122</v>
      </c>
      <c r="C31" s="97">
        <v>3303</v>
      </c>
      <c r="D31" s="158"/>
      <c r="E31" s="97"/>
      <c r="F31" s="155">
        <f t="shared" si="0"/>
        <v>470812.05000000005</v>
      </c>
    </row>
    <row r="32" spans="1:6" x14ac:dyDescent="0.25">
      <c r="A32" s="156">
        <v>43857</v>
      </c>
      <c r="B32" s="157" t="s">
        <v>123</v>
      </c>
      <c r="C32" s="97">
        <v>8468.2000000000007</v>
      </c>
      <c r="D32" s="158">
        <v>43857</v>
      </c>
      <c r="E32" s="97">
        <v>479280.25</v>
      </c>
      <c r="F32" s="155">
        <f t="shared" si="0"/>
        <v>0</v>
      </c>
    </row>
    <row r="33" spans="1:6" x14ac:dyDescent="0.25">
      <c r="A33" s="156">
        <v>43858</v>
      </c>
      <c r="B33" s="157" t="s">
        <v>124</v>
      </c>
      <c r="C33" s="97">
        <v>43621.7</v>
      </c>
      <c r="D33" s="158"/>
      <c r="E33" s="97"/>
      <c r="F33" s="155">
        <f t="shared" si="0"/>
        <v>43621.7</v>
      </c>
    </row>
    <row r="34" spans="1:6" x14ac:dyDescent="0.25">
      <c r="A34" s="156">
        <v>43859</v>
      </c>
      <c r="B34" s="157" t="s">
        <v>125</v>
      </c>
      <c r="C34" s="97">
        <v>65222.16</v>
      </c>
      <c r="D34" s="158"/>
      <c r="E34" s="97"/>
      <c r="F34" s="155">
        <f t="shared" si="0"/>
        <v>108843.86</v>
      </c>
    </row>
    <row r="35" spans="1:6" x14ac:dyDescent="0.25">
      <c r="A35" s="156">
        <v>43861</v>
      </c>
      <c r="B35" s="157" t="s">
        <v>126</v>
      </c>
      <c r="C35" s="97">
        <v>7226.75</v>
      </c>
      <c r="D35" s="158"/>
      <c r="E35" s="97"/>
      <c r="F35" s="155">
        <f t="shared" si="0"/>
        <v>116070.61</v>
      </c>
    </row>
    <row r="36" spans="1:6" x14ac:dyDescent="0.25">
      <c r="A36" s="156">
        <v>43861</v>
      </c>
      <c r="B36" s="157" t="s">
        <v>127</v>
      </c>
      <c r="C36" s="97">
        <v>107062.39999999999</v>
      </c>
      <c r="D36" s="158">
        <v>43861</v>
      </c>
      <c r="E36" s="97">
        <v>223133.01</v>
      </c>
      <c r="F36" s="155">
        <f t="shared" si="0"/>
        <v>0</v>
      </c>
    </row>
    <row r="37" spans="1:6" x14ac:dyDescent="0.25">
      <c r="A37" s="156">
        <v>43861</v>
      </c>
      <c r="B37" s="157" t="s">
        <v>128</v>
      </c>
      <c r="C37" s="97">
        <v>11099.6</v>
      </c>
      <c r="D37" s="158"/>
      <c r="E37" s="97"/>
      <c r="F37" s="155">
        <f t="shared" si="0"/>
        <v>11099.6</v>
      </c>
    </row>
    <row r="38" spans="1:6" x14ac:dyDescent="0.25">
      <c r="A38" s="156">
        <v>43862</v>
      </c>
      <c r="B38" s="157" t="s">
        <v>129</v>
      </c>
      <c r="C38" s="97">
        <v>122864.8</v>
      </c>
      <c r="D38" s="158"/>
      <c r="E38" s="97"/>
      <c r="F38" s="155">
        <f t="shared" si="0"/>
        <v>133964.4</v>
      </c>
    </row>
    <row r="39" spans="1:6" x14ac:dyDescent="0.25">
      <c r="A39" s="156">
        <v>43863</v>
      </c>
      <c r="B39" s="157" t="s">
        <v>130</v>
      </c>
      <c r="C39" s="97">
        <v>8621.7999999999993</v>
      </c>
      <c r="D39" s="158"/>
      <c r="E39" s="97"/>
      <c r="F39" s="155">
        <f t="shared" si="0"/>
        <v>142586.19999999998</v>
      </c>
    </row>
    <row r="40" spans="1:6" x14ac:dyDescent="0.25">
      <c r="A40" s="156">
        <v>43864</v>
      </c>
      <c r="B40" s="157" t="s">
        <v>131</v>
      </c>
      <c r="C40" s="97">
        <v>109336</v>
      </c>
      <c r="D40" s="158"/>
      <c r="E40" s="97"/>
      <c r="F40" s="155">
        <f t="shared" si="0"/>
        <v>251922.19999999998</v>
      </c>
    </row>
    <row r="41" spans="1:6" x14ac:dyDescent="0.25">
      <c r="A41" s="156">
        <v>43866</v>
      </c>
      <c r="B41" s="157" t="s">
        <v>132</v>
      </c>
      <c r="C41" s="97">
        <v>85830.3</v>
      </c>
      <c r="D41" s="158"/>
      <c r="E41" s="97"/>
      <c r="F41" s="155">
        <f t="shared" si="0"/>
        <v>337752.5</v>
      </c>
    </row>
    <row r="42" spans="1:6" x14ac:dyDescent="0.25">
      <c r="A42" s="156">
        <v>43867</v>
      </c>
      <c r="B42" s="157" t="s">
        <v>133</v>
      </c>
      <c r="C42" s="97">
        <v>87095.91</v>
      </c>
      <c r="D42" s="158"/>
      <c r="E42" s="97"/>
      <c r="F42" s="155">
        <f t="shared" si="0"/>
        <v>424848.41000000003</v>
      </c>
    </row>
    <row r="43" spans="1:6" x14ac:dyDescent="0.25">
      <c r="A43" s="156">
        <v>43867</v>
      </c>
      <c r="B43" s="157" t="s">
        <v>134</v>
      </c>
      <c r="C43" s="97">
        <v>540</v>
      </c>
      <c r="D43" s="158">
        <v>43869</v>
      </c>
      <c r="E43" s="97">
        <v>425388.41</v>
      </c>
      <c r="F43" s="155">
        <f t="shared" si="0"/>
        <v>0</v>
      </c>
    </row>
    <row r="44" spans="1:6" x14ac:dyDescent="0.25">
      <c r="A44" s="156"/>
      <c r="B44" s="157"/>
      <c r="C44" s="97"/>
      <c r="D44" s="158"/>
      <c r="E44" s="97"/>
      <c r="F44" s="155">
        <f t="shared" si="0"/>
        <v>0</v>
      </c>
    </row>
    <row r="45" spans="1:6" x14ac:dyDescent="0.25">
      <c r="A45" s="156"/>
      <c r="B45" s="157"/>
      <c r="C45" s="97"/>
      <c r="D45" s="158"/>
      <c r="E45" s="97"/>
      <c r="F45" s="155">
        <f t="shared" si="0"/>
        <v>0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0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0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0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0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0</v>
      </c>
    </row>
    <row r="51" spans="1:6" ht="19.5" thickTop="1" x14ac:dyDescent="0.3">
      <c r="B51" s="65"/>
      <c r="C51" s="4">
        <f>SUM(C3:C50)</f>
        <v>2518468.4499999993</v>
      </c>
      <c r="D51" s="1"/>
      <c r="E51" s="4">
        <f>SUM(E3:E50)</f>
        <v>2518468.4500000002</v>
      </c>
      <c r="F51" s="163">
        <f>F50</f>
        <v>0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817E-7AA0-4DC1-B8E8-15EF6C4573DF}">
  <sheetPr>
    <tabColor rgb="FF00B0F0"/>
  </sheetPr>
  <dimension ref="A1:N80"/>
  <sheetViews>
    <sheetView topLeftCell="A28" workbookViewId="0">
      <selection activeCell="Q9" sqref="Q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</cols>
  <sheetData>
    <row r="1" spans="1:14" ht="23.25" x14ac:dyDescent="0.35">
      <c r="C1" s="179" t="s">
        <v>0</v>
      </c>
      <c r="D1" s="179"/>
      <c r="E1" s="179"/>
      <c r="F1" s="179"/>
      <c r="G1" s="179"/>
      <c r="H1" s="179"/>
      <c r="I1" s="179"/>
      <c r="J1" s="179"/>
      <c r="K1" s="179"/>
      <c r="L1" s="2"/>
      <c r="M1" s="3"/>
    </row>
    <row r="2" spans="1:14" ht="18.75" x14ac:dyDescent="0.3">
      <c r="C2" s="5"/>
      <c r="E2" s="6"/>
      <c r="F2" s="7"/>
      <c r="H2" s="8" t="s">
        <v>1</v>
      </c>
      <c r="I2" s="9"/>
      <c r="J2" s="9"/>
      <c r="K2" s="10"/>
      <c r="L2" s="10"/>
      <c r="M2" s="9"/>
      <c r="N2" s="11"/>
    </row>
    <row r="3" spans="1:14" ht="19.5" thickBot="1" x14ac:dyDescent="0.35">
      <c r="B3" s="180" t="s">
        <v>2</v>
      </c>
      <c r="C3" s="181"/>
      <c r="D3" s="12"/>
      <c r="I3" s="14" t="s">
        <v>3</v>
      </c>
      <c r="J3" s="9"/>
      <c r="K3" s="15" t="s">
        <v>4</v>
      </c>
      <c r="L3" s="15"/>
    </row>
    <row r="4" spans="1:14" ht="20.25" thickTop="1" thickBot="1" x14ac:dyDescent="0.35">
      <c r="A4" s="16" t="s">
        <v>5</v>
      </c>
      <c r="B4" s="17"/>
      <c r="C4" s="18">
        <v>355209.27</v>
      </c>
      <c r="D4" s="19">
        <v>43867</v>
      </c>
      <c r="E4" s="182" t="s">
        <v>6</v>
      </c>
      <c r="F4" s="183"/>
      <c r="H4" s="184" t="s">
        <v>7</v>
      </c>
      <c r="I4" s="185"/>
      <c r="J4" s="20"/>
      <c r="K4" s="20"/>
      <c r="L4" s="20"/>
      <c r="M4" s="21" t="s">
        <v>8</v>
      </c>
      <c r="N4" s="22" t="s">
        <v>9</v>
      </c>
    </row>
    <row r="5" spans="1:14" ht="15.75" thickBot="1" x14ac:dyDescent="0.3">
      <c r="A5" s="23" t="s">
        <v>10</v>
      </c>
      <c r="B5" s="24">
        <v>43868</v>
      </c>
      <c r="C5" s="25">
        <v>2409</v>
      </c>
      <c r="D5" s="26" t="s">
        <v>11</v>
      </c>
      <c r="E5" s="27">
        <v>43868</v>
      </c>
      <c r="F5" s="28">
        <v>107443</v>
      </c>
      <c r="H5" s="29">
        <v>43868</v>
      </c>
      <c r="I5" s="30">
        <v>12921</v>
      </c>
      <c r="M5" s="31">
        <v>90780</v>
      </c>
      <c r="N5" s="32">
        <v>2259</v>
      </c>
    </row>
    <row r="6" spans="1:14" ht="15.75" thickBot="1" x14ac:dyDescent="0.3">
      <c r="A6" s="23"/>
      <c r="B6" s="24">
        <v>43869</v>
      </c>
      <c r="C6" s="25">
        <v>2754</v>
      </c>
      <c r="D6" s="33" t="s">
        <v>12</v>
      </c>
      <c r="E6" s="27">
        <v>43869</v>
      </c>
      <c r="F6" s="28">
        <v>111950</v>
      </c>
      <c r="H6" s="29">
        <v>43869</v>
      </c>
      <c r="I6" s="34">
        <v>100</v>
      </c>
      <c r="J6" s="35"/>
      <c r="K6" s="36"/>
      <c r="L6" s="37"/>
      <c r="M6" s="31">
        <v>94000</v>
      </c>
      <c r="N6" s="32">
        <v>3547</v>
      </c>
    </row>
    <row r="7" spans="1:14" ht="16.5" thickBot="1" x14ac:dyDescent="0.3">
      <c r="A7" s="23"/>
      <c r="B7" s="24">
        <v>43870</v>
      </c>
      <c r="C7" s="25">
        <v>0</v>
      </c>
      <c r="D7" s="38"/>
      <c r="E7" s="27">
        <v>43870</v>
      </c>
      <c r="F7" s="28">
        <v>81407</v>
      </c>
      <c r="H7" s="29">
        <v>43870</v>
      </c>
      <c r="I7" s="34">
        <v>0</v>
      </c>
      <c r="J7" s="39">
        <v>43880</v>
      </c>
      <c r="K7" s="40" t="s">
        <v>13</v>
      </c>
      <c r="L7" s="41">
        <v>896</v>
      </c>
      <c r="M7" s="31">
        <v>77463</v>
      </c>
      <c r="N7" s="32">
        <v>3944</v>
      </c>
    </row>
    <row r="8" spans="1:14" ht="16.5" thickBot="1" x14ac:dyDescent="0.3">
      <c r="A8" s="23"/>
      <c r="B8" s="24">
        <v>43871</v>
      </c>
      <c r="C8" s="25">
        <v>2727</v>
      </c>
      <c r="D8" s="42" t="s">
        <v>14</v>
      </c>
      <c r="E8" s="27">
        <v>43871</v>
      </c>
      <c r="F8" s="28">
        <v>96558</v>
      </c>
      <c r="H8" s="29">
        <v>43871</v>
      </c>
      <c r="I8" s="34">
        <v>0</v>
      </c>
      <c r="J8" s="43"/>
      <c r="K8" s="44" t="s">
        <v>15</v>
      </c>
      <c r="L8" s="45">
        <v>0</v>
      </c>
      <c r="M8" s="31">
        <f>32921+66615</f>
        <v>99536</v>
      </c>
      <c r="N8" s="32">
        <v>539</v>
      </c>
    </row>
    <row r="9" spans="1:14" ht="16.5" thickBot="1" x14ac:dyDescent="0.3">
      <c r="A9" s="23"/>
      <c r="B9" s="24">
        <v>43872</v>
      </c>
      <c r="C9" s="25">
        <v>12922.9</v>
      </c>
      <c r="D9" s="46" t="s">
        <v>16</v>
      </c>
      <c r="E9" s="27">
        <v>43872</v>
      </c>
      <c r="F9" s="28">
        <v>62266</v>
      </c>
      <c r="H9" s="29">
        <v>43872</v>
      </c>
      <c r="I9" s="34">
        <v>0</v>
      </c>
      <c r="J9" s="47">
        <v>43890</v>
      </c>
      <c r="K9" s="48" t="s">
        <v>17</v>
      </c>
      <c r="L9" s="49">
        <v>20000</v>
      </c>
      <c r="M9" s="31">
        <v>50983</v>
      </c>
      <c r="N9" s="32">
        <v>784</v>
      </c>
    </row>
    <row r="10" spans="1:14" ht="16.5" thickBot="1" x14ac:dyDescent="0.3">
      <c r="A10" s="23"/>
      <c r="B10" s="24">
        <v>43873</v>
      </c>
      <c r="C10" s="25">
        <v>1212</v>
      </c>
      <c r="D10" s="33" t="s">
        <v>18</v>
      </c>
      <c r="E10" s="27">
        <v>43873</v>
      </c>
      <c r="F10" s="28">
        <v>78137</v>
      </c>
      <c r="H10" s="29">
        <v>43873</v>
      </c>
      <c r="I10" s="34">
        <v>0</v>
      </c>
      <c r="J10" s="50"/>
      <c r="K10" s="51"/>
      <c r="L10" s="52"/>
      <c r="M10" s="31">
        <f>74850+20950</f>
        <v>95800</v>
      </c>
      <c r="N10" s="32">
        <v>2026</v>
      </c>
    </row>
    <row r="11" spans="1:14" ht="15.75" thickBot="1" x14ac:dyDescent="0.3">
      <c r="A11" s="23"/>
      <c r="B11" s="24">
        <v>43874</v>
      </c>
      <c r="C11" s="25">
        <v>1046</v>
      </c>
      <c r="D11" s="33" t="s">
        <v>19</v>
      </c>
      <c r="E11" s="27">
        <v>43874</v>
      </c>
      <c r="F11" s="28">
        <v>72949</v>
      </c>
      <c r="H11" s="29">
        <v>43874</v>
      </c>
      <c r="I11" s="34">
        <v>0</v>
      </c>
      <c r="J11" s="53"/>
      <c r="K11" s="54"/>
      <c r="L11" s="52"/>
      <c r="M11" s="31">
        <v>70313</v>
      </c>
      <c r="N11" s="32">
        <v>1590</v>
      </c>
    </row>
    <row r="12" spans="1:14" ht="15.75" thickBot="1" x14ac:dyDescent="0.3">
      <c r="A12" s="23"/>
      <c r="B12" s="24">
        <v>43875</v>
      </c>
      <c r="C12" s="25">
        <v>765</v>
      </c>
      <c r="D12" s="33" t="s">
        <v>19</v>
      </c>
      <c r="E12" s="27">
        <v>43875</v>
      </c>
      <c r="F12" s="28">
        <v>145714</v>
      </c>
      <c r="H12" s="29">
        <v>43875</v>
      </c>
      <c r="I12" s="34">
        <v>12058</v>
      </c>
      <c r="J12" s="55">
        <v>43869</v>
      </c>
      <c r="K12" s="48" t="s">
        <v>20</v>
      </c>
      <c r="L12" s="52">
        <f>15502.64+400+4000+1933.67</f>
        <v>21836.309999999998</v>
      </c>
      <c r="M12" s="31">
        <v>126480</v>
      </c>
      <c r="N12" s="32">
        <v>6411</v>
      </c>
    </row>
    <row r="13" spans="1:14" ht="15.75" thickBot="1" x14ac:dyDescent="0.3">
      <c r="A13" s="23"/>
      <c r="B13" s="24">
        <v>43876</v>
      </c>
      <c r="C13" s="25">
        <v>2230</v>
      </c>
      <c r="D13" s="42" t="s">
        <v>12</v>
      </c>
      <c r="E13" s="27">
        <v>43876</v>
      </c>
      <c r="F13" s="28">
        <v>157236</v>
      </c>
      <c r="H13" s="29">
        <v>43876</v>
      </c>
      <c r="I13" s="34">
        <v>2853.6</v>
      </c>
      <c r="J13" s="55">
        <v>43876</v>
      </c>
      <c r="K13" s="48" t="s">
        <v>21</v>
      </c>
      <c r="L13" s="52">
        <f>15002.67+5010.2+4000+400</f>
        <v>24412.87</v>
      </c>
      <c r="M13" s="31">
        <f>121478+10574+3796.57</f>
        <v>135848.57</v>
      </c>
      <c r="N13" s="32">
        <v>4465</v>
      </c>
    </row>
    <row r="14" spans="1:14" ht="15.75" thickBot="1" x14ac:dyDescent="0.3">
      <c r="A14" s="23"/>
      <c r="B14" s="24">
        <v>43877</v>
      </c>
      <c r="C14" s="25">
        <v>3060</v>
      </c>
      <c r="D14" s="38" t="s">
        <v>22</v>
      </c>
      <c r="E14" s="27">
        <v>43877</v>
      </c>
      <c r="F14" s="28">
        <v>110400</v>
      </c>
      <c r="H14" s="29">
        <v>43877</v>
      </c>
      <c r="I14" s="34">
        <v>0</v>
      </c>
      <c r="J14" s="55">
        <v>43883</v>
      </c>
      <c r="K14" s="48" t="s">
        <v>23</v>
      </c>
      <c r="L14" s="52">
        <f>13295.5+1928.57+400+4000</f>
        <v>19624.07</v>
      </c>
      <c r="M14" s="31">
        <v>105942</v>
      </c>
      <c r="N14" s="32">
        <v>1398</v>
      </c>
    </row>
    <row r="15" spans="1:14" ht="15.75" thickBot="1" x14ac:dyDescent="0.3">
      <c r="A15" s="23"/>
      <c r="B15" s="24">
        <v>43878</v>
      </c>
      <c r="C15" s="25">
        <v>3416</v>
      </c>
      <c r="D15" s="33" t="s">
        <v>24</v>
      </c>
      <c r="E15" s="27">
        <v>43878</v>
      </c>
      <c r="F15" s="28">
        <v>87481</v>
      </c>
      <c r="H15" s="29">
        <v>43878</v>
      </c>
      <c r="I15" s="34">
        <v>0</v>
      </c>
      <c r="J15" s="55">
        <v>43890</v>
      </c>
      <c r="K15" s="48" t="s">
        <v>25</v>
      </c>
      <c r="L15" s="52">
        <f>12164.45+400+4000</f>
        <v>16564.45</v>
      </c>
      <c r="M15" s="31">
        <v>82750</v>
      </c>
      <c r="N15" s="32">
        <v>1320</v>
      </c>
    </row>
    <row r="16" spans="1:14" ht="15.75" thickBot="1" x14ac:dyDescent="0.3">
      <c r="A16" s="23"/>
      <c r="B16" s="24">
        <v>43879</v>
      </c>
      <c r="C16" s="25">
        <v>1059</v>
      </c>
      <c r="D16" s="33" t="s">
        <v>19</v>
      </c>
      <c r="E16" s="27">
        <v>43879</v>
      </c>
      <c r="F16" s="28">
        <v>90467</v>
      </c>
      <c r="H16" s="29">
        <v>43879</v>
      </c>
      <c r="I16" s="34">
        <v>0</v>
      </c>
      <c r="J16" s="55"/>
      <c r="K16" s="48" t="s">
        <v>26</v>
      </c>
      <c r="L16" s="56">
        <v>0</v>
      </c>
      <c r="M16" s="31">
        <v>88759</v>
      </c>
      <c r="N16" s="32">
        <v>649</v>
      </c>
    </row>
    <row r="17" spans="1:14" ht="15.75" thickBot="1" x14ac:dyDescent="0.3">
      <c r="A17" s="23"/>
      <c r="B17" s="24">
        <v>43880</v>
      </c>
      <c r="C17" s="25">
        <v>3507</v>
      </c>
      <c r="D17" s="42" t="s">
        <v>27</v>
      </c>
      <c r="E17" s="27">
        <v>43880</v>
      </c>
      <c r="F17" s="28">
        <v>60491</v>
      </c>
      <c r="H17" s="29">
        <v>43880</v>
      </c>
      <c r="I17" s="34">
        <v>2400</v>
      </c>
      <c r="J17" s="57"/>
      <c r="K17" s="48" t="s">
        <v>28</v>
      </c>
      <c r="L17" s="58"/>
      <c r="M17" s="31">
        <v>52262</v>
      </c>
      <c r="N17" s="32">
        <v>1426</v>
      </c>
    </row>
    <row r="18" spans="1:14" ht="15.75" thickBot="1" x14ac:dyDescent="0.3">
      <c r="A18" s="23"/>
      <c r="B18" s="24">
        <v>43881</v>
      </c>
      <c r="C18" s="25">
        <v>1105</v>
      </c>
      <c r="D18" s="33" t="s">
        <v>19</v>
      </c>
      <c r="E18" s="27">
        <v>43881</v>
      </c>
      <c r="F18" s="28">
        <v>88871</v>
      </c>
      <c r="H18" s="29">
        <v>43881</v>
      </c>
      <c r="I18" s="34">
        <v>56</v>
      </c>
      <c r="J18" s="57"/>
      <c r="K18" s="59"/>
      <c r="L18" s="52"/>
      <c r="M18" s="31">
        <f>78218+7506.22</f>
        <v>85724.22</v>
      </c>
      <c r="N18" s="32">
        <v>1986</v>
      </c>
    </row>
    <row r="19" spans="1:14" ht="15.75" thickBot="1" x14ac:dyDescent="0.3">
      <c r="A19" s="23"/>
      <c r="B19" s="24">
        <v>43882</v>
      </c>
      <c r="C19" s="25">
        <v>520</v>
      </c>
      <c r="D19" s="33" t="s">
        <v>19</v>
      </c>
      <c r="E19" s="27">
        <v>43882</v>
      </c>
      <c r="F19" s="28">
        <v>151976</v>
      </c>
      <c r="H19" s="29">
        <v>43882</v>
      </c>
      <c r="I19" s="34">
        <v>10096</v>
      </c>
      <c r="J19" s="57"/>
      <c r="K19" s="60"/>
      <c r="L19" s="61"/>
      <c r="M19" s="31">
        <v>138317</v>
      </c>
      <c r="N19" s="32">
        <v>3043</v>
      </c>
    </row>
    <row r="20" spans="1:14" ht="15.75" thickBot="1" x14ac:dyDescent="0.3">
      <c r="A20" s="23"/>
      <c r="B20" s="24">
        <v>43883</v>
      </c>
      <c r="C20" s="25">
        <v>1891</v>
      </c>
      <c r="D20" s="33" t="s">
        <v>29</v>
      </c>
      <c r="E20" s="27">
        <v>43883</v>
      </c>
      <c r="F20" s="28">
        <v>137427</v>
      </c>
      <c r="H20" s="29">
        <v>43883</v>
      </c>
      <c r="I20" s="34">
        <v>0</v>
      </c>
      <c r="J20" s="55"/>
      <c r="K20" s="62"/>
      <c r="L20" s="58"/>
      <c r="M20" s="31">
        <v>122813</v>
      </c>
      <c r="N20" s="32">
        <v>2308</v>
      </c>
    </row>
    <row r="21" spans="1:14" ht="16.5" thickBot="1" x14ac:dyDescent="0.3">
      <c r="A21" s="23"/>
      <c r="B21" s="24">
        <v>43884</v>
      </c>
      <c r="C21" s="25">
        <v>2482</v>
      </c>
      <c r="D21" s="33" t="s">
        <v>30</v>
      </c>
      <c r="E21" s="27">
        <v>43884</v>
      </c>
      <c r="F21" s="28">
        <v>93067</v>
      </c>
      <c r="H21" s="29">
        <v>43884</v>
      </c>
      <c r="I21" s="34">
        <v>0</v>
      </c>
      <c r="J21" s="57"/>
      <c r="K21" s="63"/>
      <c r="L21" s="58"/>
      <c r="M21" s="31">
        <v>85702</v>
      </c>
      <c r="N21" s="32">
        <v>4883</v>
      </c>
    </row>
    <row r="22" spans="1:14" ht="15.75" thickBot="1" x14ac:dyDescent="0.3">
      <c r="A22" s="23"/>
      <c r="B22" s="24">
        <v>43885</v>
      </c>
      <c r="C22" s="25">
        <v>7312</v>
      </c>
      <c r="D22" s="33" t="s">
        <v>31</v>
      </c>
      <c r="E22" s="27">
        <v>43885</v>
      </c>
      <c r="F22" s="28">
        <v>86951</v>
      </c>
      <c r="H22" s="29">
        <v>43885</v>
      </c>
      <c r="I22" s="34">
        <v>0</v>
      </c>
      <c r="J22" s="64"/>
      <c r="K22" s="65"/>
      <c r="L22" s="66"/>
      <c r="M22" s="31">
        <v>79114</v>
      </c>
      <c r="N22" s="32">
        <v>525</v>
      </c>
    </row>
    <row r="23" spans="1:14" ht="15.75" thickBot="1" x14ac:dyDescent="0.3">
      <c r="A23" s="23"/>
      <c r="B23" s="24">
        <v>43886</v>
      </c>
      <c r="C23" s="25">
        <v>3990.5</v>
      </c>
      <c r="D23" s="33" t="s">
        <v>32</v>
      </c>
      <c r="E23" s="27">
        <v>43886</v>
      </c>
      <c r="F23" s="28">
        <v>119228</v>
      </c>
      <c r="H23" s="29">
        <v>43886</v>
      </c>
      <c r="I23" s="34">
        <v>0</v>
      </c>
      <c r="J23" s="67"/>
      <c r="K23" s="68"/>
      <c r="L23" s="58"/>
      <c r="M23" s="31">
        <v>106387</v>
      </c>
      <c r="N23" s="32">
        <v>1560</v>
      </c>
    </row>
    <row r="24" spans="1:14" ht="15.75" thickBot="1" x14ac:dyDescent="0.3">
      <c r="A24" s="23"/>
      <c r="B24" s="24">
        <v>43887</v>
      </c>
      <c r="C24" s="25">
        <v>3244</v>
      </c>
      <c r="D24" s="33" t="s">
        <v>33</v>
      </c>
      <c r="E24" s="27">
        <v>43887</v>
      </c>
      <c r="F24" s="28">
        <v>72097</v>
      </c>
      <c r="H24" s="29">
        <v>43887</v>
      </c>
      <c r="I24" s="34">
        <v>7290</v>
      </c>
      <c r="J24" s="69"/>
      <c r="K24" s="70"/>
      <c r="L24" s="71"/>
      <c r="M24" s="31">
        <f>47912+13104</f>
        <v>61016</v>
      </c>
      <c r="N24" s="32">
        <v>547</v>
      </c>
    </row>
    <row r="25" spans="1:14" ht="15.75" thickBot="1" x14ac:dyDescent="0.3">
      <c r="A25" s="23"/>
      <c r="B25" s="24">
        <v>43888</v>
      </c>
      <c r="C25" s="25">
        <v>3212</v>
      </c>
      <c r="D25" s="33" t="s">
        <v>34</v>
      </c>
      <c r="E25" s="27">
        <v>43888</v>
      </c>
      <c r="F25" s="28">
        <v>77692</v>
      </c>
      <c r="H25" s="29">
        <v>43888</v>
      </c>
      <c r="I25" s="34">
        <v>0</v>
      </c>
      <c r="J25" s="72"/>
      <c r="K25" s="73"/>
      <c r="L25" s="74"/>
      <c r="M25" s="31">
        <v>70182</v>
      </c>
      <c r="N25" s="32">
        <v>4298</v>
      </c>
    </row>
    <row r="26" spans="1:14" ht="15.75" thickBot="1" x14ac:dyDescent="0.3">
      <c r="A26" s="23"/>
      <c r="B26" s="24">
        <v>43889</v>
      </c>
      <c r="C26" s="25">
        <v>0</v>
      </c>
      <c r="D26" s="33"/>
      <c r="E26" s="27">
        <v>43889</v>
      </c>
      <c r="F26" s="28">
        <v>103702</v>
      </c>
      <c r="H26" s="29">
        <v>43889</v>
      </c>
      <c r="I26" s="34">
        <v>10020</v>
      </c>
      <c r="J26" s="57"/>
      <c r="K26" s="75"/>
      <c r="L26" s="52"/>
      <c r="M26" s="31">
        <v>92684</v>
      </c>
      <c r="N26" s="32">
        <v>998</v>
      </c>
    </row>
    <row r="27" spans="1:14" ht="15.75" thickBot="1" x14ac:dyDescent="0.3">
      <c r="A27" s="23"/>
      <c r="B27" s="24">
        <v>43890</v>
      </c>
      <c r="C27" s="25">
        <v>1569</v>
      </c>
      <c r="D27" s="33" t="s">
        <v>12</v>
      </c>
      <c r="E27" s="27">
        <v>43890</v>
      </c>
      <c r="F27" s="28">
        <v>160854</v>
      </c>
      <c r="H27" s="29">
        <v>43890</v>
      </c>
      <c r="I27" s="34">
        <v>3850</v>
      </c>
      <c r="J27" s="76"/>
      <c r="K27" s="77"/>
      <c r="L27" s="74"/>
      <c r="M27" s="31">
        <f>118089+2519+2241</f>
        <v>122849</v>
      </c>
      <c r="N27" s="32">
        <v>6135</v>
      </c>
    </row>
    <row r="28" spans="1:14" ht="15.75" thickBot="1" x14ac:dyDescent="0.3">
      <c r="A28" s="23"/>
      <c r="B28" s="24">
        <v>43891</v>
      </c>
      <c r="C28" s="25">
        <v>1624</v>
      </c>
      <c r="D28" s="33" t="s">
        <v>19</v>
      </c>
      <c r="E28" s="27">
        <v>43891</v>
      </c>
      <c r="F28" s="28">
        <v>101012</v>
      </c>
      <c r="H28" s="29">
        <v>43891</v>
      </c>
      <c r="I28" s="34">
        <v>0</v>
      </c>
      <c r="J28" s="76"/>
      <c r="K28" s="78"/>
      <c r="L28" s="74"/>
      <c r="M28" s="31">
        <v>95579</v>
      </c>
      <c r="N28" s="32">
        <v>3809</v>
      </c>
    </row>
    <row r="29" spans="1:14" ht="15.75" thickBot="1" x14ac:dyDescent="0.3">
      <c r="A29" s="23"/>
      <c r="B29" s="24">
        <v>43892</v>
      </c>
      <c r="C29" s="25">
        <v>817</v>
      </c>
      <c r="D29" s="33" t="s">
        <v>19</v>
      </c>
      <c r="E29" s="27">
        <v>43892</v>
      </c>
      <c r="F29" s="28">
        <v>64009</v>
      </c>
      <c r="H29" s="29">
        <v>43892</v>
      </c>
      <c r="I29" s="34">
        <v>0</v>
      </c>
      <c r="J29" s="76"/>
      <c r="K29" s="73"/>
      <c r="L29" s="74"/>
      <c r="M29" s="31">
        <v>61516</v>
      </c>
      <c r="N29" s="32">
        <v>1676</v>
      </c>
    </row>
    <row r="30" spans="1:14" ht="16.5" thickBot="1" x14ac:dyDescent="0.3">
      <c r="A30" s="23"/>
      <c r="B30" s="24">
        <v>43893</v>
      </c>
      <c r="C30" s="25">
        <v>5684</v>
      </c>
      <c r="D30" s="33" t="s">
        <v>35</v>
      </c>
      <c r="E30" s="27">
        <v>43893</v>
      </c>
      <c r="F30" s="28">
        <v>71953</v>
      </c>
      <c r="H30" s="29">
        <v>43893</v>
      </c>
      <c r="I30" s="79">
        <v>76</v>
      </c>
      <c r="J30" s="80" t="s">
        <v>36</v>
      </c>
      <c r="K30" s="81" t="s">
        <v>37</v>
      </c>
      <c r="L30" s="82">
        <v>9540.1</v>
      </c>
      <c r="M30" s="31">
        <v>64764</v>
      </c>
      <c r="N30" s="32">
        <v>1429</v>
      </c>
    </row>
    <row r="31" spans="1:14" ht="16.5" thickBot="1" x14ac:dyDescent="0.3">
      <c r="A31" s="23"/>
      <c r="B31" s="24">
        <v>43894</v>
      </c>
      <c r="C31" s="83">
        <v>1901</v>
      </c>
      <c r="D31" s="33" t="s">
        <v>19</v>
      </c>
      <c r="E31" s="27">
        <v>43894</v>
      </c>
      <c r="F31" s="28">
        <v>71376</v>
      </c>
      <c r="H31" s="29">
        <v>43894</v>
      </c>
      <c r="I31" s="84">
        <v>0</v>
      </c>
      <c r="J31" s="80" t="s">
        <v>36</v>
      </c>
      <c r="K31" s="81" t="s">
        <v>38</v>
      </c>
      <c r="L31" s="82">
        <v>2600</v>
      </c>
      <c r="M31" s="31">
        <v>68573</v>
      </c>
      <c r="N31" s="32">
        <v>902</v>
      </c>
    </row>
    <row r="32" spans="1:14" ht="15.75" thickBot="1" x14ac:dyDescent="0.3">
      <c r="A32" s="23"/>
      <c r="B32" s="24">
        <v>43895</v>
      </c>
      <c r="C32" s="83">
        <v>675</v>
      </c>
      <c r="D32" s="33" t="s">
        <v>39</v>
      </c>
      <c r="E32" s="27">
        <v>43895</v>
      </c>
      <c r="F32" s="28">
        <v>110121</v>
      </c>
      <c r="H32" s="29">
        <v>43895</v>
      </c>
      <c r="I32" s="84">
        <v>396</v>
      </c>
      <c r="J32" s="85" t="s">
        <v>36</v>
      </c>
      <c r="K32" s="86" t="s">
        <v>40</v>
      </c>
      <c r="L32" s="82">
        <v>1392</v>
      </c>
      <c r="M32" s="31">
        <v>105811</v>
      </c>
      <c r="N32" s="32">
        <v>3239</v>
      </c>
    </row>
    <row r="33" spans="1:14" ht="15.75" x14ac:dyDescent="0.25">
      <c r="A33" s="23"/>
      <c r="B33" s="87">
        <v>43872</v>
      </c>
      <c r="C33" s="88">
        <v>10988.8</v>
      </c>
      <c r="D33" s="89" t="s">
        <v>41</v>
      </c>
      <c r="E33" s="90"/>
      <c r="F33" s="91"/>
      <c r="H33" s="29"/>
      <c r="I33" s="92"/>
      <c r="J33" s="85" t="s">
        <v>36</v>
      </c>
      <c r="K33" s="93" t="s">
        <v>42</v>
      </c>
      <c r="L33" s="45">
        <v>2682.16</v>
      </c>
      <c r="M33" s="31">
        <v>0</v>
      </c>
      <c r="N33" s="32">
        <v>0</v>
      </c>
    </row>
    <row r="34" spans="1:14" ht="15.75" x14ac:dyDescent="0.25">
      <c r="A34" s="23"/>
      <c r="B34" s="24">
        <v>43874</v>
      </c>
      <c r="C34" s="94">
        <v>9660.16</v>
      </c>
      <c r="D34" s="95" t="s">
        <v>41</v>
      </c>
      <c r="E34" s="90"/>
      <c r="F34" s="91"/>
      <c r="H34" s="29"/>
      <c r="I34" s="91"/>
      <c r="J34" s="85" t="s">
        <v>36</v>
      </c>
      <c r="K34" s="86" t="s">
        <v>43</v>
      </c>
      <c r="L34" s="82">
        <v>1697.17</v>
      </c>
      <c r="M34" s="31">
        <v>0</v>
      </c>
      <c r="N34" s="32">
        <v>0</v>
      </c>
    </row>
    <row r="35" spans="1:14" ht="15.75" x14ac:dyDescent="0.25">
      <c r="A35" s="23"/>
      <c r="B35" s="24">
        <v>43876</v>
      </c>
      <c r="C35" s="94">
        <v>10852.12</v>
      </c>
      <c r="D35" s="95" t="s">
        <v>41</v>
      </c>
      <c r="E35" s="90"/>
      <c r="F35" s="91"/>
      <c r="H35" s="29"/>
      <c r="I35" s="91"/>
      <c r="J35" s="85" t="s">
        <v>36</v>
      </c>
      <c r="K35" s="86" t="s">
        <v>44</v>
      </c>
      <c r="L35" s="82">
        <v>0</v>
      </c>
      <c r="M35" s="31">
        <v>0</v>
      </c>
      <c r="N35" s="32">
        <v>0</v>
      </c>
    </row>
    <row r="36" spans="1:14" ht="15.75" x14ac:dyDescent="0.25">
      <c r="A36" s="23"/>
      <c r="B36" s="24">
        <v>43879</v>
      </c>
      <c r="C36" s="94">
        <v>8990.7199999999993</v>
      </c>
      <c r="D36" s="95" t="s">
        <v>41</v>
      </c>
      <c r="E36" s="90"/>
      <c r="F36" s="91"/>
      <c r="H36" s="29"/>
      <c r="I36" s="91"/>
      <c r="J36" s="85" t="s">
        <v>36</v>
      </c>
      <c r="K36" s="96" t="s">
        <v>45</v>
      </c>
      <c r="L36" s="82">
        <v>24077</v>
      </c>
      <c r="M36" s="31">
        <v>0</v>
      </c>
      <c r="N36" s="32">
        <v>0</v>
      </c>
    </row>
    <row r="37" spans="1:14" ht="15.75" x14ac:dyDescent="0.25">
      <c r="A37" s="23"/>
      <c r="B37" s="24">
        <v>43882</v>
      </c>
      <c r="C37" s="94">
        <v>16447.240000000002</v>
      </c>
      <c r="D37" s="95" t="s">
        <v>41</v>
      </c>
      <c r="E37" s="90"/>
      <c r="F37" s="91"/>
      <c r="H37" s="29"/>
      <c r="I37" s="91"/>
      <c r="J37" s="85" t="s">
        <v>36</v>
      </c>
      <c r="K37" s="86" t="s">
        <v>46</v>
      </c>
      <c r="L37" s="82">
        <v>1315.86</v>
      </c>
      <c r="M37" s="31">
        <v>0</v>
      </c>
      <c r="N37" s="32">
        <v>0</v>
      </c>
    </row>
    <row r="38" spans="1:14" ht="15.75" x14ac:dyDescent="0.25">
      <c r="A38" s="23"/>
      <c r="B38" s="24">
        <v>43885</v>
      </c>
      <c r="C38" s="94">
        <v>9276.7999999999993</v>
      </c>
      <c r="D38" s="95" t="s">
        <v>41</v>
      </c>
      <c r="E38" s="90"/>
      <c r="F38" s="91"/>
      <c r="H38" s="29"/>
      <c r="I38" s="91"/>
      <c r="J38" s="85" t="s">
        <v>36</v>
      </c>
      <c r="K38" s="86" t="s">
        <v>47</v>
      </c>
      <c r="L38" s="82">
        <v>29939.599999999999</v>
      </c>
      <c r="M38" s="31">
        <v>0</v>
      </c>
      <c r="N38" s="32">
        <v>0</v>
      </c>
    </row>
    <row r="39" spans="1:14" ht="15.75" x14ac:dyDescent="0.25">
      <c r="A39" s="23"/>
      <c r="B39" s="24">
        <v>43889</v>
      </c>
      <c r="C39" s="97">
        <v>12541.92</v>
      </c>
      <c r="D39" s="95" t="s">
        <v>41</v>
      </c>
      <c r="E39" s="90"/>
      <c r="F39" s="91"/>
      <c r="H39" s="29"/>
      <c r="I39" s="91"/>
      <c r="J39" s="85" t="s">
        <v>36</v>
      </c>
      <c r="K39" s="86" t="s">
        <v>48</v>
      </c>
      <c r="L39" s="82">
        <v>15800</v>
      </c>
      <c r="M39" s="31">
        <v>0</v>
      </c>
      <c r="N39" s="32">
        <v>0</v>
      </c>
    </row>
    <row r="40" spans="1:14" ht="16.5" thickBot="1" x14ac:dyDescent="0.3">
      <c r="A40" s="23"/>
      <c r="B40" s="98">
        <v>43893</v>
      </c>
      <c r="C40" s="99">
        <v>10238.76</v>
      </c>
      <c r="D40" s="100" t="s">
        <v>41</v>
      </c>
      <c r="E40" s="90"/>
      <c r="F40" s="91"/>
      <c r="H40" s="29"/>
      <c r="I40" s="91"/>
      <c r="J40" s="85" t="s">
        <v>36</v>
      </c>
      <c r="K40" s="101" t="s">
        <v>49</v>
      </c>
      <c r="L40" s="82">
        <v>2685</v>
      </c>
      <c r="M40" s="91"/>
      <c r="N40" s="91"/>
    </row>
    <row r="41" spans="1:14" ht="16.5" thickBot="1" x14ac:dyDescent="0.3">
      <c r="A41" s="102"/>
      <c r="B41" s="103"/>
      <c r="C41" s="104"/>
      <c r="D41" s="105"/>
      <c r="E41" s="106"/>
      <c r="F41" s="107"/>
      <c r="G41" s="108"/>
      <c r="H41" s="29">
        <v>43907</v>
      </c>
      <c r="I41" s="107"/>
      <c r="J41" s="85" t="s">
        <v>36</v>
      </c>
      <c r="K41" s="109" t="s">
        <v>50</v>
      </c>
      <c r="L41" s="66">
        <v>3442.3</v>
      </c>
      <c r="M41" s="110">
        <f>SUM(M5:M40)</f>
        <v>2531947.79</v>
      </c>
      <c r="N41" s="111">
        <f>SUM(N5:N40)</f>
        <v>67696</v>
      </c>
    </row>
    <row r="42" spans="1:14" ht="16.5" thickBot="1" x14ac:dyDescent="0.3">
      <c r="B42" s="112" t="s">
        <v>51</v>
      </c>
      <c r="C42" s="113">
        <f>SUM(C5:C41)</f>
        <v>162130.92000000001</v>
      </c>
      <c r="D42" s="114"/>
      <c r="E42" s="115" t="s">
        <v>51</v>
      </c>
      <c r="F42" s="116">
        <f>SUM(F5:F41)</f>
        <v>2772835</v>
      </c>
      <c r="G42" s="114"/>
      <c r="H42" s="117" t="s">
        <v>51</v>
      </c>
      <c r="I42" s="118">
        <f>SUM(I5:I41)</f>
        <v>62116.6</v>
      </c>
      <c r="J42" s="119"/>
      <c r="K42" s="120" t="s">
        <v>51</v>
      </c>
      <c r="L42" s="121">
        <f>SUM(L6:L41)</f>
        <v>198504.88999999998</v>
      </c>
    </row>
    <row r="43" spans="1:14" ht="20.25" thickTop="1" thickBot="1" x14ac:dyDescent="0.3">
      <c r="C43" s="5" t="s">
        <v>10</v>
      </c>
      <c r="M43" s="186">
        <f>N41+M41</f>
        <v>2599643.79</v>
      </c>
      <c r="N43" s="187"/>
    </row>
    <row r="44" spans="1:14" ht="15.75" x14ac:dyDescent="0.25">
      <c r="A44" s="65"/>
      <c r="B44" s="122"/>
      <c r="C44" s="4"/>
      <c r="H44" s="188" t="s">
        <v>52</v>
      </c>
      <c r="I44" s="189"/>
      <c r="J44" s="123"/>
      <c r="K44" s="190">
        <f>I42+L42</f>
        <v>260621.49</v>
      </c>
      <c r="L44" s="191"/>
    </row>
    <row r="45" spans="1:14" ht="15.75" x14ac:dyDescent="0.25">
      <c r="D45" s="165" t="s">
        <v>53</v>
      </c>
      <c r="E45" s="165"/>
      <c r="F45" s="124">
        <f>F42-K44-C42</f>
        <v>2350082.59</v>
      </c>
      <c r="I45" s="125"/>
      <c r="J45" s="125"/>
    </row>
    <row r="46" spans="1:14" ht="18.75" x14ac:dyDescent="0.3">
      <c r="D46" s="166" t="s">
        <v>54</v>
      </c>
      <c r="E46" s="166"/>
      <c r="F46" s="126">
        <v>-2289599.25</v>
      </c>
      <c r="I46" s="167" t="s">
        <v>55</v>
      </c>
      <c r="J46" s="168"/>
      <c r="K46" s="169">
        <f>F51</f>
        <v>442869.79999999981</v>
      </c>
      <c r="L46" s="170"/>
    </row>
    <row r="47" spans="1:14" ht="19.5" thickBot="1" x14ac:dyDescent="0.35">
      <c r="D47" s="127"/>
      <c r="E47" s="128"/>
      <c r="F47" s="129" t="s">
        <v>10</v>
      </c>
      <c r="I47" s="130"/>
      <c r="J47" s="130"/>
      <c r="K47" s="131"/>
      <c r="L47" s="131"/>
    </row>
    <row r="48" spans="1:14" ht="19.5" thickTop="1" x14ac:dyDescent="0.3">
      <c r="C48" s="13" t="s">
        <v>10</v>
      </c>
      <c r="E48" s="65" t="s">
        <v>56</v>
      </c>
      <c r="F48" s="126">
        <f>SUM(F45:F47)</f>
        <v>60483.339999999851</v>
      </c>
      <c r="H48" s="23"/>
      <c r="I48" s="132" t="s">
        <v>57</v>
      </c>
      <c r="J48" s="133"/>
      <c r="K48" s="171">
        <f>-C4</f>
        <v>-355209.27</v>
      </c>
      <c r="L48" s="172"/>
      <c r="M48" s="134"/>
    </row>
    <row r="49" spans="2:14" ht="16.5" thickBot="1" x14ac:dyDescent="0.3">
      <c r="D49" s="135" t="s">
        <v>58</v>
      </c>
      <c r="E49" s="65" t="s">
        <v>59</v>
      </c>
      <c r="F49" s="136">
        <v>18020.8</v>
      </c>
    </row>
    <row r="50" spans="2:14" ht="20.25" thickTop="1" thickBot="1" x14ac:dyDescent="0.35">
      <c r="C50" s="137">
        <v>43895</v>
      </c>
      <c r="D50" s="173" t="s">
        <v>60</v>
      </c>
      <c r="E50" s="174"/>
      <c r="F50" s="138">
        <v>364365.66</v>
      </c>
      <c r="I50" s="175" t="s">
        <v>61</v>
      </c>
      <c r="J50" s="176"/>
      <c r="K50" s="177">
        <f>K46+K48</f>
        <v>87660.529999999795</v>
      </c>
      <c r="L50" s="178"/>
    </row>
    <row r="51" spans="2:14" ht="18.75" x14ac:dyDescent="0.3">
      <c r="C51" s="139"/>
      <c r="D51" s="140"/>
      <c r="E51" s="141" t="s">
        <v>62</v>
      </c>
      <c r="F51" s="142">
        <f>F48+F49+F50</f>
        <v>442869.79999999981</v>
      </c>
      <c r="J51" s="6"/>
      <c r="M51" s="143"/>
    </row>
    <row r="53" spans="2:14" x14ac:dyDescent="0.25">
      <c r="B53"/>
      <c r="C53"/>
      <c r="D53" s="164"/>
      <c r="E53" s="164"/>
      <c r="M53" s="144"/>
      <c r="N53" s="65"/>
    </row>
    <row r="54" spans="2:14" x14ac:dyDescent="0.25">
      <c r="B54"/>
      <c r="C54"/>
      <c r="M54" s="144"/>
      <c r="N54" s="65"/>
    </row>
    <row r="55" spans="2:14" x14ac:dyDescent="0.25">
      <c r="B55"/>
      <c r="C55"/>
      <c r="N55" s="65"/>
    </row>
    <row r="56" spans="2:14" x14ac:dyDescent="0.25">
      <c r="B56"/>
      <c r="C56"/>
      <c r="F56"/>
      <c r="I56"/>
      <c r="J56"/>
      <c r="M56"/>
      <c r="N56" s="65"/>
    </row>
    <row r="57" spans="2:14" x14ac:dyDescent="0.25">
      <c r="B57"/>
      <c r="C57"/>
      <c r="F57" s="145"/>
      <c r="N57" s="65"/>
    </row>
    <row r="58" spans="2:14" x14ac:dyDescent="0.25">
      <c r="F58" s="91"/>
      <c r="M58" s="4"/>
      <c r="N58" s="65"/>
    </row>
    <row r="59" spans="2:14" x14ac:dyDescent="0.25">
      <c r="F59" s="91"/>
      <c r="M59" s="4"/>
      <c r="N59" s="65"/>
    </row>
    <row r="60" spans="2:14" x14ac:dyDescent="0.25">
      <c r="F60" s="91"/>
      <c r="M60" s="4"/>
      <c r="N60" s="65"/>
    </row>
    <row r="61" spans="2:14" x14ac:dyDescent="0.25">
      <c r="F61" s="91"/>
      <c r="M61" s="4"/>
      <c r="N61" s="65"/>
    </row>
    <row r="62" spans="2:14" x14ac:dyDescent="0.25">
      <c r="F62" s="91"/>
      <c r="M62" s="4"/>
    </row>
    <row r="63" spans="2:14" x14ac:dyDescent="0.25">
      <c r="F63" s="91"/>
      <c r="M63" s="4"/>
    </row>
    <row r="64" spans="2:14" x14ac:dyDescent="0.25">
      <c r="F64" s="91"/>
      <c r="M64" s="4"/>
    </row>
    <row r="65" spans="6:13" x14ac:dyDescent="0.25">
      <c r="F65" s="91"/>
      <c r="M65" s="4"/>
    </row>
    <row r="66" spans="6:13" x14ac:dyDescent="0.25">
      <c r="F66" s="91"/>
      <c r="M66" s="4"/>
    </row>
    <row r="67" spans="6:13" x14ac:dyDescent="0.25">
      <c r="F67" s="145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16">
    <mergeCell ref="H44:I44"/>
    <mergeCell ref="K44:L44"/>
    <mergeCell ref="C1:K1"/>
    <mergeCell ref="B3:C3"/>
    <mergeCell ref="E4:F4"/>
    <mergeCell ref="H4:I4"/>
    <mergeCell ref="M43:N43"/>
    <mergeCell ref="D53:E53"/>
    <mergeCell ref="D45:E45"/>
    <mergeCell ref="D46:E46"/>
    <mergeCell ref="I46:J46"/>
    <mergeCell ref="K46:L46"/>
    <mergeCell ref="K48:L48"/>
    <mergeCell ref="D50:E50"/>
    <mergeCell ref="I50:J50"/>
    <mergeCell ref="K50:L50"/>
  </mergeCells>
  <pageMargins left="0.43307086614173229" right="0.15748031496062992" top="0.31496062992125984" bottom="0.31496062992125984" header="0.31496062992125984" footer="0.31496062992125984"/>
  <pageSetup scale="7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7359-1FFA-4215-B04A-C10D18399579}">
  <dimension ref="A1:F87"/>
  <sheetViews>
    <sheetView topLeftCell="A34" workbookViewId="0">
      <selection activeCell="H16" sqref="H16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63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43869</v>
      </c>
      <c r="B3" s="153">
        <v>4106</v>
      </c>
      <c r="C3" s="56">
        <v>145478.92000000001</v>
      </c>
      <c r="D3" s="154"/>
      <c r="E3" s="56"/>
      <c r="F3" s="155">
        <f>C3-E3</f>
        <v>145478.92000000001</v>
      </c>
    </row>
    <row r="4" spans="1:6" x14ac:dyDescent="0.25">
      <c r="A4" s="156">
        <v>43869</v>
      </c>
      <c r="B4" s="157">
        <v>4113</v>
      </c>
      <c r="C4" s="97">
        <v>4191.3</v>
      </c>
      <c r="D4" s="158"/>
      <c r="E4" s="97"/>
      <c r="F4" s="155">
        <f>F3+C4-E4</f>
        <v>149670.22</v>
      </c>
    </row>
    <row r="5" spans="1:6" x14ac:dyDescent="0.25">
      <c r="A5" s="158">
        <v>43870</v>
      </c>
      <c r="B5" s="157">
        <v>4213</v>
      </c>
      <c r="C5" s="97">
        <v>3434.3</v>
      </c>
      <c r="D5" s="158"/>
      <c r="E5" s="97"/>
      <c r="F5" s="155">
        <f t="shared" ref="F5:F50" si="0">F4+C5-E5</f>
        <v>153104.51999999999</v>
      </c>
    </row>
    <row r="6" spans="1:6" x14ac:dyDescent="0.25">
      <c r="A6" s="158">
        <v>43870</v>
      </c>
      <c r="B6" s="157">
        <v>4228</v>
      </c>
      <c r="C6" s="97">
        <v>5048</v>
      </c>
      <c r="D6" s="158"/>
      <c r="E6" s="97"/>
      <c r="F6" s="155">
        <f t="shared" si="0"/>
        <v>158152.51999999999</v>
      </c>
    </row>
    <row r="7" spans="1:6" x14ac:dyDescent="0.25">
      <c r="A7" s="158">
        <v>43870</v>
      </c>
      <c r="B7" s="157">
        <v>4262</v>
      </c>
      <c r="C7" s="97">
        <v>100796.5</v>
      </c>
      <c r="D7" s="158"/>
      <c r="E7" s="97"/>
      <c r="F7" s="155">
        <f t="shared" si="0"/>
        <v>258949.02</v>
      </c>
    </row>
    <row r="8" spans="1:6" x14ac:dyDescent="0.25">
      <c r="A8" s="158">
        <v>43872</v>
      </c>
      <c r="B8" s="157">
        <v>4445</v>
      </c>
      <c r="C8" s="97">
        <v>140862.12</v>
      </c>
      <c r="D8" s="158"/>
      <c r="E8" s="97"/>
      <c r="F8" s="155">
        <f t="shared" si="0"/>
        <v>399811.14</v>
      </c>
    </row>
    <row r="9" spans="1:6" x14ac:dyDescent="0.25">
      <c r="A9" s="158">
        <v>43872</v>
      </c>
      <c r="B9" s="157">
        <v>4457</v>
      </c>
      <c r="C9" s="97">
        <v>5400</v>
      </c>
      <c r="D9" s="158">
        <v>43873</v>
      </c>
      <c r="E9" s="97">
        <v>405211.14</v>
      </c>
      <c r="F9" s="155">
        <f t="shared" si="0"/>
        <v>0</v>
      </c>
    </row>
    <row r="10" spans="1:6" x14ac:dyDescent="0.25">
      <c r="A10" s="158">
        <v>43873</v>
      </c>
      <c r="B10" s="157">
        <v>4549</v>
      </c>
      <c r="C10" s="97">
        <v>32080.46</v>
      </c>
      <c r="D10" s="158"/>
      <c r="E10" s="97"/>
      <c r="F10" s="155">
        <f t="shared" si="0"/>
        <v>32080.46</v>
      </c>
    </row>
    <row r="11" spans="1:6" x14ac:dyDescent="0.25">
      <c r="A11" s="156">
        <v>43873</v>
      </c>
      <c r="B11" s="157">
        <v>4560</v>
      </c>
      <c r="C11" s="97">
        <v>3300</v>
      </c>
      <c r="D11" s="158"/>
      <c r="E11" s="97"/>
      <c r="F11" s="155">
        <f t="shared" si="0"/>
        <v>35380.46</v>
      </c>
    </row>
    <row r="12" spans="1:6" x14ac:dyDescent="0.25">
      <c r="A12" s="158">
        <v>43875</v>
      </c>
      <c r="B12" s="157">
        <v>4790</v>
      </c>
      <c r="C12" s="97">
        <v>133306.85999999999</v>
      </c>
      <c r="D12" s="158"/>
      <c r="E12" s="97"/>
      <c r="F12" s="155">
        <f t="shared" si="0"/>
        <v>168687.31999999998</v>
      </c>
    </row>
    <row r="13" spans="1:6" x14ac:dyDescent="0.25">
      <c r="A13" s="158">
        <v>43875</v>
      </c>
      <c r="B13" s="157">
        <v>4801</v>
      </c>
      <c r="C13" s="97">
        <v>23398.2</v>
      </c>
      <c r="D13" s="158"/>
      <c r="E13" s="97"/>
      <c r="F13" s="155">
        <f t="shared" si="0"/>
        <v>192085.52</v>
      </c>
    </row>
    <row r="14" spans="1:6" x14ac:dyDescent="0.25">
      <c r="A14" s="158">
        <v>43875</v>
      </c>
      <c r="B14" s="157">
        <v>4859</v>
      </c>
      <c r="C14" s="97">
        <v>19477.8</v>
      </c>
      <c r="D14" s="158"/>
      <c r="E14" s="97"/>
      <c r="F14" s="155">
        <f t="shared" si="0"/>
        <v>211563.31999999998</v>
      </c>
    </row>
    <row r="15" spans="1:6" x14ac:dyDescent="0.25">
      <c r="A15" s="158">
        <v>43876</v>
      </c>
      <c r="B15" s="157">
        <v>4958</v>
      </c>
      <c r="C15" s="97">
        <v>75357.899999999994</v>
      </c>
      <c r="D15" s="158"/>
      <c r="E15" s="97"/>
      <c r="F15" s="155">
        <f t="shared" si="0"/>
        <v>286921.21999999997</v>
      </c>
    </row>
    <row r="16" spans="1:6" x14ac:dyDescent="0.25">
      <c r="A16" s="158">
        <v>43876</v>
      </c>
      <c r="B16" s="157">
        <v>4965</v>
      </c>
      <c r="C16" s="97">
        <v>28216.12</v>
      </c>
      <c r="D16" s="158"/>
      <c r="E16" s="97"/>
      <c r="F16" s="155">
        <f t="shared" si="0"/>
        <v>315137.33999999997</v>
      </c>
    </row>
    <row r="17" spans="1:6" x14ac:dyDescent="0.25">
      <c r="A17" s="158">
        <v>43876</v>
      </c>
      <c r="B17" s="157">
        <v>5022</v>
      </c>
      <c r="C17" s="97">
        <v>12587.6</v>
      </c>
      <c r="D17" s="158"/>
      <c r="E17" s="97"/>
      <c r="F17" s="155">
        <f t="shared" si="0"/>
        <v>327724.93999999994</v>
      </c>
    </row>
    <row r="18" spans="1:6" x14ac:dyDescent="0.25">
      <c r="A18" s="158">
        <v>43877</v>
      </c>
      <c r="B18" s="157">
        <v>5073</v>
      </c>
      <c r="C18" s="97">
        <v>16065.2</v>
      </c>
      <c r="D18" s="158"/>
      <c r="E18" s="97"/>
      <c r="F18" s="155">
        <f t="shared" si="0"/>
        <v>343790.13999999996</v>
      </c>
    </row>
    <row r="19" spans="1:6" x14ac:dyDescent="0.25">
      <c r="A19" s="158">
        <v>43877</v>
      </c>
      <c r="B19" s="157">
        <v>5084</v>
      </c>
      <c r="C19" s="97">
        <v>78089.3</v>
      </c>
      <c r="D19" s="158"/>
      <c r="E19" s="97"/>
      <c r="F19" s="155">
        <f t="shared" si="0"/>
        <v>421879.43999999994</v>
      </c>
    </row>
    <row r="20" spans="1:6" x14ac:dyDescent="0.25">
      <c r="A20" s="158">
        <v>43877</v>
      </c>
      <c r="B20" s="157">
        <v>5091</v>
      </c>
      <c r="C20" s="97">
        <v>2860</v>
      </c>
      <c r="D20" s="158"/>
      <c r="E20" s="97"/>
      <c r="F20" s="155">
        <f t="shared" si="0"/>
        <v>424739.43999999994</v>
      </c>
    </row>
    <row r="21" spans="1:6" x14ac:dyDescent="0.25">
      <c r="A21" s="158">
        <v>43878</v>
      </c>
      <c r="B21" s="157">
        <v>5206</v>
      </c>
      <c r="C21" s="97">
        <v>42173.48</v>
      </c>
      <c r="D21" s="158"/>
      <c r="E21" s="97"/>
      <c r="F21" s="155">
        <f t="shared" si="0"/>
        <v>466912.91999999993</v>
      </c>
    </row>
    <row r="22" spans="1:6" x14ac:dyDescent="0.25">
      <c r="A22" s="158">
        <v>43879</v>
      </c>
      <c r="B22" s="157">
        <v>5261</v>
      </c>
      <c r="C22" s="97">
        <v>107603.26</v>
      </c>
      <c r="D22" s="158">
        <v>43879</v>
      </c>
      <c r="E22" s="97">
        <v>574516.18000000005</v>
      </c>
      <c r="F22" s="155">
        <f t="shared" si="0"/>
        <v>0</v>
      </c>
    </row>
    <row r="23" spans="1:6" x14ac:dyDescent="0.25">
      <c r="A23" s="158">
        <v>43880</v>
      </c>
      <c r="B23" s="157">
        <v>5339</v>
      </c>
      <c r="C23" s="97">
        <v>520</v>
      </c>
      <c r="D23" s="158"/>
      <c r="E23" s="97"/>
      <c r="F23" s="155">
        <f t="shared" si="0"/>
        <v>520</v>
      </c>
    </row>
    <row r="24" spans="1:6" x14ac:dyDescent="0.25">
      <c r="A24" s="158">
        <v>43881</v>
      </c>
      <c r="B24" s="157">
        <v>5456</v>
      </c>
      <c r="C24" s="97">
        <v>78381.75</v>
      </c>
      <c r="D24" s="158"/>
      <c r="E24" s="97"/>
      <c r="F24" s="155">
        <f t="shared" si="0"/>
        <v>78901.75</v>
      </c>
    </row>
    <row r="25" spans="1:6" x14ac:dyDescent="0.25">
      <c r="A25" s="158">
        <v>43881</v>
      </c>
      <c r="B25" s="157">
        <v>5565</v>
      </c>
      <c r="C25" s="97">
        <v>122502.8</v>
      </c>
      <c r="D25" s="158"/>
      <c r="E25" s="97"/>
      <c r="F25" s="155">
        <f t="shared" si="0"/>
        <v>201404.55</v>
      </c>
    </row>
    <row r="26" spans="1:6" x14ac:dyDescent="0.25">
      <c r="A26" s="158">
        <v>43882</v>
      </c>
      <c r="B26" s="157">
        <v>5625</v>
      </c>
      <c r="C26" s="97">
        <v>75406.320000000007</v>
      </c>
      <c r="D26" s="158"/>
      <c r="E26" s="97"/>
      <c r="F26" s="155">
        <f t="shared" si="0"/>
        <v>276810.87</v>
      </c>
    </row>
    <row r="27" spans="1:6" x14ac:dyDescent="0.25">
      <c r="A27" s="158">
        <v>43883</v>
      </c>
      <c r="B27" s="157">
        <v>5788</v>
      </c>
      <c r="C27" s="97">
        <v>9910.6</v>
      </c>
      <c r="D27" s="158"/>
      <c r="E27" s="97"/>
      <c r="F27" s="155">
        <f t="shared" si="0"/>
        <v>286721.46999999997</v>
      </c>
    </row>
    <row r="28" spans="1:6" x14ac:dyDescent="0.25">
      <c r="A28" s="156">
        <v>43883</v>
      </c>
      <c r="B28" s="157">
        <v>5811</v>
      </c>
      <c r="C28" s="97">
        <v>133044.6</v>
      </c>
      <c r="D28" s="158"/>
      <c r="E28" s="97"/>
      <c r="F28" s="155">
        <f t="shared" si="0"/>
        <v>419766.06999999995</v>
      </c>
    </row>
    <row r="29" spans="1:6" x14ac:dyDescent="0.25">
      <c r="A29" s="156">
        <v>43883</v>
      </c>
      <c r="B29" s="157">
        <v>5844</v>
      </c>
      <c r="C29" s="97">
        <v>43547.5</v>
      </c>
      <c r="D29" s="158"/>
      <c r="E29" s="97"/>
      <c r="F29" s="155">
        <f t="shared" si="0"/>
        <v>463313.56999999995</v>
      </c>
    </row>
    <row r="30" spans="1:6" x14ac:dyDescent="0.25">
      <c r="A30" s="156">
        <v>43885</v>
      </c>
      <c r="B30" s="157">
        <v>5919</v>
      </c>
      <c r="C30" s="97">
        <v>48182.2</v>
      </c>
      <c r="D30" s="158">
        <v>43885</v>
      </c>
      <c r="E30" s="97">
        <v>511495.77</v>
      </c>
      <c r="F30" s="155">
        <f t="shared" si="0"/>
        <v>0</v>
      </c>
    </row>
    <row r="31" spans="1:6" x14ac:dyDescent="0.25">
      <c r="A31" s="156">
        <v>43886</v>
      </c>
      <c r="B31" s="157">
        <v>6112</v>
      </c>
      <c r="C31" s="97">
        <v>106051.2</v>
      </c>
      <c r="D31" s="158"/>
      <c r="E31" s="97"/>
      <c r="F31" s="155">
        <f t="shared" si="0"/>
        <v>106051.2</v>
      </c>
    </row>
    <row r="32" spans="1:6" x14ac:dyDescent="0.25">
      <c r="A32" s="156">
        <v>43887</v>
      </c>
      <c r="B32" s="157">
        <v>6196</v>
      </c>
      <c r="C32" s="97">
        <v>1239.9000000000001</v>
      </c>
      <c r="D32" s="158"/>
      <c r="E32" s="97"/>
      <c r="F32" s="155">
        <f t="shared" si="0"/>
        <v>107291.09999999999</v>
      </c>
    </row>
    <row r="33" spans="1:6" x14ac:dyDescent="0.25">
      <c r="A33" s="156">
        <v>43887</v>
      </c>
      <c r="B33" s="157">
        <v>6198</v>
      </c>
      <c r="C33" s="97">
        <v>129872.43</v>
      </c>
      <c r="D33" s="158"/>
      <c r="E33" s="97"/>
      <c r="F33" s="155">
        <f t="shared" si="0"/>
        <v>237163.52999999997</v>
      </c>
    </row>
    <row r="34" spans="1:6" x14ac:dyDescent="0.25">
      <c r="A34" s="156">
        <v>43888</v>
      </c>
      <c r="B34" s="157">
        <v>6265</v>
      </c>
      <c r="C34" s="97">
        <v>65799.55</v>
      </c>
      <c r="D34" s="158">
        <v>43889</v>
      </c>
      <c r="E34" s="97">
        <v>302963.08</v>
      </c>
      <c r="F34" s="155">
        <f t="shared" si="0"/>
        <v>0</v>
      </c>
    </row>
    <row r="35" spans="1:6" x14ac:dyDescent="0.25">
      <c r="A35" s="156">
        <v>43889</v>
      </c>
      <c r="B35" s="157">
        <v>6449</v>
      </c>
      <c r="C35" s="97">
        <v>32266.799999999999</v>
      </c>
      <c r="D35" s="158"/>
      <c r="E35" s="97"/>
      <c r="F35" s="155">
        <f t="shared" si="0"/>
        <v>32266.799999999999</v>
      </c>
    </row>
    <row r="36" spans="1:6" x14ac:dyDescent="0.25">
      <c r="A36" s="156">
        <v>43889</v>
      </c>
      <c r="B36" s="157">
        <v>6456</v>
      </c>
      <c r="C36" s="97">
        <v>61649.52</v>
      </c>
      <c r="D36" s="158"/>
      <c r="E36" s="97"/>
      <c r="F36" s="155">
        <f t="shared" si="0"/>
        <v>93916.319999999992</v>
      </c>
    </row>
    <row r="37" spans="1:6" x14ac:dyDescent="0.25">
      <c r="A37" s="156">
        <v>43889</v>
      </c>
      <c r="B37" s="157">
        <v>6468</v>
      </c>
      <c r="C37" s="97">
        <v>48393.45</v>
      </c>
      <c r="D37" s="158"/>
      <c r="E37" s="97"/>
      <c r="F37" s="155">
        <f t="shared" si="0"/>
        <v>142309.76999999999</v>
      </c>
    </row>
    <row r="38" spans="1:6" x14ac:dyDescent="0.25">
      <c r="A38" s="156">
        <v>43889</v>
      </c>
      <c r="B38" s="157">
        <v>6469</v>
      </c>
      <c r="C38" s="97">
        <v>976.8</v>
      </c>
      <c r="D38" s="158"/>
      <c r="E38" s="97"/>
      <c r="F38" s="155">
        <f t="shared" si="0"/>
        <v>143286.56999999998</v>
      </c>
    </row>
    <row r="39" spans="1:6" x14ac:dyDescent="0.25">
      <c r="A39" s="156">
        <v>43890</v>
      </c>
      <c r="B39" s="157">
        <v>6563</v>
      </c>
      <c r="C39" s="97">
        <v>63781.2</v>
      </c>
      <c r="D39" s="158"/>
      <c r="E39" s="97"/>
      <c r="F39" s="155">
        <f t="shared" si="0"/>
        <v>207067.76999999996</v>
      </c>
    </row>
    <row r="40" spans="1:6" x14ac:dyDescent="0.25">
      <c r="A40" s="156">
        <v>43890</v>
      </c>
      <c r="B40" s="157">
        <v>6591</v>
      </c>
      <c r="C40" s="97">
        <v>46626</v>
      </c>
      <c r="D40" s="158"/>
      <c r="E40" s="97"/>
      <c r="F40" s="155">
        <f t="shared" si="0"/>
        <v>253693.76999999996</v>
      </c>
    </row>
    <row r="41" spans="1:6" x14ac:dyDescent="0.25">
      <c r="A41" s="156">
        <v>43893</v>
      </c>
      <c r="B41" s="157">
        <v>6825</v>
      </c>
      <c r="C41" s="97">
        <v>107181.42</v>
      </c>
      <c r="D41" s="158"/>
      <c r="E41" s="97"/>
      <c r="F41" s="155">
        <f t="shared" si="0"/>
        <v>360875.18999999994</v>
      </c>
    </row>
    <row r="42" spans="1:6" x14ac:dyDescent="0.25">
      <c r="A42" s="156">
        <v>43865</v>
      </c>
      <c r="B42" s="157">
        <v>6982</v>
      </c>
      <c r="C42" s="97">
        <v>134047.89000000001</v>
      </c>
      <c r="D42" s="158"/>
      <c r="E42" s="97"/>
      <c r="F42" s="155">
        <f t="shared" si="0"/>
        <v>494923.07999999996</v>
      </c>
    </row>
    <row r="43" spans="1:6" x14ac:dyDescent="0.25">
      <c r="A43" s="156">
        <v>43894</v>
      </c>
      <c r="B43" s="157">
        <v>6385</v>
      </c>
      <c r="C43" s="97">
        <v>490</v>
      </c>
      <c r="D43" s="158">
        <v>43897</v>
      </c>
      <c r="E43" s="97">
        <v>495413.08</v>
      </c>
      <c r="F43" s="155">
        <f t="shared" si="0"/>
        <v>0</v>
      </c>
    </row>
    <row r="44" spans="1:6" x14ac:dyDescent="0.25">
      <c r="A44" s="156"/>
      <c r="B44" s="157"/>
      <c r="C44" s="97">
        <v>0</v>
      </c>
      <c r="D44" s="158"/>
      <c r="E44" s="97"/>
      <c r="F44" s="155">
        <f t="shared" si="0"/>
        <v>0</v>
      </c>
    </row>
    <row r="45" spans="1:6" x14ac:dyDescent="0.25">
      <c r="A45" s="156"/>
      <c r="B45" s="157"/>
      <c r="C45" s="97">
        <v>0</v>
      </c>
      <c r="D45" s="158"/>
      <c r="E45" s="97"/>
      <c r="F45" s="155">
        <f t="shared" si="0"/>
        <v>0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0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0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0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0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0</v>
      </c>
    </row>
    <row r="51" spans="1:6" ht="19.5" thickTop="1" x14ac:dyDescent="0.3">
      <c r="B51" s="65"/>
      <c r="C51" s="4">
        <f>SUM(C3:C50)</f>
        <v>2289599.25</v>
      </c>
      <c r="D51" s="1"/>
      <c r="E51" s="4">
        <f>SUM(E3:E50)</f>
        <v>2289599.25</v>
      </c>
      <c r="F51" s="163">
        <f>F50</f>
        <v>0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 N E R O    2 0 2 0        </vt:lpstr>
      <vt:lpstr>REMISIONES  ENERO  2020  </vt:lpstr>
      <vt:lpstr>FEBRERO  2020 </vt:lpstr>
      <vt:lpstr>REMISIONES  FEBRERO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2020-03-10T18:50:23Z</cp:lastPrinted>
  <dcterms:created xsi:type="dcterms:W3CDTF">2020-03-10T18:49:14Z</dcterms:created>
  <dcterms:modified xsi:type="dcterms:W3CDTF">2020-04-13T17:34:28Z</dcterms:modified>
</cp:coreProperties>
</file>