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 04  ABRIL  2020\"/>
    </mc:Choice>
  </mc:AlternateContent>
  <xr:revisionPtr revIDLastSave="0" documentId="13_ncr:1_{7469BEFF-A55B-4A47-9620-B73B8A28E5AD}" xr6:coauthVersionLast="45" xr6:coauthVersionMax="45" xr10:uidLastSave="{00000000-0000-0000-0000-000000000000}"/>
  <bookViews>
    <workbookView xWindow="-120" yWindow="-120" windowWidth="24240" windowHeight="13140" firstSheet="5" activeTab="8" xr2:uid="{B851DD0B-0650-4905-8FE5-BDBD7DE8D83E}"/>
  </bookViews>
  <sheets>
    <sheet name="E N E R O    2 0 2 0        " sheetId="4" r:id="rId1"/>
    <sheet name="Hoja1" sheetId="7" r:id="rId2"/>
    <sheet name="REMISIONES  ENERO  2020  " sheetId="3" r:id="rId3"/>
    <sheet name="FEBRERO  2020 " sheetId="1" r:id="rId4"/>
    <sheet name="REMISIONES  FEBRERO 2020" sheetId="2" r:id="rId5"/>
    <sheet name="  M A R Z O     2 0 2 0        " sheetId="5" r:id="rId6"/>
    <sheet name="REMISIONES  MARZO  2020    " sheetId="6" r:id="rId7"/>
    <sheet name="    A B R I L       2020       " sheetId="8" r:id="rId8"/>
    <sheet name="  REMISIONES   ABRIL    2020   " sheetId="9" r:id="rId9"/>
    <sheet name="Hoja4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9" l="1"/>
  <c r="F40" i="9" s="1"/>
  <c r="F37" i="9"/>
  <c r="F38" i="9" s="1"/>
  <c r="E41" i="9"/>
  <c r="C41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K46" i="8"/>
  <c r="I40" i="8"/>
  <c r="F40" i="8"/>
  <c r="C40" i="8"/>
  <c r="N39" i="8"/>
  <c r="M32" i="8"/>
  <c r="M26" i="8"/>
  <c r="M24" i="8"/>
  <c r="L16" i="8"/>
  <c r="M14" i="8"/>
  <c r="L14" i="8"/>
  <c r="L13" i="8"/>
  <c r="L40" i="8" s="1"/>
  <c r="M12" i="8"/>
  <c r="M39" i="8" s="1"/>
  <c r="L12" i="8"/>
  <c r="F41" i="9" l="1"/>
  <c r="F43" i="8"/>
  <c r="F46" i="8" s="1"/>
  <c r="F49" i="8" s="1"/>
  <c r="K44" i="8" s="1"/>
  <c r="K48" i="8" s="1"/>
  <c r="K42" i="8"/>
  <c r="M41" i="8"/>
  <c r="E51" i="6"/>
  <c r="C51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K46" i="5"/>
  <c r="I40" i="5"/>
  <c r="F40" i="5"/>
  <c r="C40" i="5"/>
  <c r="N39" i="5"/>
  <c r="M26" i="5"/>
  <c r="M25" i="5"/>
  <c r="L17" i="5"/>
  <c r="L16" i="5"/>
  <c r="L15" i="5"/>
  <c r="L14" i="5"/>
  <c r="L13" i="5"/>
  <c r="L40" i="5" s="1"/>
  <c r="M10" i="5"/>
  <c r="M39" i="5" s="1"/>
  <c r="E51" i="3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46" i="4" s="1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s="1"/>
  <c r="M41" i="5" l="1"/>
  <c r="K42" i="5"/>
  <c r="F43" i="5" s="1"/>
  <c r="F46" i="5" s="1"/>
  <c r="F49" i="5" s="1"/>
  <c r="K44" i="5" s="1"/>
  <c r="K48" i="5" s="1"/>
  <c r="F48" i="4"/>
  <c r="F51" i="4" s="1"/>
  <c r="F54" i="4" s="1"/>
  <c r="K49" i="4" s="1"/>
  <c r="K53" i="4" s="1"/>
  <c r="K47" i="4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42" i="1" s="1"/>
  <c r="L12" i="1"/>
  <c r="M10" i="1"/>
  <c r="M8" i="1"/>
  <c r="M41" i="1" s="1"/>
  <c r="K44" i="1" l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3E22CA0-053C-4EE5-95E1-50FE4C76E5B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B6C1968-68FE-444F-9364-D36FF73F1A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D9A8617-ACDB-4D2D-B292-E0D6D84CD4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26D2E87-30A1-48E3-B065-18D5D547018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<sst xmlns="http://schemas.openxmlformats.org/spreadsheetml/2006/main" count="475" uniqueCount="219">
  <si>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</si>
  <si>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</si>
  <si>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</si>
  <si>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</si>
  <si>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</si>
  <si>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</si>
  <si>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</si>
  <si>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</si>
  <si>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</si>
  <si>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</si>
  <si>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</si>
  <si>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</si>
  <si>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</si>
  <si>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</si>
  <si>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</si>
  <si>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</si>
  <si>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</si>
  <si>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</si>
  <si>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</si>
  <si>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</si>
  <si>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</si>
  <si>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</si>
  <si>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</si>
  <si>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</si>
  <si>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</si>
  <si>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</si>
  <si>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</si>
  <si>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</si>
  <si>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</si>
  <si>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</si>
  <si>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</si>
  <si>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</si>
  <si>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</si>
  <si>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</si>
  <si>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</si>
  <si>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</si>
  <si>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</si>
  <si>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</si>
  <si>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</si>
  <si>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</si>
  <si>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</si>
  <si>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</si>
  <si>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</si>
  <si>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</si>
  <si>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</si>
  <si>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</si>
  <si>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</si>
  <si>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</si>
  <si>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</si>
  <si>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</si>
  <si>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</si>
  <si>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</si>
  <si>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</si>
  <si>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</si>
  <si>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</si>
  <si>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</si>
  <si>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</si>
  <si>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</si>
  <si>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</si>
  <si>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</si>
  <si>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</si>
  <si>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</si>
  <si>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</si>
  <si>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</si>
  <si>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</si>
  <si>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</si>
  <si>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</si>
  <si>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</si>
  <si>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</si>
  <si>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</si>
  <si>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</si>
  <si>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</si>
  <si>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</si>
  <si>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</si>
  <si>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</si>
  <si>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</si>
  <si>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</si>
  <si>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</si>
  <si>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</si>
  <si>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</si>
  <si>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</si>
  <si>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</si>
  <si>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</si>
  <si>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</si>
  <si>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</si>
  <si>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</si>
  <si>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</si>
  <si>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</si>
  <si>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</si>
  <si>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</si>
  <si>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</si>
  <si>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</si>
  <si>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</si>
  <si>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</si>
  <si>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</si>
  <si>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</si>
  <si>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</si>
  <si>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</si>
  <si>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</si>
  <si>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</si>
  <si>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</si>
  <si>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</si>
  <si>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</si>
  <si>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</si>
  <si>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</si>
  <si>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</si>
  <si>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</si>
  <si>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</si>
  <si>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</si>
  <si>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</si>
  <si>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</si>
  <si>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</si>
  <si>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</si>
  <si>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</si>
  <si>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</si>
  <si>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</si>
  <si>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</si>
  <si>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</si>
  <si>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</si>
  <si>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</si>
  <si>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</si>
  <si>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</si>
  <si>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</si>
  <si>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</si>
  <si>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</si>
  <si>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</si>
  <si>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</si>
  <si>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</si>
  <si>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</si>
  <si>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</si>
  <si>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</si>
  <si>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</si>
  <si>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</si>
  <si>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</si>
  <si>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</si>
  <si>
    <t>MANUEL ATLATENCO</t>
  </si>
  <si>
    <t>con fecha 07 Enero   de  2019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</si>
  <si>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</si>
  <si>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</si>
  <si>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</si>
  <si>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</si>
  <si>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</si>
  <si>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</si>
  <si>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NOMINA 11</t>
  </si>
  <si>
    <t>NOMINA 12</t>
  </si>
  <si>
    <t>NOMINA 13</t>
  </si>
  <si>
    <t>POLLO-MAIZ-CHORIZO</t>
  </si>
  <si>
    <t>NOMINA  14</t>
  </si>
  <si>
    <t>RES-POLLO-CHORIZO</t>
  </si>
  <si>
    <t xml:space="preserve">POLLO-MAIZ   </t>
  </si>
  <si>
    <t>POLLO-QUESOS-</t>
  </si>
  <si>
    <t>RES-QUESOS-VERDURAS</t>
  </si>
  <si>
    <t>SAT</t>
  </si>
  <si>
    <t>POLLO--TOSTADAS</t>
  </si>
  <si>
    <t>POLLO--CHORIZO</t>
  </si>
  <si>
    <t>POLLO-QUESOS CONDIMENTOS</t>
  </si>
  <si>
    <t>MARZO.,2020</t>
  </si>
  <si>
    <t>SIN LUZ</t>
  </si>
  <si>
    <t>Bolsas y desechables</t>
  </si>
  <si>
    <t>CHISTORRA-QUESO -POLLO</t>
  </si>
  <si>
    <t>CAMARAS Tienda</t>
  </si>
  <si>
    <t>CELULARES 4  equipos</t>
  </si>
  <si>
    <t>POLLO-MAIZ-QUESOS VERDURA</t>
  </si>
  <si>
    <t>COMISIONES BANCARIAS</t>
  </si>
  <si>
    <t>RES-POLLO--CHORIZO</t>
  </si>
  <si>
    <t>GASOLINA</t>
  </si>
  <si>
    <t>Transfer</t>
  </si>
  <si>
    <t>RES-POLLO-TOSTADAS</t>
  </si>
  <si>
    <t>IMSS--INFONAVIT-</t>
  </si>
  <si>
    <t>QUESOS--POLLO-MAIZ</t>
  </si>
  <si>
    <t>MATERIAL LIMPIEZA</t>
  </si>
  <si>
    <t>OFFICE DEPOT cintas</t>
  </si>
  <si>
    <t>.</t>
  </si>
  <si>
    <t>RES-SALSAS</t>
  </si>
  <si>
    <t>Seguro Anual  Moto</t>
  </si>
  <si>
    <t>Seguro Resp civil</t>
  </si>
  <si>
    <t>VIGILANTE</t>
  </si>
  <si>
    <t>REMISIONES  ABASTO 4 CARNES       2 0 2 0</t>
  </si>
  <si>
    <t>BALANCE      ABASTO 4 CARNES   ABRIL       2 0 2 0</t>
  </si>
  <si>
    <t>RES-QUESOS-CHISTORRA-SALSAS-POLLO-TOSTADAS</t>
  </si>
  <si>
    <t>NO ABRIO</t>
  </si>
  <si>
    <t>POLLO--RES</t>
  </si>
  <si>
    <t>CHORIZO-JUGO</t>
  </si>
  <si>
    <t>NOMINA 15</t>
  </si>
  <si>
    <t>Tranfer y Dep</t>
  </si>
  <si>
    <t>NOMINA 16</t>
  </si>
  <si>
    <t>NOMINA 17</t>
  </si>
  <si>
    <t>POLLO--MAIZ-QUESO</t>
  </si>
  <si>
    <t>NOMINA 18</t>
  </si>
  <si>
    <t xml:space="preserve">Transfer </t>
  </si>
  <si>
    <t>NOMINA  19</t>
  </si>
  <si>
    <t>RES-POLLO-CHORIZO-JUGO</t>
  </si>
  <si>
    <t>FUMIGACION</t>
  </si>
  <si>
    <t>POLLO-QUESOS-VERDURA</t>
  </si>
  <si>
    <t>RES-MAIZ</t>
  </si>
  <si>
    <t>TOSTADAS--SALSAS</t>
  </si>
  <si>
    <t>ABRIL.,2020</t>
  </si>
  <si>
    <t>ADT-SECURITY</t>
  </si>
  <si>
    <t>Art de limpieza</t>
  </si>
  <si>
    <t>PATA-POLLO</t>
  </si>
  <si>
    <t>BOMBA P/Fumigar</t>
  </si>
  <si>
    <t>RES-QUESOS-POLLO</t>
  </si>
  <si>
    <t>CELULARES-INTERNET</t>
  </si>
  <si>
    <t>COMISIONES BANCO</t>
  </si>
  <si>
    <t>RES-VERDURAS</t>
  </si>
  <si>
    <t>FONACOT</t>
  </si>
  <si>
    <t>TOCINETA-QUESOS-POLLO-TOSTADAS-CHORIZO</t>
  </si>
  <si>
    <t>IMPUESTOS FED</t>
  </si>
  <si>
    <t>RES-POLLO-SALSAS</t>
  </si>
  <si>
    <t>I.M.S.S  MARZO</t>
  </si>
  <si>
    <t>RES--POLLO--VINAGRE</t>
  </si>
  <si>
    <t>LLANTA MOTO</t>
  </si>
  <si>
    <t>QUESOS-MAIZ</t>
  </si>
  <si>
    <t>Material empaques</t>
  </si>
  <si>
    <t>Motores Vitrinas</t>
  </si>
  <si>
    <t xml:space="preserve">PAPELERIA </t>
  </si>
  <si>
    <t>POLICIA AUX</t>
  </si>
  <si>
    <t>Tenencia MOTO</t>
  </si>
  <si>
    <t xml:space="preserve">VIGILANCIA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</si>
</sst>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3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166" fontId="9" fillId="0" borderId="45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  <xf numFmtId="0" fontId="5" fillId="0" borderId="0" xfId="0" applyFont="1"/>
    <xf numFmtId="44" fontId="8" fillId="11" borderId="0" xfId="1" applyFont="1" applyFill="1"/>
    <xf numFmtId="44" fontId="1" fillId="11" borderId="0" xfId="1" applyFill="1"/>
    <xf numFmtId="0" fontId="8" fillId="11" borderId="0" xfId="0" applyFont="1" applyFill="1"/>
    <xf numFmtId="165" fontId="8" fillId="3" borderId="0" xfId="0" applyNumberFormat="1" applyFont="1" applyFill="1" applyAlignment="1">
      <alignment horizontal="left"/>
    </xf>
    <xf numFmtId="44" fontId="2" fillId="12" borderId="12" xfId="1" applyFont="1" applyFill="1" applyBorder="1"/>
    <xf numFmtId="166" fontId="9" fillId="13" borderId="0" xfId="0" applyNumberFormat="1" applyFont="1" applyFill="1"/>
    <xf numFmtId="44" fontId="2" fillId="12" borderId="14" xfId="1" applyFont="1" applyFill="1" applyBorder="1"/>
    <xf numFmtId="44" fontId="2" fillId="12" borderId="19" xfId="1" applyFont="1" applyFill="1" applyBorder="1"/>
    <xf numFmtId="44" fontId="2" fillId="12" borderId="17" xfId="1" applyFont="1" applyFill="1" applyBorder="1"/>
    <xf numFmtId="44" fontId="2" fillId="12" borderId="18" xfId="1" applyFont="1" applyFill="1" applyBorder="1"/>
    <xf numFmtId="166" fontId="15" fillId="0" borderId="57" xfId="0" applyNumberFormat="1" applyFont="1" applyBorder="1"/>
    <xf numFmtId="15" fontId="2" fillId="0" borderId="44" xfId="0" applyNumberFormat="1" applyFont="1" applyBorder="1"/>
    <xf numFmtId="44" fontId="2" fillId="0" borderId="58" xfId="1" applyFont="1" applyFill="1" applyBorder="1"/>
    <xf numFmtId="166" fontId="15" fillId="0" borderId="59" xfId="0" applyNumberFormat="1" applyFont="1" applyBorder="1"/>
    <xf numFmtId="44" fontId="2" fillId="0" borderId="60" xfId="1" applyFont="1" applyFill="1" applyBorder="1"/>
    <xf numFmtId="0" fontId="17" fillId="0" borderId="31" xfId="0" applyFont="1" applyBorder="1" applyAlignment="1">
      <alignment horizontal="left"/>
    </xf>
    <xf numFmtId="44" fontId="2" fillId="0" borderId="61" xfId="1" applyFont="1" applyFill="1" applyBorder="1"/>
    <xf numFmtId="44" fontId="2" fillId="0" borderId="62" xfId="1" applyFont="1" applyFill="1" applyBorder="1"/>
    <xf numFmtId="44" fontId="37" fillId="0" borderId="17" xfId="1" applyFont="1" applyFill="1" applyBorder="1"/>
    <xf numFmtId="44" fontId="37" fillId="0" borderId="0" xfId="1" applyFont="1" applyFill="1" applyBorder="1" applyAlignment="1">
      <alignment horizontal="center"/>
    </xf>
    <xf numFmtId="166" fontId="14" fillId="0" borderId="59" xfId="0" applyNumberFormat="1" applyFont="1" applyBorder="1"/>
    <xf numFmtId="15" fontId="2" fillId="0" borderId="3" xfId="0" applyNumberFormat="1" applyFont="1" applyBorder="1"/>
    <xf numFmtId="44" fontId="37" fillId="0" borderId="0" xfId="1" applyFont="1" applyFill="1" applyBorder="1"/>
    <xf numFmtId="166" fontId="17" fillId="0" borderId="59" xfId="0" applyNumberFormat="1" applyFont="1" applyBorder="1"/>
    <xf numFmtId="166" fontId="18" fillId="0" borderId="59" xfId="0" applyNumberFormat="1" applyFont="1" applyBorder="1"/>
    <xf numFmtId="44" fontId="37" fillId="13" borderId="0" xfId="1" applyFont="1" applyFill="1" applyBorder="1"/>
    <xf numFmtId="164" fontId="2" fillId="3" borderId="11" xfId="0" applyNumberFormat="1" applyFont="1" applyFill="1" applyBorder="1" applyAlignment="1">
      <alignment horizontal="center"/>
    </xf>
    <xf numFmtId="44" fontId="2" fillId="3" borderId="63" xfId="1" applyFont="1" applyFill="1" applyBorder="1"/>
    <xf numFmtId="0" fontId="17" fillId="0" borderId="38" xfId="0" applyFont="1" applyBorder="1" applyAlignment="1">
      <alignment horizontal="left"/>
    </xf>
    <xf numFmtId="164" fontId="32" fillId="0" borderId="20" xfId="0" applyNumberFormat="1" applyFont="1" applyFill="1" applyBorder="1" applyAlignment="1">
      <alignment horizontal="center"/>
    </xf>
    <xf numFmtId="1" fontId="33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36" fillId="10" borderId="0" xfId="0" applyFont="1" applyFill="1" applyAlignment="1">
      <alignment horizontal="center" vertical="center" wrapText="1"/>
    </xf>
    <xf numFmtId="0" fontId="36" fillId="10" borderId="37" xfId="0" applyFont="1" applyFill="1" applyBorder="1" applyAlignment="1">
      <alignment horizontal="center" vertical="center" wrapText="1"/>
    </xf>
    <xf numFmtId="44" fontId="37" fillId="0" borderId="0" xfId="1" applyFont="1" applyFill="1" applyBorder="1" applyAlignment="1">
      <alignment horizontal="right"/>
    </xf>
    <xf numFmtId="166" fontId="17" fillId="12" borderId="0" xfId="0" applyNumberFormat="1" applyFont="1" applyFill="1"/>
    <xf numFmtId="44" fontId="2" fillId="0" borderId="0" xfId="1" applyFont="1" applyFill="1" applyBorder="1" applyAlignment="1">
      <alignment horizontal="right"/>
    </xf>
    <xf numFmtId="44" fontId="38" fillId="0" borderId="0" xfId="1" applyFont="1" applyFill="1" applyBorder="1" applyAlignment="1">
      <alignment horizontal="center"/>
    </xf>
    <xf numFmtId="165" fontId="18" fillId="0" borderId="15" xfId="1" applyNumberFormat="1" applyFont="1" applyBorder="1" applyAlignment="1">
      <alignment horizontal="center"/>
    </xf>
    <xf numFmtId="0" fontId="39" fillId="0" borderId="11" xfId="0" applyFont="1" applyBorder="1" applyAlignment="1">
      <alignment horizontal="left"/>
    </xf>
    <xf numFmtId="44" fontId="18" fillId="0" borderId="21" xfId="1" applyFont="1" applyFill="1" applyBorder="1" applyAlignment="1">
      <alignment horizontal="right"/>
    </xf>
    <xf numFmtId="165" fontId="18" fillId="0" borderId="2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44" fontId="18" fillId="0" borderId="24" xfId="1" applyFont="1" applyBorder="1" applyAlignment="1">
      <alignment horizontal="right"/>
    </xf>
    <xf numFmtId="165" fontId="17" fillId="0" borderId="15" xfId="1" applyNumberFormat="1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166" fontId="40" fillId="0" borderId="0" xfId="0" applyNumberFormat="1" applyFont="1"/>
    <xf numFmtId="44" fontId="14" fillId="0" borderId="20" xfId="1" applyFont="1" applyFill="1" applyBorder="1" applyAlignment="1">
      <alignment horizontal="left" vertical="center"/>
    </xf>
    <xf numFmtId="16" fontId="18" fillId="0" borderId="31" xfId="0" applyNumberFormat="1" applyFont="1" applyBorder="1" applyAlignment="1">
      <alignment horizontal="left"/>
    </xf>
    <xf numFmtId="44" fontId="18" fillId="0" borderId="0" xfId="1" applyFont="1" applyFill="1" applyBorder="1"/>
    <xf numFmtId="166" fontId="18" fillId="0" borderId="20" xfId="0" applyNumberFormat="1" applyFont="1" applyBorder="1"/>
    <xf numFmtId="44" fontId="2" fillId="0" borderId="63" xfId="1" applyFont="1" applyFill="1" applyBorder="1"/>
    <xf numFmtId="44" fontId="18" fillId="0" borderId="23" xfId="1" applyFont="1" applyFill="1" applyBorder="1" applyAlignment="1">
      <alignment horizontal="right"/>
    </xf>
    <xf numFmtId="44" fontId="41" fillId="0" borderId="0" xfId="1" applyFont="1" applyFill="1" applyBorder="1" applyAlignment="1">
      <alignment horizontal="right"/>
    </xf>
    <xf numFmtId="0" fontId="37" fillId="0" borderId="42" xfId="0" applyFont="1" applyBorder="1" applyAlignment="1">
      <alignment horizontal="center"/>
    </xf>
    <xf numFmtId="44" fontId="41" fillId="0" borderId="42" xfId="1" applyFont="1" applyBorder="1"/>
    <xf numFmtId="44" fontId="37" fillId="0" borderId="0" xfId="1" applyFont="1" applyFill="1" applyAlignment="1">
      <alignment horizontal="right"/>
    </xf>
    <xf numFmtId="167" fontId="42" fillId="0" borderId="0" xfId="1" applyNumberFormat="1" applyFont="1" applyFill="1" applyBorder="1" applyAlignment="1">
      <alignment horizontal="right" vertical="center" wrapText="1"/>
    </xf>
    <xf numFmtId="1" fontId="33" fillId="14" borderId="20" xfId="0" applyNumberFormat="1" applyFont="1" applyFill="1" applyBorder="1" applyAlignment="1">
      <alignment horizontal="center"/>
    </xf>
    <xf numFmtId="44" fontId="2" fillId="14" borderId="2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E4669B-ECC3-45B1-8DA5-53A4E541CFD3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8F4135E-160C-4E8C-A3EF-0801B3E77A48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8A1DCC-BAD6-4EE9-A189-20BD52E82E0C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470317-1AA6-4D48-A190-546E71CA9C7E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E0282D2-AC9E-4D85-8CD1-CBDA4653BC7F}"/>
            </a:ext>
          </a:extLst>
        </xdr:cNvPr>
        <xdr:cNvCxnSpPr/>
      </xdr:nvCxnSpPr>
      <xdr:spPr>
        <a:xfrm>
          <a:off x="2181225" y="81438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3D63E84-B190-4D95-AB3B-3AB85442567E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19F76C-E222-496D-B3DF-8DBC90BE091B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F64DC2F-2265-43C9-AE41-C80AFC5024DA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FFBAFC8-E840-4247-8B6E-36A43593C631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B8580F0-3286-45AD-AA93-22063C1ED6E2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3C3DB8B-8683-4007-A49B-DF464F374E53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B854E5-9583-4A7F-AB83-5035E31983BB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52388F7-43EC-4AFD-8A80-C5AE1708147F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0D0D82-8D37-4F50-957C-1901110DFF46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6B025EC-5485-497C-BAD7-EFEC9D7C26C8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2B00E20-FABB-4B07-8A47-6C8872768E6D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483224A-2320-4809-A3AB-917C583170FC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EA6E546-698D-4E7B-9E4B-1BA0F241F82D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workbookViewId="0">
      <selection activeCell="E21" sqref="E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32.42578125" style="4" customWidth="1"/>
  </cols>
  <sheetData>
    <row r="1" spans="1:15" ht="23.25" x14ac:dyDescent="0.35">
      <c r="C1" s="232" t="s">
        <v>69</v>
      </c>
      <c r="D1" s="232"/>
      <c r="E1" s="232"/>
      <c r="F1" s="232"/>
      <c r="G1" s="232"/>
      <c r="H1" s="232"/>
      <c r="I1" s="232"/>
      <c r="J1" s="232"/>
      <c r="K1" s="232"/>
      <c r="L1" s="2"/>
      <c r="M1" s="3"/>
    </row>
    <row r="2" spans="1:15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9.5" thickBot="1" x14ac:dyDescent="0.35">
      <c r="B3" s="233" t="s">
        <v>2</v>
      </c>
      <c r="C3" s="234"/>
      <c r="D3" s="12"/>
      <c r="I3" s="14" t="s">
        <v>3</v>
      </c>
      <c r="J3" s="9"/>
      <c r="K3" s="15" t="s">
        <v>4</v>
      </c>
      <c r="L3" s="15"/>
    </row>
    <row r="4" spans="1:15" ht="20.25" thickTop="1" thickBot="1" x14ac:dyDescent="0.35">
      <c r="A4" s="16" t="s">
        <v>5</v>
      </c>
      <c r="B4" s="17"/>
      <c r="C4" s="18">
        <v>273391.58</v>
      </c>
      <c r="D4" s="19">
        <v>43837</v>
      </c>
      <c r="E4" s="235" t="s">
        <v>6</v>
      </c>
      <c r="F4" s="236"/>
      <c r="H4" s="237" t="s">
        <v>7</v>
      </c>
      <c r="I4" s="238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.75" thickBot="1" x14ac:dyDescent="0.3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5" thickBot="1" x14ac:dyDescent="0.3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5" thickBot="1" x14ac:dyDescent="0.3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5" thickBot="1" x14ac:dyDescent="0.3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5" thickBot="1" x14ac:dyDescent="0.3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.75" thickBot="1" x14ac:dyDescent="0.3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.75" thickBot="1" x14ac:dyDescent="0.3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.75" thickBot="1" x14ac:dyDescent="0.3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.75" thickBot="1" x14ac:dyDescent="0.3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.75" thickBot="1" x14ac:dyDescent="0.3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.75" thickBot="1" x14ac:dyDescent="0.3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.75" thickBot="1" x14ac:dyDescent="0.3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.75" thickBot="1" x14ac:dyDescent="0.3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.75" thickBot="1" x14ac:dyDescent="0.3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.75" thickBot="1" x14ac:dyDescent="0.3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66" t="s">
        <v>84</v>
      </c>
      <c r="L20" s="167">
        <v>1374.88</v>
      </c>
      <c r="M20" s="31">
        <v>99234</v>
      </c>
      <c r="N20" s="32">
        <v>1442</v>
      </c>
      <c r="O20" s="91"/>
    </row>
    <row r="21" spans="1:15" ht="16.5" thickBot="1" x14ac:dyDescent="0.3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.75" thickBot="1" x14ac:dyDescent="0.3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.75" thickBot="1" x14ac:dyDescent="0.3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.75" thickBot="1" x14ac:dyDescent="0.3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.75" thickBot="1" x14ac:dyDescent="0.3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.75" thickBot="1" x14ac:dyDescent="0.3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.75" thickBot="1" x14ac:dyDescent="0.3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.75" thickBot="1" x14ac:dyDescent="0.3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.75" thickBot="1" x14ac:dyDescent="0.3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5" thickBot="1" x14ac:dyDescent="0.3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68"/>
      <c r="L30" s="82"/>
      <c r="M30" s="31">
        <v>98355</v>
      </c>
      <c r="N30" s="32">
        <v>5219</v>
      </c>
      <c r="O30" s="91"/>
    </row>
    <row r="31" spans="1:15" ht="16.5" thickBot="1" x14ac:dyDescent="0.3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68"/>
      <c r="L31" s="82"/>
      <c r="M31" s="31">
        <v>66714</v>
      </c>
      <c r="N31" s="32">
        <v>2930</v>
      </c>
      <c r="O31" s="91"/>
    </row>
    <row r="32" spans="1:15" ht="16.5" thickBot="1" x14ac:dyDescent="0.3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68"/>
      <c r="L32" s="82"/>
      <c r="M32" s="31">
        <v>60121</v>
      </c>
      <c r="N32" s="32">
        <v>1198</v>
      </c>
      <c r="O32" s="91"/>
    </row>
    <row r="33" spans="1:15" ht="16.5" thickBot="1" x14ac:dyDescent="0.3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68"/>
      <c r="L33" s="82"/>
      <c r="M33" s="31">
        <v>50204</v>
      </c>
      <c r="N33" s="32">
        <v>500</v>
      </c>
      <c r="O33" s="91"/>
    </row>
    <row r="34" spans="1:15" ht="16.5" thickBot="1" x14ac:dyDescent="0.3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68"/>
      <c r="L34" s="82"/>
      <c r="M34" s="31">
        <v>76876</v>
      </c>
      <c r="N34" s="32">
        <v>1429</v>
      </c>
      <c r="O34" s="91"/>
    </row>
    <row r="35" spans="1:15" ht="16.5" thickBot="1" x14ac:dyDescent="0.3">
      <c r="A35" s="23"/>
      <c r="B35" s="169"/>
      <c r="C35" s="170"/>
      <c r="D35" s="33"/>
      <c r="E35" s="171"/>
      <c r="F35" s="172"/>
      <c r="G35" s="173"/>
      <c r="H35" s="29"/>
      <c r="I35" s="174"/>
      <c r="J35" s="80"/>
      <c r="K35" s="168"/>
      <c r="L35" s="82"/>
      <c r="M35" s="31">
        <v>0</v>
      </c>
      <c r="N35" s="32">
        <v>0</v>
      </c>
      <c r="O35" s="91"/>
    </row>
    <row r="36" spans="1:15" ht="15.75" x14ac:dyDescent="0.25">
      <c r="A36" s="23"/>
      <c r="B36" s="87">
        <v>43852</v>
      </c>
      <c r="C36" s="175">
        <v>13264.76</v>
      </c>
      <c r="D36" s="89" t="s">
        <v>41</v>
      </c>
      <c r="E36" s="90"/>
      <c r="F36" s="91"/>
      <c r="H36" s="29"/>
      <c r="I36" s="92"/>
      <c r="J36" s="176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75" x14ac:dyDescent="0.25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176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75" x14ac:dyDescent="0.25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176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75" x14ac:dyDescent="0.25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176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75" x14ac:dyDescent="0.25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176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75" x14ac:dyDescent="0.25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177"/>
      <c r="K41" s="86"/>
      <c r="L41" s="178"/>
      <c r="M41" s="31">
        <v>0</v>
      </c>
      <c r="N41" s="32">
        <v>0</v>
      </c>
      <c r="O41" s="91"/>
    </row>
    <row r="42" spans="1:15" ht="15.75" x14ac:dyDescent="0.25">
      <c r="A42" s="23"/>
      <c r="B42" s="24"/>
      <c r="C42" s="97"/>
      <c r="D42" s="95"/>
      <c r="E42" s="90"/>
      <c r="F42" s="91"/>
      <c r="H42" s="29"/>
      <c r="I42" s="91"/>
      <c r="J42" s="177"/>
      <c r="K42" s="86"/>
      <c r="L42" s="178"/>
      <c r="M42" s="31">
        <v>0</v>
      </c>
      <c r="N42" s="32">
        <v>0</v>
      </c>
      <c r="O42" s="91"/>
    </row>
    <row r="43" spans="1:15" ht="16.5" thickBot="1" x14ac:dyDescent="0.3">
      <c r="A43" s="23"/>
      <c r="B43" s="98"/>
      <c r="C43" s="99"/>
      <c r="D43" s="100"/>
      <c r="E43" s="90"/>
      <c r="F43" s="91"/>
      <c r="H43" s="29"/>
      <c r="I43" s="91"/>
      <c r="J43" s="179"/>
      <c r="K43" s="101"/>
      <c r="L43" s="178"/>
      <c r="M43" s="91"/>
      <c r="N43" s="91"/>
      <c r="O43" s="91"/>
    </row>
    <row r="44" spans="1:15" ht="16.5" thickBot="1" x14ac:dyDescent="0.3">
      <c r="A44" s="102"/>
      <c r="B44" s="103"/>
      <c r="C44" s="104"/>
      <c r="D44" s="105"/>
      <c r="E44" s="106"/>
      <c r="F44" s="107"/>
      <c r="G44" s="108"/>
      <c r="H44" s="29"/>
      <c r="I44" s="107"/>
      <c r="J44" s="180"/>
      <c r="M44" s="110">
        <f>SUM(M5:M43)</f>
        <v>2609686.98</v>
      </c>
      <c r="N44" s="111">
        <f>SUM(N5:N43)</f>
        <v>83596</v>
      </c>
      <c r="O44" s="181"/>
    </row>
    <row r="45" spans="1:15" ht="16.5" thickBot="1" x14ac:dyDescent="0.3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20.25" thickTop="1" thickBot="1" x14ac:dyDescent="0.3">
      <c r="C46" s="5" t="s">
        <v>10</v>
      </c>
      <c r="M46" s="239">
        <f>N44+M44</f>
        <v>2693282.98</v>
      </c>
      <c r="N46" s="240"/>
      <c r="O46" s="182"/>
    </row>
    <row r="47" spans="1:15" ht="15.75" x14ac:dyDescent="0.25">
      <c r="A47" s="65"/>
      <c r="B47" s="122"/>
      <c r="C47" s="4"/>
      <c r="H47" s="241" t="s">
        <v>52</v>
      </c>
      <c r="I47" s="242"/>
      <c r="J47" s="123"/>
      <c r="K47" s="243">
        <f>I45+L45</f>
        <v>217774.8</v>
      </c>
      <c r="L47" s="244"/>
    </row>
    <row r="48" spans="1:15" ht="15.75" x14ac:dyDescent="0.25">
      <c r="D48" s="218" t="s">
        <v>53</v>
      </c>
      <c r="E48" s="218"/>
      <c r="F48" s="124">
        <f>F45-K47-C45</f>
        <v>2463934.14</v>
      </c>
      <c r="I48" s="125"/>
      <c r="J48" s="125"/>
    </row>
    <row r="49" spans="2:15" ht="18.75" x14ac:dyDescent="0.3">
      <c r="D49" s="219" t="s">
        <v>54</v>
      </c>
      <c r="E49" s="219"/>
      <c r="F49" s="126">
        <v>-2518468.4500000002</v>
      </c>
      <c r="I49" s="220" t="s">
        <v>55</v>
      </c>
      <c r="J49" s="221"/>
      <c r="K49" s="222">
        <f>F54</f>
        <v>333404.95999999996</v>
      </c>
      <c r="L49" s="223"/>
    </row>
    <row r="50" spans="2:15" ht="19.5" thickBot="1" x14ac:dyDescent="0.35">
      <c r="D50" s="127"/>
      <c r="E50" s="128"/>
      <c r="F50" s="129" t="s">
        <v>10</v>
      </c>
      <c r="I50" s="130"/>
      <c r="J50" s="130"/>
      <c r="K50" s="131"/>
      <c r="L50" s="131"/>
    </row>
    <row r="51" spans="2:15" ht="19.5" thickTop="1" x14ac:dyDescent="0.3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224">
        <f>-C4</f>
        <v>-273391.58</v>
      </c>
      <c r="L51" s="225"/>
      <c r="M51" s="134"/>
    </row>
    <row r="52" spans="2:15" ht="16.5" thickBot="1" x14ac:dyDescent="0.3">
      <c r="D52" s="135" t="s">
        <v>58</v>
      </c>
      <c r="E52" s="65" t="s">
        <v>59</v>
      </c>
      <c r="F52" s="136">
        <v>32730</v>
      </c>
    </row>
    <row r="53" spans="2:15" ht="20.25" thickTop="1" thickBot="1" x14ac:dyDescent="0.35">
      <c r="C53" s="183">
        <v>43867</v>
      </c>
      <c r="D53" s="226" t="s">
        <v>60</v>
      </c>
      <c r="E53" s="227"/>
      <c r="F53" s="138">
        <v>355209.27</v>
      </c>
      <c r="I53" s="228" t="s">
        <v>61</v>
      </c>
      <c r="J53" s="229"/>
      <c r="K53" s="230">
        <f>K49+K51</f>
        <v>60013.379999999946</v>
      </c>
      <c r="L53" s="231"/>
    </row>
    <row r="54" spans="2:15" ht="18.75" x14ac:dyDescent="0.3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25">
      <c r="B56"/>
      <c r="C56"/>
      <c r="D56" s="217"/>
      <c r="E56" s="217"/>
      <c r="M56" s="144"/>
      <c r="N56" s="65"/>
      <c r="O56" s="65"/>
    </row>
    <row r="57" spans="2:15" x14ac:dyDescent="0.25">
      <c r="B57"/>
      <c r="C57"/>
      <c r="M57" s="144"/>
      <c r="N57" s="65"/>
      <c r="O57" s="65"/>
    </row>
    <row r="58" spans="2:15" x14ac:dyDescent="0.25">
      <c r="B58"/>
      <c r="C58"/>
      <c r="N58" s="65"/>
      <c r="O58" s="65"/>
    </row>
    <row r="59" spans="2:15" x14ac:dyDescent="0.25">
      <c r="B59"/>
      <c r="C59"/>
      <c r="F59"/>
      <c r="I59"/>
      <c r="J59"/>
      <c r="M59"/>
      <c r="N59" s="65"/>
      <c r="O59" s="65"/>
    </row>
    <row r="60" spans="2:15" x14ac:dyDescent="0.25">
      <c r="B60"/>
      <c r="C60"/>
      <c r="F60" s="145"/>
      <c r="N60" s="65"/>
      <c r="O60" s="65"/>
    </row>
    <row r="61" spans="2:15" x14ac:dyDescent="0.25">
      <c r="F61" s="91"/>
      <c r="M61" s="4"/>
      <c r="N61" s="65"/>
      <c r="O61" s="65"/>
    </row>
    <row r="62" spans="2:15" x14ac:dyDescent="0.25">
      <c r="F62" s="91"/>
      <c r="M62" s="4"/>
      <c r="N62" s="65"/>
      <c r="O62" s="65"/>
    </row>
    <row r="63" spans="2:15" x14ac:dyDescent="0.25">
      <c r="F63" s="91"/>
      <c r="M63" s="4"/>
      <c r="N63" s="65"/>
      <c r="O63" s="65"/>
    </row>
    <row r="64" spans="2:15" x14ac:dyDescent="0.25">
      <c r="F64" s="91"/>
      <c r="M64" s="4"/>
      <c r="N64" s="65"/>
      <c r="O64" s="65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91"/>
      <c r="M67" s="4"/>
    </row>
    <row r="68" spans="6:13" x14ac:dyDescent="0.25">
      <c r="F68" s="91"/>
      <c r="M68" s="4"/>
    </row>
    <row r="69" spans="6:13" x14ac:dyDescent="0.25">
      <c r="F69" s="91"/>
      <c r="M69" s="4"/>
    </row>
    <row r="70" spans="6:13" x14ac:dyDescent="0.25">
      <c r="F70" s="145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6">
    <mergeCell ref="H47:I47"/>
    <mergeCell ref="K47:L47"/>
    <mergeCell ref="C1:K1"/>
    <mergeCell ref="B3:C3"/>
    <mergeCell ref="E4:F4"/>
    <mergeCell ref="H4:I4"/>
    <mergeCell ref="M46:N46"/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20F0-8C24-46EF-A5E6-84493692077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3849-191F-4643-AED4-5D412F017B21}">
  <sheetPr>
    <tabColor rgb="FF00B050"/>
  </sheetPr>
  <dimension ref="A1"/>
  <sheetViews>
    <sheetView workbookViewId="0">
      <selection activeCell="I23" sqref="I23:J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workbookViewId="0">
      <selection activeCell="D13" sqref="D1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25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25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25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25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25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25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25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25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25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25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25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25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25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25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25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25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25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25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25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25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25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25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25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25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25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25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25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25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25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25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25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25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25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25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25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25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25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25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25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25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25">
      <c r="A44" s="156"/>
      <c r="B44" s="157"/>
      <c r="C44" s="97"/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/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28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232" t="s">
        <v>0</v>
      </c>
      <c r="D1" s="232"/>
      <c r="E1" s="232"/>
      <c r="F1" s="232"/>
      <c r="G1" s="232"/>
      <c r="H1" s="232"/>
      <c r="I1" s="232"/>
      <c r="J1" s="232"/>
      <c r="K1" s="232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233" t="s">
        <v>2</v>
      </c>
      <c r="C3" s="234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355209.27</v>
      </c>
      <c r="D4" s="19">
        <v>43867</v>
      </c>
      <c r="E4" s="235" t="s">
        <v>6</v>
      </c>
      <c r="F4" s="236"/>
      <c r="H4" s="237" t="s">
        <v>7</v>
      </c>
      <c r="I4" s="238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.75" thickBot="1" x14ac:dyDescent="0.3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5" thickBot="1" x14ac:dyDescent="0.3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5" thickBot="1" x14ac:dyDescent="0.3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5" thickBot="1" x14ac:dyDescent="0.3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5" thickBot="1" x14ac:dyDescent="0.3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.75" thickBot="1" x14ac:dyDescent="0.3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.75" thickBot="1" x14ac:dyDescent="0.3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.75" thickBot="1" x14ac:dyDescent="0.3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.75" thickBot="1" x14ac:dyDescent="0.3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.75" thickBot="1" x14ac:dyDescent="0.3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.75" thickBot="1" x14ac:dyDescent="0.3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.75" thickBot="1" x14ac:dyDescent="0.3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.75" thickBot="1" x14ac:dyDescent="0.3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.75" thickBot="1" x14ac:dyDescent="0.3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.75" thickBot="1" x14ac:dyDescent="0.3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5" thickBot="1" x14ac:dyDescent="0.3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.75" thickBot="1" x14ac:dyDescent="0.3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.75" thickBot="1" x14ac:dyDescent="0.3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.75" thickBot="1" x14ac:dyDescent="0.3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.75" thickBot="1" x14ac:dyDescent="0.3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.75" thickBot="1" x14ac:dyDescent="0.3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.75" thickBot="1" x14ac:dyDescent="0.3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.75" thickBot="1" x14ac:dyDescent="0.3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.75" thickBot="1" x14ac:dyDescent="0.3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5" thickBot="1" x14ac:dyDescent="0.3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5" thickBot="1" x14ac:dyDescent="0.3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.75" thickBot="1" x14ac:dyDescent="0.3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75" x14ac:dyDescent="0.25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75" x14ac:dyDescent="0.25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75" x14ac:dyDescent="0.25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75" x14ac:dyDescent="0.25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75" x14ac:dyDescent="0.25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75" x14ac:dyDescent="0.25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75" x14ac:dyDescent="0.25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5" thickBot="1" x14ac:dyDescent="0.3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5" thickBot="1" x14ac:dyDescent="0.3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5" thickBot="1" x14ac:dyDescent="0.3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20.25" thickTop="1" thickBot="1" x14ac:dyDescent="0.3">
      <c r="C43" s="5" t="s">
        <v>10</v>
      </c>
      <c r="M43" s="239">
        <f>N41+M41</f>
        <v>2599643.79</v>
      </c>
      <c r="N43" s="240"/>
    </row>
    <row r="44" spans="1:14" ht="15.75" x14ac:dyDescent="0.25">
      <c r="A44" s="65"/>
      <c r="B44" s="122"/>
      <c r="C44" s="4"/>
      <c r="H44" s="241" t="s">
        <v>52</v>
      </c>
      <c r="I44" s="242"/>
      <c r="J44" s="123"/>
      <c r="K44" s="243">
        <f>I42+L42</f>
        <v>260621.49</v>
      </c>
      <c r="L44" s="244"/>
    </row>
    <row r="45" spans="1:14" ht="15.75" x14ac:dyDescent="0.25">
      <c r="D45" s="218" t="s">
        <v>53</v>
      </c>
      <c r="E45" s="218"/>
      <c r="F45" s="124">
        <f>F42-K44-C42</f>
        <v>2350082.59</v>
      </c>
      <c r="I45" s="125"/>
      <c r="J45" s="125"/>
    </row>
    <row r="46" spans="1:14" ht="18.75" x14ac:dyDescent="0.3">
      <c r="D46" s="219" t="s">
        <v>54</v>
      </c>
      <c r="E46" s="219"/>
      <c r="F46" s="126">
        <v>-2289599.25</v>
      </c>
      <c r="I46" s="220" t="s">
        <v>55</v>
      </c>
      <c r="J46" s="221"/>
      <c r="K46" s="222">
        <f>F51</f>
        <v>442869.79999999981</v>
      </c>
      <c r="L46" s="223"/>
    </row>
    <row r="47" spans="1:14" ht="19.5" thickBot="1" x14ac:dyDescent="0.35">
      <c r="D47" s="127"/>
      <c r="E47" s="128"/>
      <c r="F47" s="129" t="s">
        <v>10</v>
      </c>
      <c r="I47" s="130"/>
      <c r="J47" s="130"/>
      <c r="K47" s="131"/>
      <c r="L47" s="131"/>
    </row>
    <row r="48" spans="1:14" ht="19.5" thickTop="1" x14ac:dyDescent="0.3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224">
        <f>-C4</f>
        <v>-355209.27</v>
      </c>
      <c r="L48" s="225"/>
      <c r="M48" s="134"/>
    </row>
    <row r="49" spans="2:14" ht="16.5" thickBot="1" x14ac:dyDescent="0.3">
      <c r="D49" s="135" t="s">
        <v>58</v>
      </c>
      <c r="E49" s="65" t="s">
        <v>59</v>
      </c>
      <c r="F49" s="136">
        <v>18020.8</v>
      </c>
    </row>
    <row r="50" spans="2:14" ht="20.25" thickTop="1" thickBot="1" x14ac:dyDescent="0.35">
      <c r="C50" s="137">
        <v>43895</v>
      </c>
      <c r="D50" s="226" t="s">
        <v>60</v>
      </c>
      <c r="E50" s="227"/>
      <c r="F50" s="138">
        <v>364365.66</v>
      </c>
      <c r="I50" s="228" t="s">
        <v>61</v>
      </c>
      <c r="J50" s="229"/>
      <c r="K50" s="230">
        <f>K46+K48</f>
        <v>87660.529999999795</v>
      </c>
      <c r="L50" s="231"/>
    </row>
    <row r="51" spans="2:14" ht="18.75" x14ac:dyDescent="0.3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25">
      <c r="B53"/>
      <c r="C53"/>
      <c r="D53" s="217"/>
      <c r="E53" s="217"/>
      <c r="M53" s="144"/>
      <c r="N53" s="65"/>
    </row>
    <row r="54" spans="2:14" x14ac:dyDescent="0.25">
      <c r="B54"/>
      <c r="C54"/>
      <c r="M54" s="144"/>
      <c r="N54" s="65"/>
    </row>
    <row r="55" spans="2:14" x14ac:dyDescent="0.25">
      <c r="B55"/>
      <c r="C55"/>
      <c r="N55" s="65"/>
    </row>
    <row r="56" spans="2:14" x14ac:dyDescent="0.25">
      <c r="B56"/>
      <c r="C56"/>
      <c r="F56"/>
      <c r="I56"/>
      <c r="J56"/>
      <c r="M56"/>
      <c r="N56" s="65"/>
    </row>
    <row r="57" spans="2:14" x14ac:dyDescent="0.25">
      <c r="B57"/>
      <c r="C57"/>
      <c r="F57" s="145"/>
      <c r="N57" s="65"/>
    </row>
    <row r="58" spans="2:14" x14ac:dyDescent="0.25">
      <c r="F58" s="91"/>
      <c r="M58" s="4"/>
      <c r="N58" s="65"/>
    </row>
    <row r="59" spans="2:14" x14ac:dyDescent="0.25">
      <c r="F59" s="91"/>
      <c r="M59" s="4"/>
      <c r="N59" s="65"/>
    </row>
    <row r="60" spans="2:14" x14ac:dyDescent="0.25">
      <c r="F60" s="91"/>
      <c r="M60" s="4"/>
      <c r="N60" s="65"/>
    </row>
    <row r="61" spans="2:14" x14ac:dyDescent="0.25">
      <c r="F61" s="91"/>
      <c r="M61" s="4"/>
      <c r="N61" s="65"/>
    </row>
    <row r="62" spans="2:14" x14ac:dyDescent="0.25">
      <c r="F62" s="91"/>
      <c r="M62" s="4"/>
    </row>
    <row r="63" spans="2:14" x14ac:dyDescent="0.25">
      <c r="F63" s="91"/>
      <c r="M63" s="4"/>
    </row>
    <row r="64" spans="2:14" x14ac:dyDescent="0.25">
      <c r="F64" s="91"/>
      <c r="M64" s="4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145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6">
    <mergeCell ref="M43:N43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  <mergeCell ref="H44:I44"/>
    <mergeCell ref="K44:L44"/>
    <mergeCell ref="C1:K1"/>
    <mergeCell ref="B3:C3"/>
    <mergeCell ref="E4:F4"/>
    <mergeCell ref="H4:I4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sheetPr>
    <tabColor rgb="FF00B0F0"/>
  </sheetPr>
  <dimension ref="A1:F87"/>
  <sheetViews>
    <sheetView topLeftCell="A34" workbookViewId="0">
      <selection activeCell="H16" sqref="H16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25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25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25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25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25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25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25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25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25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25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25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25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25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25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25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25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25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25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25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25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25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25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25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25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25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25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25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25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25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25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25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25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25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25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25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25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25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25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25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25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AB-0A56-47D7-98DF-CF0E69EDFC51}">
  <sheetPr>
    <tabColor rgb="FFFF00FF"/>
  </sheetPr>
  <dimension ref="A1:O78"/>
  <sheetViews>
    <sheetView topLeftCell="A25" workbookViewId="0">
      <selection activeCell="G19" sqref="G1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232" t="s">
        <v>0</v>
      </c>
      <c r="D1" s="232"/>
      <c r="E1" s="232"/>
      <c r="F1" s="232"/>
      <c r="G1" s="232"/>
      <c r="H1" s="232"/>
      <c r="I1" s="232"/>
      <c r="J1" s="232"/>
      <c r="K1" s="232"/>
      <c r="L1" s="2"/>
      <c r="M1" s="3"/>
    </row>
    <row r="2" spans="1:15" ht="18.75" x14ac:dyDescent="0.3">
      <c r="C2" s="5"/>
      <c r="E2" s="245" t="s">
        <v>135</v>
      </c>
      <c r="F2" s="245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233" t="s">
        <v>2</v>
      </c>
      <c r="C3" s="234"/>
      <c r="D3" s="12"/>
      <c r="E3" s="246"/>
      <c r="F3" s="246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364365.66</v>
      </c>
      <c r="D4" s="188">
        <v>43895</v>
      </c>
      <c r="E4" s="235" t="s">
        <v>6</v>
      </c>
      <c r="F4" s="236"/>
      <c r="H4" s="237" t="s">
        <v>7</v>
      </c>
      <c r="I4" s="238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43896</v>
      </c>
      <c r="C5" s="25">
        <v>2567</v>
      </c>
      <c r="D5" s="26" t="s">
        <v>19</v>
      </c>
      <c r="E5" s="27">
        <v>43896</v>
      </c>
      <c r="F5" s="28">
        <v>93525</v>
      </c>
      <c r="H5" s="29">
        <v>43896</v>
      </c>
      <c r="I5" s="30">
        <v>14659</v>
      </c>
      <c r="M5" s="31">
        <v>74142</v>
      </c>
      <c r="N5" s="32">
        <v>662</v>
      </c>
      <c r="O5" s="91"/>
    </row>
    <row r="6" spans="1:15" ht="15.75" thickBot="1" x14ac:dyDescent="0.3">
      <c r="A6" s="23"/>
      <c r="B6" s="24">
        <v>43897</v>
      </c>
      <c r="C6" s="25">
        <v>2368</v>
      </c>
      <c r="D6" s="33" t="s">
        <v>39</v>
      </c>
      <c r="E6" s="27">
        <v>43897</v>
      </c>
      <c r="F6" s="28">
        <v>112022</v>
      </c>
      <c r="H6" s="29">
        <v>43897</v>
      </c>
      <c r="I6" s="34">
        <v>130.53</v>
      </c>
      <c r="J6" s="35"/>
      <c r="K6" s="36"/>
      <c r="L6" s="37"/>
      <c r="M6" s="31">
        <v>100685</v>
      </c>
      <c r="N6" s="32">
        <v>3598</v>
      </c>
      <c r="O6" s="91" t="s">
        <v>10</v>
      </c>
    </row>
    <row r="7" spans="1:15" ht="16.5" thickBot="1" x14ac:dyDescent="0.3">
      <c r="A7" s="23"/>
      <c r="B7" s="24">
        <v>43898</v>
      </c>
      <c r="C7" s="25">
        <v>1938</v>
      </c>
      <c r="D7" s="38" t="s">
        <v>11</v>
      </c>
      <c r="E7" s="27">
        <v>43898</v>
      </c>
      <c r="F7" s="28">
        <v>107431</v>
      </c>
      <c r="H7" s="29">
        <v>43898</v>
      </c>
      <c r="I7" s="34">
        <v>95.75</v>
      </c>
      <c r="J7" s="39"/>
      <c r="K7" s="40" t="s">
        <v>13</v>
      </c>
      <c r="L7" s="41">
        <v>0</v>
      </c>
      <c r="M7" s="31">
        <v>101166</v>
      </c>
      <c r="N7" s="32">
        <v>4232</v>
      </c>
      <c r="O7" s="91"/>
    </row>
    <row r="8" spans="1:15" ht="16.5" thickBot="1" x14ac:dyDescent="0.3">
      <c r="A8" s="23"/>
      <c r="B8" s="24">
        <v>43899</v>
      </c>
      <c r="C8" s="25">
        <v>12249</v>
      </c>
      <c r="D8" s="42" t="s">
        <v>137</v>
      </c>
      <c r="E8" s="27">
        <v>43899</v>
      </c>
      <c r="F8" s="28">
        <v>81389</v>
      </c>
      <c r="H8" s="29">
        <v>43899</v>
      </c>
      <c r="I8" s="34">
        <v>0</v>
      </c>
      <c r="J8" s="47">
        <v>43917</v>
      </c>
      <c r="K8" s="44" t="s">
        <v>15</v>
      </c>
      <c r="L8" s="45">
        <v>23484</v>
      </c>
      <c r="M8" s="31">
        <v>66222</v>
      </c>
      <c r="N8" s="32">
        <v>2918</v>
      </c>
      <c r="O8" s="91"/>
    </row>
    <row r="9" spans="1:15" ht="16.5" thickBot="1" x14ac:dyDescent="0.3">
      <c r="A9" s="23"/>
      <c r="B9" s="24">
        <v>43900</v>
      </c>
      <c r="C9" s="25">
        <v>15956</v>
      </c>
      <c r="D9" s="46" t="s">
        <v>138</v>
      </c>
      <c r="E9" s="27">
        <v>43900</v>
      </c>
      <c r="F9" s="28">
        <v>65940</v>
      </c>
      <c r="H9" s="29">
        <v>43900</v>
      </c>
      <c r="I9" s="34">
        <v>114</v>
      </c>
      <c r="J9" s="47">
        <v>43920</v>
      </c>
      <c r="K9" s="48" t="s">
        <v>17</v>
      </c>
      <c r="L9" s="49">
        <v>20000</v>
      </c>
      <c r="M9" s="31">
        <v>49557</v>
      </c>
      <c r="N9" s="32">
        <v>313</v>
      </c>
      <c r="O9" s="91"/>
    </row>
    <row r="10" spans="1:15" ht="16.5" thickBot="1" x14ac:dyDescent="0.3">
      <c r="A10" s="23"/>
      <c r="B10" s="24">
        <v>43901</v>
      </c>
      <c r="C10" s="25">
        <v>2400</v>
      </c>
      <c r="D10" s="33" t="s">
        <v>139</v>
      </c>
      <c r="E10" s="27">
        <v>43901</v>
      </c>
      <c r="F10" s="28">
        <v>74179</v>
      </c>
      <c r="H10" s="29">
        <v>43901</v>
      </c>
      <c r="I10" s="34">
        <v>0</v>
      </c>
      <c r="J10" s="50"/>
      <c r="K10" s="51"/>
      <c r="L10" s="52"/>
      <c r="M10" s="31">
        <f>64432+18192.5</f>
        <v>82624.5</v>
      </c>
      <c r="N10" s="32">
        <v>1895</v>
      </c>
      <c r="O10" s="91"/>
    </row>
    <row r="11" spans="1:15" ht="15.75" thickBot="1" x14ac:dyDescent="0.3">
      <c r="A11" s="23"/>
      <c r="B11" s="24">
        <v>43902</v>
      </c>
      <c r="C11" s="25">
        <v>4852</v>
      </c>
      <c r="D11" s="33" t="s">
        <v>140</v>
      </c>
      <c r="E11" s="27">
        <v>43902</v>
      </c>
      <c r="F11" s="28">
        <v>59539</v>
      </c>
      <c r="H11" s="29">
        <v>43902</v>
      </c>
      <c r="I11" s="34">
        <v>250</v>
      </c>
      <c r="J11" s="53"/>
      <c r="K11" s="54"/>
      <c r="L11" s="52"/>
      <c r="M11" s="31">
        <v>53273</v>
      </c>
      <c r="N11" s="32">
        <v>1164</v>
      </c>
      <c r="O11" s="91"/>
    </row>
    <row r="12" spans="1:15" ht="15.75" thickBot="1" x14ac:dyDescent="0.3">
      <c r="A12" s="23"/>
      <c r="B12" s="24">
        <v>43903</v>
      </c>
      <c r="C12" s="25">
        <v>12830</v>
      </c>
      <c r="D12" s="33" t="s">
        <v>141</v>
      </c>
      <c r="E12" s="27">
        <v>43903</v>
      </c>
      <c r="F12" s="28">
        <v>105602</v>
      </c>
      <c r="H12" s="29">
        <v>43903</v>
      </c>
      <c r="I12" s="34">
        <v>12050</v>
      </c>
      <c r="J12" s="55">
        <v>43896</v>
      </c>
      <c r="K12" s="48" t="s">
        <v>28</v>
      </c>
      <c r="L12" s="52">
        <v>300</v>
      </c>
      <c r="M12" s="31">
        <v>76891</v>
      </c>
      <c r="N12" s="32">
        <v>3831</v>
      </c>
      <c r="O12" s="91"/>
    </row>
    <row r="13" spans="1:15" ht="15.75" thickBot="1" x14ac:dyDescent="0.3">
      <c r="A13" s="23"/>
      <c r="B13" s="24">
        <v>43904</v>
      </c>
      <c r="C13" s="25">
        <v>1672</v>
      </c>
      <c r="D13" s="42" t="s">
        <v>29</v>
      </c>
      <c r="E13" s="27">
        <v>43904</v>
      </c>
      <c r="F13" s="28">
        <v>140032</v>
      </c>
      <c r="H13" s="29">
        <v>43904</v>
      </c>
      <c r="I13" s="34">
        <v>0</v>
      </c>
      <c r="J13" s="55">
        <v>43897</v>
      </c>
      <c r="K13" s="48" t="s">
        <v>26</v>
      </c>
      <c r="L13" s="52">
        <f>14999.37+400+4000</f>
        <v>19399.370000000003</v>
      </c>
      <c r="M13" s="31">
        <v>119896</v>
      </c>
      <c r="N13" s="32">
        <v>7615</v>
      </c>
      <c r="O13" s="91"/>
    </row>
    <row r="14" spans="1:15" ht="15.75" thickBot="1" x14ac:dyDescent="0.3">
      <c r="A14" s="23"/>
      <c r="B14" s="24">
        <v>43905</v>
      </c>
      <c r="C14" s="25">
        <v>6794</v>
      </c>
      <c r="D14" s="38" t="s">
        <v>142</v>
      </c>
      <c r="E14" s="27">
        <v>43905</v>
      </c>
      <c r="F14" s="28">
        <v>105562</v>
      </c>
      <c r="H14" s="29">
        <v>43905</v>
      </c>
      <c r="I14" s="34">
        <v>0</v>
      </c>
      <c r="J14" s="55">
        <v>43904</v>
      </c>
      <c r="K14" s="48" t="s">
        <v>143</v>
      </c>
      <c r="L14" s="52">
        <f>15327.94+400+4000</f>
        <v>19727.940000000002</v>
      </c>
      <c r="M14" s="31">
        <v>95097</v>
      </c>
      <c r="N14" s="32">
        <v>3671</v>
      </c>
      <c r="O14" s="91"/>
    </row>
    <row r="15" spans="1:15" ht="15.75" thickBot="1" x14ac:dyDescent="0.3">
      <c r="A15" s="23"/>
      <c r="B15" s="24">
        <v>43906</v>
      </c>
      <c r="C15" s="25">
        <v>1302</v>
      </c>
      <c r="D15" s="33" t="s">
        <v>19</v>
      </c>
      <c r="E15" s="27">
        <v>43906</v>
      </c>
      <c r="F15" s="28">
        <v>93609</v>
      </c>
      <c r="H15" s="29">
        <v>43906</v>
      </c>
      <c r="I15" s="34">
        <v>0</v>
      </c>
      <c r="J15" s="55">
        <v>43911</v>
      </c>
      <c r="K15" s="48" t="s">
        <v>144</v>
      </c>
      <c r="L15" s="52">
        <f>15387.83+400+4000</f>
        <v>19787.830000000002</v>
      </c>
      <c r="M15" s="31">
        <v>87646</v>
      </c>
      <c r="N15" s="32">
        <v>4661</v>
      </c>
      <c r="O15" s="91"/>
    </row>
    <row r="16" spans="1:15" ht="15.75" thickBot="1" x14ac:dyDescent="0.3">
      <c r="A16" s="23"/>
      <c r="B16" s="24">
        <v>43907</v>
      </c>
      <c r="C16" s="25">
        <v>12675</v>
      </c>
      <c r="D16" s="33" t="s">
        <v>71</v>
      </c>
      <c r="E16" s="27">
        <v>43907</v>
      </c>
      <c r="F16" s="28">
        <v>71910</v>
      </c>
      <c r="H16" s="29">
        <v>43907</v>
      </c>
      <c r="I16" s="34">
        <v>76</v>
      </c>
      <c r="J16" s="55">
        <v>43918</v>
      </c>
      <c r="K16" s="48" t="s">
        <v>145</v>
      </c>
      <c r="L16" s="56">
        <f>13441.57+400+4000</f>
        <v>17841.57</v>
      </c>
      <c r="M16" s="31">
        <v>57332</v>
      </c>
      <c r="N16" s="32">
        <v>1827</v>
      </c>
      <c r="O16" s="91"/>
    </row>
    <row r="17" spans="1:15" ht="15.75" thickBot="1" x14ac:dyDescent="0.3">
      <c r="A17" s="23"/>
      <c r="B17" s="24">
        <v>43908</v>
      </c>
      <c r="C17" s="25">
        <v>1868</v>
      </c>
      <c r="D17" s="42" t="s">
        <v>146</v>
      </c>
      <c r="E17" s="27">
        <v>43908</v>
      </c>
      <c r="F17" s="28">
        <v>83114</v>
      </c>
      <c r="H17" s="29">
        <v>43908</v>
      </c>
      <c r="I17" s="34">
        <v>2000</v>
      </c>
      <c r="J17" s="57">
        <v>43925</v>
      </c>
      <c r="K17" s="48" t="s">
        <v>147</v>
      </c>
      <c r="L17" s="58">
        <f>15048.57+400+4000</f>
        <v>19448.57</v>
      </c>
      <c r="M17" s="31">
        <v>77484</v>
      </c>
      <c r="N17" s="32">
        <v>1762</v>
      </c>
      <c r="O17" s="91"/>
    </row>
    <row r="18" spans="1:15" ht="15.75" thickBot="1" x14ac:dyDescent="0.3">
      <c r="A18" s="23"/>
      <c r="B18" s="24">
        <v>43909</v>
      </c>
      <c r="C18" s="25">
        <v>1767</v>
      </c>
      <c r="D18" s="33" t="s">
        <v>39</v>
      </c>
      <c r="E18" s="27">
        <v>43909</v>
      </c>
      <c r="F18" s="28">
        <v>74875</v>
      </c>
      <c r="H18" s="29">
        <v>43909</v>
      </c>
      <c r="I18" s="34">
        <v>0</v>
      </c>
      <c r="J18" s="57"/>
      <c r="K18" s="59"/>
      <c r="L18" s="52"/>
      <c r="M18" s="31">
        <v>70484</v>
      </c>
      <c r="N18" s="32">
        <v>2624</v>
      </c>
      <c r="O18" s="91"/>
    </row>
    <row r="19" spans="1:15" ht="15.75" thickBot="1" x14ac:dyDescent="0.3">
      <c r="A19" s="23"/>
      <c r="B19" s="24">
        <v>43910</v>
      </c>
      <c r="C19" s="25">
        <v>24587</v>
      </c>
      <c r="D19" s="33" t="s">
        <v>148</v>
      </c>
      <c r="E19" s="27">
        <v>43910</v>
      </c>
      <c r="F19" s="28">
        <v>99486</v>
      </c>
      <c r="H19" s="29">
        <v>43910</v>
      </c>
      <c r="I19" s="34">
        <v>0</v>
      </c>
      <c r="J19" s="57"/>
      <c r="K19" s="60"/>
      <c r="L19" s="61"/>
      <c r="M19" s="31">
        <v>70171</v>
      </c>
      <c r="N19" s="32">
        <v>4728</v>
      </c>
      <c r="O19" s="91" t="s">
        <v>10</v>
      </c>
    </row>
    <row r="20" spans="1:15" ht="15.75" thickBot="1" x14ac:dyDescent="0.3">
      <c r="A20" s="23"/>
      <c r="B20" s="24">
        <v>43911</v>
      </c>
      <c r="C20" s="25">
        <v>2303</v>
      </c>
      <c r="D20" s="33" t="s">
        <v>149</v>
      </c>
      <c r="E20" s="27">
        <v>43911</v>
      </c>
      <c r="F20" s="28">
        <v>140852</v>
      </c>
      <c r="H20" s="29">
        <v>43911</v>
      </c>
      <c r="I20" s="34">
        <v>250</v>
      </c>
      <c r="J20" s="55"/>
      <c r="K20" s="62"/>
      <c r="L20" s="58"/>
      <c r="M20" s="31">
        <v>118978</v>
      </c>
      <c r="N20" s="32">
        <v>8260</v>
      </c>
      <c r="O20" s="91"/>
    </row>
    <row r="21" spans="1:15" ht="16.5" thickBot="1" x14ac:dyDescent="0.3">
      <c r="A21" s="23"/>
      <c r="B21" s="24">
        <v>43912</v>
      </c>
      <c r="C21" s="25">
        <v>4929</v>
      </c>
      <c r="D21" s="33" t="s">
        <v>150</v>
      </c>
      <c r="E21" s="27">
        <v>43912</v>
      </c>
      <c r="F21" s="28">
        <v>131316</v>
      </c>
      <c r="H21" s="29">
        <v>43912</v>
      </c>
      <c r="I21" s="34">
        <v>800</v>
      </c>
      <c r="J21" s="57"/>
      <c r="K21" s="63"/>
      <c r="L21" s="58"/>
      <c r="M21" s="31">
        <v>121395</v>
      </c>
      <c r="N21" s="32">
        <v>4192</v>
      </c>
      <c r="O21" s="91"/>
    </row>
    <row r="22" spans="1:15" ht="15.75" thickBot="1" x14ac:dyDescent="0.3">
      <c r="A22" s="23"/>
      <c r="B22" s="24">
        <v>43913</v>
      </c>
      <c r="C22" s="25">
        <v>15643</v>
      </c>
      <c r="D22" s="33" t="s">
        <v>151</v>
      </c>
      <c r="E22" s="27">
        <v>43913</v>
      </c>
      <c r="F22" s="28">
        <v>77087</v>
      </c>
      <c r="H22" s="29">
        <v>43913</v>
      </c>
      <c r="I22" s="34">
        <v>120</v>
      </c>
      <c r="J22" s="64">
        <v>43896</v>
      </c>
      <c r="K22" s="65" t="s">
        <v>152</v>
      </c>
      <c r="L22" s="66">
        <v>1195</v>
      </c>
      <c r="M22" s="31">
        <v>57526</v>
      </c>
      <c r="N22" s="32">
        <v>3798</v>
      </c>
      <c r="O22" s="91"/>
    </row>
    <row r="23" spans="1:15" ht="15.75" thickBot="1" x14ac:dyDescent="0.3">
      <c r="A23" s="23"/>
      <c r="B23" s="24">
        <v>43914</v>
      </c>
      <c r="C23" s="25">
        <v>2072</v>
      </c>
      <c r="D23" s="33" t="s">
        <v>153</v>
      </c>
      <c r="E23" s="27">
        <v>43914</v>
      </c>
      <c r="F23" s="28">
        <v>79388</v>
      </c>
      <c r="H23" s="29">
        <v>43914</v>
      </c>
      <c r="I23" s="34">
        <v>114</v>
      </c>
      <c r="J23" s="67"/>
      <c r="K23" s="68"/>
      <c r="L23" s="58"/>
      <c r="M23" s="31">
        <v>75294</v>
      </c>
      <c r="N23" s="32">
        <v>1908</v>
      </c>
      <c r="O23" s="91"/>
    </row>
    <row r="24" spans="1:15" ht="15.75" thickBot="1" x14ac:dyDescent="0.3">
      <c r="A24" s="23"/>
      <c r="B24" s="24">
        <v>43915</v>
      </c>
      <c r="C24" s="25">
        <v>19448.5</v>
      </c>
      <c r="D24" s="33" t="s">
        <v>148</v>
      </c>
      <c r="E24" s="27">
        <v>43915</v>
      </c>
      <c r="F24" s="28">
        <v>71607</v>
      </c>
      <c r="H24" s="29">
        <v>43915</v>
      </c>
      <c r="I24" s="34">
        <v>0</v>
      </c>
      <c r="J24" s="69"/>
      <c r="K24" s="70"/>
      <c r="L24" s="71"/>
      <c r="M24" s="31">
        <v>48563.5</v>
      </c>
      <c r="N24" s="32">
        <v>3595</v>
      </c>
      <c r="O24" s="91"/>
    </row>
    <row r="25" spans="1:15" ht="15.75" thickBot="1" x14ac:dyDescent="0.3">
      <c r="A25" s="23"/>
      <c r="B25" s="24">
        <v>43916</v>
      </c>
      <c r="C25" s="25">
        <v>3410</v>
      </c>
      <c r="D25" s="33" t="s">
        <v>154</v>
      </c>
      <c r="E25" s="27">
        <v>43916</v>
      </c>
      <c r="F25" s="28">
        <v>58924</v>
      </c>
      <c r="H25" s="29">
        <v>43916</v>
      </c>
      <c r="I25" s="34">
        <v>5010</v>
      </c>
      <c r="J25" s="72"/>
      <c r="K25" s="73"/>
      <c r="L25" s="74"/>
      <c r="M25" s="31">
        <f>45140+3485</f>
        <v>48625</v>
      </c>
      <c r="N25" s="32">
        <v>1879</v>
      </c>
      <c r="O25" s="91" t="s">
        <v>10</v>
      </c>
    </row>
    <row r="26" spans="1:15" ht="15.75" thickBot="1" x14ac:dyDescent="0.3">
      <c r="A26" s="23"/>
      <c r="B26" s="24">
        <v>43917</v>
      </c>
      <c r="C26" s="25">
        <v>3958</v>
      </c>
      <c r="D26" s="33" t="s">
        <v>155</v>
      </c>
      <c r="E26" s="27">
        <v>43917</v>
      </c>
      <c r="F26" s="28">
        <v>87194</v>
      </c>
      <c r="H26" s="29">
        <v>43917</v>
      </c>
      <c r="I26" s="34">
        <v>0</v>
      </c>
      <c r="J26" s="57"/>
      <c r="K26" s="75"/>
      <c r="L26" s="52"/>
      <c r="M26" s="31">
        <f>69835+10601</f>
        <v>80436</v>
      </c>
      <c r="N26" s="32">
        <v>2796</v>
      </c>
      <c r="O26" s="91"/>
    </row>
    <row r="27" spans="1:15" ht="15.75" thickBot="1" x14ac:dyDescent="0.3">
      <c r="A27" s="23"/>
      <c r="B27" s="24">
        <v>43918</v>
      </c>
      <c r="C27" s="25">
        <v>9980</v>
      </c>
      <c r="D27" s="33" t="s">
        <v>79</v>
      </c>
      <c r="E27" s="27">
        <v>43918</v>
      </c>
      <c r="F27" s="28">
        <v>132064</v>
      </c>
      <c r="H27" s="29">
        <v>43918</v>
      </c>
      <c r="I27" s="34">
        <v>15155</v>
      </c>
      <c r="J27" s="85" t="s">
        <v>156</v>
      </c>
      <c r="K27" s="86" t="s">
        <v>46</v>
      </c>
      <c r="L27" s="82">
        <v>1315.86</v>
      </c>
      <c r="M27" s="31">
        <v>92765</v>
      </c>
      <c r="N27" s="32">
        <v>4449</v>
      </c>
      <c r="O27" s="91"/>
    </row>
    <row r="28" spans="1:15" ht="16.5" thickBot="1" x14ac:dyDescent="0.3">
      <c r="A28" s="23"/>
      <c r="B28" s="24">
        <v>43919</v>
      </c>
      <c r="C28" s="189">
        <v>0</v>
      </c>
      <c r="D28" s="190" t="s">
        <v>157</v>
      </c>
      <c r="E28" s="27">
        <v>43919</v>
      </c>
      <c r="F28" s="191">
        <v>0</v>
      </c>
      <c r="H28" s="29">
        <v>43919</v>
      </c>
      <c r="I28" s="192">
        <v>0</v>
      </c>
      <c r="J28" s="85" t="s">
        <v>156</v>
      </c>
      <c r="K28" s="96" t="s">
        <v>158</v>
      </c>
      <c r="L28" s="82">
        <v>4753.2</v>
      </c>
      <c r="M28" s="193">
        <v>0</v>
      </c>
      <c r="N28" s="194">
        <v>0</v>
      </c>
      <c r="O28" s="91"/>
    </row>
    <row r="29" spans="1:15" ht="15.75" thickBot="1" x14ac:dyDescent="0.3">
      <c r="A29" s="23"/>
      <c r="B29" s="24">
        <v>43920</v>
      </c>
      <c r="C29" s="25">
        <v>6251</v>
      </c>
      <c r="D29" s="195" t="s">
        <v>159</v>
      </c>
      <c r="E29" s="196">
        <v>43920</v>
      </c>
      <c r="F29" s="28">
        <v>142734</v>
      </c>
      <c r="H29" s="29">
        <v>43920</v>
      </c>
      <c r="I29" s="34">
        <v>4200</v>
      </c>
      <c r="J29" s="85" t="s">
        <v>156</v>
      </c>
      <c r="K29" s="86" t="s">
        <v>160</v>
      </c>
      <c r="L29" s="82">
        <v>3636</v>
      </c>
      <c r="M29" s="31">
        <v>110000</v>
      </c>
      <c r="N29" s="32">
        <v>2298</v>
      </c>
      <c r="O29" s="91"/>
    </row>
    <row r="30" spans="1:15" ht="15.75" thickBot="1" x14ac:dyDescent="0.3">
      <c r="A30" s="23"/>
      <c r="B30" s="24">
        <v>43921</v>
      </c>
      <c r="C30" s="197">
        <v>15606</v>
      </c>
      <c r="D30" s="198" t="s">
        <v>148</v>
      </c>
      <c r="E30" s="196">
        <v>43921</v>
      </c>
      <c r="F30" s="28">
        <v>65762</v>
      </c>
      <c r="H30" s="29">
        <v>43921</v>
      </c>
      <c r="I30" s="199">
        <v>525</v>
      </c>
      <c r="J30" s="85" t="s">
        <v>156</v>
      </c>
      <c r="K30" s="200" t="s">
        <v>161</v>
      </c>
      <c r="L30" s="45">
        <v>2104.91</v>
      </c>
      <c r="M30" s="31">
        <v>44900</v>
      </c>
      <c r="N30" s="32">
        <v>4742</v>
      </c>
      <c r="O30" s="91"/>
    </row>
    <row r="31" spans="1:15" ht="15.75" thickBot="1" x14ac:dyDescent="0.3">
      <c r="A31" s="23"/>
      <c r="B31" s="24">
        <v>43922</v>
      </c>
      <c r="C31" s="201">
        <v>4289</v>
      </c>
      <c r="D31" s="198" t="s">
        <v>162</v>
      </c>
      <c r="E31" s="196">
        <v>43922</v>
      </c>
      <c r="F31" s="28">
        <v>64615</v>
      </c>
      <c r="H31" s="29">
        <v>43922</v>
      </c>
      <c r="I31" s="199">
        <v>4181</v>
      </c>
      <c r="J31" s="85" t="s">
        <v>156</v>
      </c>
      <c r="K31" s="96" t="s">
        <v>163</v>
      </c>
      <c r="L31" s="82">
        <v>3219.79</v>
      </c>
      <c r="M31" s="31">
        <v>53018</v>
      </c>
      <c r="N31" s="32">
        <v>3127</v>
      </c>
      <c r="O31" s="91"/>
    </row>
    <row r="32" spans="1:15" ht="15.75" thickBot="1" x14ac:dyDescent="0.3">
      <c r="A32" s="23"/>
      <c r="B32" s="24">
        <v>43923</v>
      </c>
      <c r="C32" s="201">
        <v>20009</v>
      </c>
      <c r="D32" s="198" t="s">
        <v>164</v>
      </c>
      <c r="E32" s="196">
        <v>43923</v>
      </c>
      <c r="F32" s="202">
        <v>66732</v>
      </c>
      <c r="H32" s="29">
        <v>43923</v>
      </c>
      <c r="I32" s="199">
        <v>0</v>
      </c>
      <c r="J32" s="85" t="s">
        <v>156</v>
      </c>
      <c r="K32" s="86" t="s">
        <v>165</v>
      </c>
      <c r="L32" s="82">
        <v>10000</v>
      </c>
      <c r="M32" s="203">
        <v>40576</v>
      </c>
      <c r="N32" s="32">
        <v>6147</v>
      </c>
      <c r="O32" s="204" t="s">
        <v>166</v>
      </c>
    </row>
    <row r="33" spans="1:15" ht="15.75" thickBot="1" x14ac:dyDescent="0.3">
      <c r="A33" s="23"/>
      <c r="B33" s="24">
        <v>43924</v>
      </c>
      <c r="C33" s="201">
        <v>11027.84</v>
      </c>
      <c r="D33" s="205" t="s">
        <v>167</v>
      </c>
      <c r="E33" s="206">
        <v>43924</v>
      </c>
      <c r="F33" s="97">
        <v>77182</v>
      </c>
      <c r="H33" s="29">
        <v>43924</v>
      </c>
      <c r="I33" s="199">
        <v>10020</v>
      </c>
      <c r="J33" s="85" t="s">
        <v>156</v>
      </c>
      <c r="K33" s="101" t="s">
        <v>168</v>
      </c>
      <c r="L33" s="82">
        <v>22305.960999999999</v>
      </c>
      <c r="M33" s="203">
        <v>50516</v>
      </c>
      <c r="N33" s="32">
        <v>5620</v>
      </c>
      <c r="O33" s="207" t="s">
        <v>166</v>
      </c>
    </row>
    <row r="34" spans="1:15" ht="15.75" thickBot="1" x14ac:dyDescent="0.3">
      <c r="A34" s="23"/>
      <c r="B34" s="24">
        <v>43925</v>
      </c>
      <c r="C34" s="201">
        <v>4502</v>
      </c>
      <c r="D34" s="208" t="s">
        <v>169</v>
      </c>
      <c r="E34" s="206">
        <v>43925</v>
      </c>
      <c r="F34" s="97">
        <v>106289</v>
      </c>
      <c r="H34" s="29">
        <v>43925</v>
      </c>
      <c r="I34" s="199">
        <v>0</v>
      </c>
      <c r="J34" s="85" t="s">
        <v>156</v>
      </c>
      <c r="K34" s="86" t="s">
        <v>170</v>
      </c>
      <c r="L34" s="82">
        <v>2506.1</v>
      </c>
      <c r="M34" s="203">
        <v>83206</v>
      </c>
      <c r="N34" s="32">
        <v>8011</v>
      </c>
      <c r="O34" s="207" t="s">
        <v>166</v>
      </c>
    </row>
    <row r="35" spans="1:15" ht="15.75" thickBot="1" x14ac:dyDescent="0.3">
      <c r="A35" s="23"/>
      <c r="B35" s="24">
        <v>43926</v>
      </c>
      <c r="C35" s="201">
        <v>1317</v>
      </c>
      <c r="D35" s="209" t="s">
        <v>19</v>
      </c>
      <c r="E35" s="206">
        <v>43926</v>
      </c>
      <c r="F35" s="97">
        <v>76644</v>
      </c>
      <c r="H35" s="29">
        <v>43926</v>
      </c>
      <c r="I35" s="199">
        <v>0</v>
      </c>
      <c r="J35" s="85" t="s">
        <v>156</v>
      </c>
      <c r="K35" s="96" t="s">
        <v>171</v>
      </c>
      <c r="L35" s="82">
        <v>555</v>
      </c>
      <c r="M35" s="31">
        <v>72614</v>
      </c>
      <c r="N35" s="32">
        <v>2713</v>
      </c>
      <c r="O35" s="207" t="s">
        <v>172</v>
      </c>
    </row>
    <row r="36" spans="1:15" ht="15.75" thickBot="1" x14ac:dyDescent="0.3">
      <c r="A36" s="23"/>
      <c r="B36" s="24">
        <v>43927</v>
      </c>
      <c r="C36" s="201">
        <v>18453.77</v>
      </c>
      <c r="D36" s="209" t="s">
        <v>173</v>
      </c>
      <c r="E36" s="206">
        <v>43927</v>
      </c>
      <c r="F36" s="97">
        <v>82500</v>
      </c>
      <c r="H36" s="29">
        <v>43927</v>
      </c>
      <c r="I36" s="199">
        <v>0</v>
      </c>
      <c r="J36" s="85" t="s">
        <v>156</v>
      </c>
      <c r="K36" s="96" t="s">
        <v>174</v>
      </c>
      <c r="L36" s="82">
        <v>6017.6</v>
      </c>
      <c r="M36" s="203">
        <v>60250</v>
      </c>
      <c r="N36" s="32">
        <v>3797</v>
      </c>
      <c r="O36" s="207" t="s">
        <v>166</v>
      </c>
    </row>
    <row r="37" spans="1:15" ht="15.75" thickBot="1" x14ac:dyDescent="0.3">
      <c r="A37" s="23"/>
      <c r="B37" s="24">
        <v>43928</v>
      </c>
      <c r="C37" s="201">
        <v>3573</v>
      </c>
      <c r="D37" s="209" t="s">
        <v>72</v>
      </c>
      <c r="E37" s="206">
        <v>43928</v>
      </c>
      <c r="F37" s="97">
        <v>81421</v>
      </c>
      <c r="H37" s="29">
        <v>43928</v>
      </c>
      <c r="I37" s="199">
        <v>271</v>
      </c>
      <c r="J37" s="85" t="s">
        <v>156</v>
      </c>
      <c r="K37" s="86" t="s">
        <v>175</v>
      </c>
      <c r="L37" s="82">
        <v>942.07</v>
      </c>
      <c r="M37" s="203">
        <v>74845</v>
      </c>
      <c r="N37" s="32">
        <v>2732</v>
      </c>
      <c r="O37" s="210" t="s">
        <v>166</v>
      </c>
    </row>
    <row r="38" spans="1:15" ht="15.75" thickBot="1" x14ac:dyDescent="0.3">
      <c r="A38" s="23"/>
      <c r="B38" s="211">
        <v>43896</v>
      </c>
      <c r="C38" s="212">
        <v>18259.599999999999</v>
      </c>
      <c r="D38" s="209" t="s">
        <v>41</v>
      </c>
      <c r="E38" s="90"/>
      <c r="F38" s="91"/>
      <c r="H38" s="29"/>
      <c r="I38" s="91"/>
      <c r="J38" s="85" t="s">
        <v>156</v>
      </c>
      <c r="K38" s="213" t="s">
        <v>176</v>
      </c>
      <c r="L38" s="66">
        <v>18525</v>
      </c>
      <c r="M38" s="31">
        <v>0</v>
      </c>
      <c r="N38" s="32">
        <v>0</v>
      </c>
      <c r="O38" s="207"/>
    </row>
    <row r="39" spans="1:15" ht="16.5" thickBot="1" x14ac:dyDescent="0.3">
      <c r="A39" s="102"/>
      <c r="B39" s="103"/>
      <c r="C39" s="104"/>
      <c r="D39" s="105"/>
      <c r="E39" s="106"/>
      <c r="F39" s="107"/>
      <c r="G39" s="108"/>
      <c r="H39" s="29">
        <v>43907</v>
      </c>
      <c r="I39" s="107"/>
      <c r="J39" s="85"/>
      <c r="K39" s="213"/>
      <c r="L39" s="66"/>
      <c r="M39" s="110">
        <f>SUM(M5:M38)</f>
        <v>2416178</v>
      </c>
      <c r="N39" s="111">
        <f>SUM(N5:N38)</f>
        <v>115565</v>
      </c>
      <c r="O39" s="181"/>
    </row>
    <row r="40" spans="1:15" ht="16.5" thickBot="1" x14ac:dyDescent="0.3">
      <c r="B40" s="112" t="s">
        <v>51</v>
      </c>
      <c r="C40" s="113">
        <f>SUM(C5:C39)</f>
        <v>270856.70999999996</v>
      </c>
      <c r="D40" s="114"/>
      <c r="E40" s="115" t="s">
        <v>51</v>
      </c>
      <c r="F40" s="116">
        <f>SUM(F5:F39)</f>
        <v>2910526</v>
      </c>
      <c r="G40" s="114"/>
      <c r="H40" s="117" t="s">
        <v>51</v>
      </c>
      <c r="I40" s="118">
        <f>SUM(I5:I39)</f>
        <v>70021.279999999999</v>
      </c>
      <c r="J40" s="119"/>
      <c r="K40" s="120" t="s">
        <v>51</v>
      </c>
      <c r="L40" s="121">
        <f>SUM(L6:L39)</f>
        <v>217065.77100000004</v>
      </c>
      <c r="O40" s="56"/>
    </row>
    <row r="41" spans="1:15" ht="20.25" thickTop="1" thickBot="1" x14ac:dyDescent="0.3">
      <c r="C41" s="5" t="s">
        <v>10</v>
      </c>
      <c r="M41" s="239">
        <f>N39+M39</f>
        <v>2531743</v>
      </c>
      <c r="N41" s="240"/>
      <c r="O41" s="182"/>
    </row>
    <row r="42" spans="1:15" ht="15.75" x14ac:dyDescent="0.25">
      <c r="A42" s="65"/>
      <c r="B42" s="122"/>
      <c r="C42" s="4"/>
      <c r="H42" s="241" t="s">
        <v>52</v>
      </c>
      <c r="I42" s="242"/>
      <c r="J42" s="123"/>
      <c r="K42" s="243">
        <f>I40+L40</f>
        <v>287087.05100000004</v>
      </c>
      <c r="L42" s="244"/>
    </row>
    <row r="43" spans="1:15" ht="15.75" x14ac:dyDescent="0.25">
      <c r="D43" s="218" t="s">
        <v>53</v>
      </c>
      <c r="E43" s="218"/>
      <c r="F43" s="124">
        <f>F40-K42-C40</f>
        <v>2352582.2390000001</v>
      </c>
      <c r="I43" s="125"/>
      <c r="J43" s="125"/>
    </row>
    <row r="44" spans="1:15" ht="18.75" x14ac:dyDescent="0.3">
      <c r="D44" s="219" t="s">
        <v>54</v>
      </c>
      <c r="E44" s="219"/>
      <c r="F44" s="126">
        <v>-2140783.8199999998</v>
      </c>
      <c r="I44" s="220" t="s">
        <v>55</v>
      </c>
      <c r="J44" s="221"/>
      <c r="K44" s="222">
        <f>F49</f>
        <v>471981.31900000025</v>
      </c>
      <c r="L44" s="223"/>
    </row>
    <row r="45" spans="1:15" ht="19.5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211798.41900000023</v>
      </c>
      <c r="H46" s="23"/>
      <c r="I46" s="132" t="s">
        <v>57</v>
      </c>
      <c r="J46" s="133"/>
      <c r="K46" s="224">
        <f>-C4</f>
        <v>-364365.66</v>
      </c>
      <c r="L46" s="225"/>
      <c r="M46" s="134"/>
    </row>
    <row r="47" spans="1:15" ht="16.5" thickBot="1" x14ac:dyDescent="0.3">
      <c r="D47" s="135" t="s">
        <v>58</v>
      </c>
      <c r="E47" s="65" t="s">
        <v>59</v>
      </c>
      <c r="F47" s="136">
        <v>17981</v>
      </c>
    </row>
    <row r="48" spans="1:15" ht="20.25" thickTop="1" thickBot="1" x14ac:dyDescent="0.35">
      <c r="C48" s="137">
        <v>43928</v>
      </c>
      <c r="D48" s="226" t="s">
        <v>60</v>
      </c>
      <c r="E48" s="227"/>
      <c r="F48" s="138">
        <v>242201.9</v>
      </c>
      <c r="I48" s="228" t="s">
        <v>61</v>
      </c>
      <c r="J48" s="229"/>
      <c r="K48" s="230">
        <f>K44+K46</f>
        <v>107615.65900000028</v>
      </c>
      <c r="L48" s="231"/>
    </row>
    <row r="49" spans="2:15" ht="18.75" x14ac:dyDescent="0.3">
      <c r="C49" s="139"/>
      <c r="D49" s="140"/>
      <c r="E49" s="141" t="s">
        <v>62</v>
      </c>
      <c r="F49" s="142">
        <f>F46+F47+F48</f>
        <v>471981.31900000025</v>
      </c>
      <c r="J49" s="6"/>
      <c r="M49" s="143"/>
    </row>
    <row r="51" spans="2:15" x14ac:dyDescent="0.25">
      <c r="B51"/>
      <c r="C51"/>
      <c r="D51" s="217"/>
      <c r="E51" s="217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M41:N41"/>
    <mergeCell ref="C1:K1"/>
    <mergeCell ref="E2:F3"/>
    <mergeCell ref="B3:C3"/>
    <mergeCell ref="E4:F4"/>
    <mergeCell ref="H4:I4"/>
    <mergeCell ref="H42:I42"/>
    <mergeCell ref="K42:L42"/>
    <mergeCell ref="D43:E43"/>
    <mergeCell ref="D44:E44"/>
    <mergeCell ref="I44:J44"/>
    <mergeCell ref="K44:L44"/>
    <mergeCell ref="K46:L46"/>
    <mergeCell ref="D48:E48"/>
    <mergeCell ref="I48:J48"/>
    <mergeCell ref="K48:L48"/>
    <mergeCell ref="D51:E51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A63-CA52-4F7F-BF53-EF40BECFA241}">
  <sheetPr>
    <tabColor rgb="FFFF00FF"/>
  </sheetPr>
  <dimension ref="A1:F87"/>
  <sheetViews>
    <sheetView workbookViewId="0">
      <selection activeCell="I52" sqref="I5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43896</v>
      </c>
      <c r="B3" s="153">
        <v>7197</v>
      </c>
      <c r="C3" s="56">
        <v>107476.78</v>
      </c>
      <c r="D3" s="154"/>
      <c r="E3" s="56"/>
      <c r="F3" s="155">
        <f>C3-E3</f>
        <v>107476.78</v>
      </c>
    </row>
    <row r="4" spans="1:6" x14ac:dyDescent="0.25">
      <c r="A4" s="156">
        <v>43896</v>
      </c>
      <c r="B4" s="157">
        <v>7198</v>
      </c>
      <c r="C4" s="97">
        <v>2430</v>
      </c>
      <c r="D4" s="158"/>
      <c r="E4" s="97"/>
      <c r="F4" s="155">
        <f>F3+C4-E4</f>
        <v>109906.78</v>
      </c>
    </row>
    <row r="5" spans="1:6" x14ac:dyDescent="0.25">
      <c r="A5" s="158">
        <v>43897</v>
      </c>
      <c r="B5" s="157">
        <v>7282</v>
      </c>
      <c r="C5" s="97">
        <v>69850.490000000005</v>
      </c>
      <c r="D5" s="158"/>
      <c r="E5" s="97"/>
      <c r="F5" s="155">
        <f t="shared" ref="F5:F50" si="0">F4+C5-E5</f>
        <v>179757.27000000002</v>
      </c>
    </row>
    <row r="6" spans="1:6" x14ac:dyDescent="0.25">
      <c r="A6" s="158">
        <v>43898</v>
      </c>
      <c r="B6" s="157">
        <v>7375</v>
      </c>
      <c r="C6" s="97">
        <v>11373.8</v>
      </c>
      <c r="D6" s="158"/>
      <c r="E6" s="97"/>
      <c r="F6" s="155">
        <f t="shared" si="0"/>
        <v>191131.07</v>
      </c>
    </row>
    <row r="7" spans="1:6" x14ac:dyDescent="0.25">
      <c r="A7" s="158">
        <v>43899</v>
      </c>
      <c r="B7" s="157">
        <v>7452</v>
      </c>
      <c r="C7" s="97">
        <v>48853.36</v>
      </c>
      <c r="D7" s="158">
        <v>43900</v>
      </c>
      <c r="E7" s="97">
        <v>239984.43</v>
      </c>
      <c r="F7" s="155">
        <f t="shared" si="0"/>
        <v>0</v>
      </c>
    </row>
    <row r="8" spans="1:6" x14ac:dyDescent="0.25">
      <c r="A8" s="158">
        <v>43900</v>
      </c>
      <c r="B8" s="157">
        <v>7578</v>
      </c>
      <c r="C8" s="97">
        <v>70534.679999999993</v>
      </c>
      <c r="D8" s="158"/>
      <c r="E8" s="97"/>
      <c r="F8" s="155">
        <f t="shared" si="0"/>
        <v>70534.679999999993</v>
      </c>
    </row>
    <row r="9" spans="1:6" x14ac:dyDescent="0.25">
      <c r="A9" s="158">
        <v>43902</v>
      </c>
      <c r="B9" s="157">
        <v>7837</v>
      </c>
      <c r="C9" s="97">
        <v>122162.05</v>
      </c>
      <c r="D9" s="158"/>
      <c r="E9" s="97"/>
      <c r="F9" s="155">
        <f t="shared" si="0"/>
        <v>192696.72999999998</v>
      </c>
    </row>
    <row r="10" spans="1:6" x14ac:dyDescent="0.25">
      <c r="A10" s="158">
        <v>43902</v>
      </c>
      <c r="B10" s="157">
        <v>7838</v>
      </c>
      <c r="C10" s="97">
        <v>13112</v>
      </c>
      <c r="D10" s="158">
        <v>43904</v>
      </c>
      <c r="E10" s="97">
        <v>205808.73</v>
      </c>
      <c r="F10" s="155">
        <f t="shared" si="0"/>
        <v>0</v>
      </c>
    </row>
    <row r="11" spans="1:6" x14ac:dyDescent="0.25">
      <c r="A11" s="156">
        <v>43904</v>
      </c>
      <c r="B11" s="157">
        <v>8048</v>
      </c>
      <c r="C11" s="97">
        <v>2314.4</v>
      </c>
      <c r="D11" s="158"/>
      <c r="E11" s="97"/>
      <c r="F11" s="155">
        <f t="shared" si="0"/>
        <v>2314.4</v>
      </c>
    </row>
    <row r="12" spans="1:6" x14ac:dyDescent="0.25">
      <c r="A12" s="158">
        <v>43904</v>
      </c>
      <c r="B12" s="157">
        <v>8095</v>
      </c>
      <c r="C12" s="97">
        <v>220621.41</v>
      </c>
      <c r="D12" s="158"/>
      <c r="E12" s="97"/>
      <c r="F12" s="155">
        <f t="shared" si="0"/>
        <v>222935.81</v>
      </c>
    </row>
    <row r="13" spans="1:6" x14ac:dyDescent="0.25">
      <c r="A13" s="158">
        <v>43905</v>
      </c>
      <c r="B13" s="157">
        <v>8140</v>
      </c>
      <c r="C13" s="97">
        <v>48809.4</v>
      </c>
      <c r="D13" s="158"/>
      <c r="E13" s="97"/>
      <c r="F13" s="155">
        <f t="shared" si="0"/>
        <v>271745.21000000002</v>
      </c>
    </row>
    <row r="14" spans="1:6" x14ac:dyDescent="0.25">
      <c r="A14" s="158">
        <v>43905</v>
      </c>
      <c r="B14" s="157">
        <v>8143</v>
      </c>
      <c r="C14" s="97">
        <v>125</v>
      </c>
      <c r="D14" s="158"/>
      <c r="E14" s="97"/>
      <c r="F14" s="155">
        <f t="shared" si="0"/>
        <v>271870.21000000002</v>
      </c>
    </row>
    <row r="15" spans="1:6" x14ac:dyDescent="0.25">
      <c r="A15" s="158">
        <v>43906</v>
      </c>
      <c r="B15" s="157">
        <v>8272</v>
      </c>
      <c r="C15" s="97">
        <v>111259.1</v>
      </c>
      <c r="D15" s="158"/>
      <c r="E15" s="97"/>
      <c r="F15" s="155">
        <f t="shared" si="0"/>
        <v>383129.31000000006</v>
      </c>
    </row>
    <row r="16" spans="1:6" x14ac:dyDescent="0.25">
      <c r="A16" s="158">
        <v>43908</v>
      </c>
      <c r="B16" s="157">
        <v>8463</v>
      </c>
      <c r="C16" s="97">
        <v>64793.22</v>
      </c>
      <c r="D16" s="158"/>
      <c r="E16" s="97"/>
      <c r="F16" s="155">
        <f t="shared" si="0"/>
        <v>447922.53</v>
      </c>
    </row>
    <row r="17" spans="1:6" x14ac:dyDescent="0.25">
      <c r="A17" s="158">
        <v>43909</v>
      </c>
      <c r="B17" s="157">
        <v>8560</v>
      </c>
      <c r="C17" s="97">
        <v>1180</v>
      </c>
      <c r="D17" s="158">
        <v>43909</v>
      </c>
      <c r="E17" s="97">
        <v>449102.53</v>
      </c>
      <c r="F17" s="155">
        <f t="shared" si="0"/>
        <v>0</v>
      </c>
    </row>
    <row r="18" spans="1:6" x14ac:dyDescent="0.25">
      <c r="A18" s="158">
        <v>43910</v>
      </c>
      <c r="B18" s="157">
        <v>8652</v>
      </c>
      <c r="C18" s="97">
        <v>152548.12</v>
      </c>
      <c r="D18" s="158"/>
      <c r="E18" s="97"/>
      <c r="F18" s="155">
        <f t="shared" si="0"/>
        <v>152548.12</v>
      </c>
    </row>
    <row r="19" spans="1:6" x14ac:dyDescent="0.25">
      <c r="A19" s="158">
        <v>43910</v>
      </c>
      <c r="B19" s="157">
        <v>8688</v>
      </c>
      <c r="C19" s="97">
        <v>53618.85</v>
      </c>
      <c r="D19" s="158"/>
      <c r="E19" s="97"/>
      <c r="F19" s="155">
        <f t="shared" si="0"/>
        <v>206166.97</v>
      </c>
    </row>
    <row r="20" spans="1:6" x14ac:dyDescent="0.25">
      <c r="A20" s="158">
        <v>43911</v>
      </c>
      <c r="B20" s="157">
        <v>8793</v>
      </c>
      <c r="C20" s="97">
        <v>1443.3</v>
      </c>
      <c r="D20" s="158"/>
      <c r="E20" s="97"/>
      <c r="F20" s="155">
        <f t="shared" si="0"/>
        <v>207610.27</v>
      </c>
    </row>
    <row r="21" spans="1:6" x14ac:dyDescent="0.25">
      <c r="A21" s="158">
        <v>43911</v>
      </c>
      <c r="B21" s="157">
        <v>8811</v>
      </c>
      <c r="C21" s="97">
        <v>169567.84</v>
      </c>
      <c r="D21" s="158"/>
      <c r="E21" s="97"/>
      <c r="F21" s="155">
        <f t="shared" si="0"/>
        <v>377178.11</v>
      </c>
    </row>
    <row r="22" spans="1:6" x14ac:dyDescent="0.25">
      <c r="A22" s="158">
        <v>43911</v>
      </c>
      <c r="B22" s="157">
        <v>8869</v>
      </c>
      <c r="C22" s="97">
        <v>12504.8</v>
      </c>
      <c r="D22" s="158"/>
      <c r="E22" s="97"/>
      <c r="F22" s="155">
        <f t="shared" si="0"/>
        <v>389682.91</v>
      </c>
    </row>
    <row r="23" spans="1:6" x14ac:dyDescent="0.25">
      <c r="A23" s="158">
        <v>43912</v>
      </c>
      <c r="B23" s="157">
        <v>8926</v>
      </c>
      <c r="C23" s="97">
        <v>5334.5</v>
      </c>
      <c r="D23" s="158"/>
      <c r="E23" s="97"/>
      <c r="F23" s="155">
        <f t="shared" si="0"/>
        <v>395017.41</v>
      </c>
    </row>
    <row r="24" spans="1:6" x14ac:dyDescent="0.25">
      <c r="A24" s="158">
        <v>43913</v>
      </c>
      <c r="B24" s="157">
        <v>8959</v>
      </c>
      <c r="C24" s="97">
        <v>2700</v>
      </c>
      <c r="D24" s="158"/>
      <c r="E24" s="97"/>
      <c r="F24" s="155">
        <f t="shared" si="0"/>
        <v>397717.41</v>
      </c>
    </row>
    <row r="25" spans="1:6" x14ac:dyDescent="0.25">
      <c r="A25" s="158">
        <v>43914</v>
      </c>
      <c r="B25" s="157">
        <v>9087</v>
      </c>
      <c r="C25" s="97">
        <v>98444.92</v>
      </c>
      <c r="D25" s="158"/>
      <c r="E25" s="97"/>
      <c r="F25" s="155">
        <f t="shared" si="0"/>
        <v>496162.32999999996</v>
      </c>
    </row>
    <row r="26" spans="1:6" x14ac:dyDescent="0.25">
      <c r="A26" s="158">
        <v>43914</v>
      </c>
      <c r="B26" s="157">
        <v>9088</v>
      </c>
      <c r="C26" s="97">
        <v>12050.8</v>
      </c>
      <c r="D26" s="158"/>
      <c r="E26" s="97"/>
      <c r="F26" s="155">
        <f t="shared" si="0"/>
        <v>508213.12999999995</v>
      </c>
    </row>
    <row r="27" spans="1:6" x14ac:dyDescent="0.25">
      <c r="A27" s="158">
        <v>43915</v>
      </c>
      <c r="B27" s="157">
        <v>9231</v>
      </c>
      <c r="C27" s="97">
        <v>44204.800000000003</v>
      </c>
      <c r="D27" s="158">
        <v>43916</v>
      </c>
      <c r="E27" s="97">
        <v>552417.93000000005</v>
      </c>
      <c r="F27" s="155">
        <f t="shared" si="0"/>
        <v>0</v>
      </c>
    </row>
    <row r="28" spans="1:6" x14ac:dyDescent="0.25">
      <c r="A28" s="156">
        <v>43916</v>
      </c>
      <c r="B28" s="157">
        <v>9362</v>
      </c>
      <c r="C28" s="97">
        <v>35362.400000000001</v>
      </c>
      <c r="D28" s="158"/>
      <c r="E28" s="97"/>
      <c r="F28" s="155">
        <f t="shared" si="0"/>
        <v>35362.400000000001</v>
      </c>
    </row>
    <row r="29" spans="1:6" x14ac:dyDescent="0.25">
      <c r="A29" s="156">
        <v>43917</v>
      </c>
      <c r="B29" s="157">
        <v>9394</v>
      </c>
      <c r="C29" s="97">
        <v>67145.759999999995</v>
      </c>
      <c r="D29" s="158"/>
      <c r="E29" s="97"/>
      <c r="F29" s="155">
        <f t="shared" si="0"/>
        <v>102508.16</v>
      </c>
    </row>
    <row r="30" spans="1:6" x14ac:dyDescent="0.25">
      <c r="A30" s="156">
        <v>43917</v>
      </c>
      <c r="B30" s="157">
        <v>9407</v>
      </c>
      <c r="C30" s="97">
        <v>37214.74</v>
      </c>
      <c r="D30" s="158"/>
      <c r="E30" s="97"/>
      <c r="F30" s="155">
        <f t="shared" si="0"/>
        <v>139722.9</v>
      </c>
    </row>
    <row r="31" spans="1:6" x14ac:dyDescent="0.25">
      <c r="A31" s="156">
        <v>43918</v>
      </c>
      <c r="B31" s="157">
        <v>9543</v>
      </c>
      <c r="C31" s="97">
        <v>81554.399999999994</v>
      </c>
      <c r="D31" s="158"/>
      <c r="E31" s="97"/>
      <c r="F31" s="155">
        <f t="shared" si="0"/>
        <v>221277.3</v>
      </c>
    </row>
    <row r="32" spans="1:6" x14ac:dyDescent="0.25">
      <c r="A32" s="156">
        <v>43919</v>
      </c>
      <c r="B32" s="157">
        <v>9676</v>
      </c>
      <c r="C32" s="97">
        <v>32493.599999999999</v>
      </c>
      <c r="D32" s="158"/>
      <c r="E32" s="97"/>
      <c r="F32" s="155">
        <f t="shared" si="0"/>
        <v>253770.9</v>
      </c>
    </row>
    <row r="33" spans="1:6" x14ac:dyDescent="0.25">
      <c r="A33" s="156">
        <v>43919</v>
      </c>
      <c r="B33" s="157">
        <v>9687</v>
      </c>
      <c r="C33" s="97">
        <v>3709</v>
      </c>
      <c r="D33" s="158">
        <v>43920</v>
      </c>
      <c r="E33" s="97">
        <v>257479.9</v>
      </c>
      <c r="F33" s="155">
        <f t="shared" si="0"/>
        <v>0</v>
      </c>
    </row>
    <row r="34" spans="1:6" x14ac:dyDescent="0.25">
      <c r="A34" s="156">
        <v>43920</v>
      </c>
      <c r="B34" s="157">
        <v>9804</v>
      </c>
      <c r="C34" s="97">
        <v>37578.6</v>
      </c>
      <c r="D34" s="158"/>
      <c r="E34" s="97"/>
      <c r="F34" s="155">
        <f t="shared" si="0"/>
        <v>37578.6</v>
      </c>
    </row>
    <row r="35" spans="1:6" x14ac:dyDescent="0.25">
      <c r="A35" s="156">
        <v>43921</v>
      </c>
      <c r="B35" s="157">
        <v>9860</v>
      </c>
      <c r="C35" s="97">
        <v>1296</v>
      </c>
      <c r="D35" s="158"/>
      <c r="E35" s="97"/>
      <c r="F35" s="155">
        <f t="shared" si="0"/>
        <v>38874.6</v>
      </c>
    </row>
    <row r="36" spans="1:6" x14ac:dyDescent="0.25">
      <c r="A36" s="156">
        <v>43922</v>
      </c>
      <c r="B36" s="157">
        <v>9932</v>
      </c>
      <c r="C36" s="97">
        <v>77278.850000000006</v>
      </c>
      <c r="D36" s="158"/>
      <c r="E36" s="97"/>
      <c r="F36" s="155">
        <f t="shared" si="0"/>
        <v>116153.45000000001</v>
      </c>
    </row>
    <row r="37" spans="1:6" x14ac:dyDescent="0.25">
      <c r="A37" s="156">
        <v>43923</v>
      </c>
      <c r="B37" s="157">
        <v>10073</v>
      </c>
      <c r="C37" s="97">
        <v>29531.040000000001</v>
      </c>
      <c r="D37" s="158">
        <v>43925</v>
      </c>
      <c r="E37" s="97">
        <v>145684.49</v>
      </c>
      <c r="F37" s="155">
        <f t="shared" si="0"/>
        <v>0</v>
      </c>
    </row>
    <row r="38" spans="1:6" x14ac:dyDescent="0.25">
      <c r="A38" s="156">
        <v>43924</v>
      </c>
      <c r="B38" s="157">
        <v>10262</v>
      </c>
      <c r="C38" s="97">
        <v>152058.71</v>
      </c>
      <c r="D38" s="158"/>
      <c r="E38" s="97"/>
      <c r="F38" s="155">
        <f t="shared" si="0"/>
        <v>152058.71</v>
      </c>
    </row>
    <row r="39" spans="1:6" x14ac:dyDescent="0.25">
      <c r="A39" s="156">
        <v>43925</v>
      </c>
      <c r="B39" s="157">
        <v>10334</v>
      </c>
      <c r="C39" s="97">
        <v>78016.5</v>
      </c>
      <c r="D39" s="158"/>
      <c r="E39" s="97"/>
      <c r="F39" s="155">
        <f t="shared" si="0"/>
        <v>230075.21</v>
      </c>
    </row>
    <row r="40" spans="1:6" x14ac:dyDescent="0.25">
      <c r="A40" s="156">
        <v>43925</v>
      </c>
      <c r="B40" s="157">
        <v>10335</v>
      </c>
      <c r="C40" s="97">
        <v>386.4</v>
      </c>
      <c r="D40" s="158"/>
      <c r="E40" s="97"/>
      <c r="F40" s="155">
        <f t="shared" si="0"/>
        <v>230461.61</v>
      </c>
    </row>
    <row r="41" spans="1:6" x14ac:dyDescent="0.25">
      <c r="A41" s="156">
        <v>43928</v>
      </c>
      <c r="B41" s="157">
        <v>10635</v>
      </c>
      <c r="C41" s="97">
        <v>54300.3</v>
      </c>
      <c r="D41" s="158"/>
      <c r="E41" s="97"/>
      <c r="F41" s="155">
        <f t="shared" si="0"/>
        <v>284761.90999999997</v>
      </c>
    </row>
    <row r="42" spans="1:6" x14ac:dyDescent="0.25">
      <c r="A42" s="156">
        <v>43928</v>
      </c>
      <c r="B42" s="157">
        <v>10638</v>
      </c>
      <c r="C42" s="97">
        <v>5544</v>
      </c>
      <c r="D42" s="158"/>
      <c r="E42" s="97"/>
      <c r="F42" s="155">
        <f t="shared" si="0"/>
        <v>290305.90999999997</v>
      </c>
    </row>
    <row r="43" spans="1:6" x14ac:dyDescent="0.25">
      <c r="A43" s="214"/>
      <c r="B43" s="215"/>
      <c r="C43" s="97">
        <v>0</v>
      </c>
      <c r="D43" s="216"/>
      <c r="E43" s="97"/>
      <c r="F43" s="155">
        <f t="shared" si="0"/>
        <v>290305.90999999997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290305.90999999997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290305.90999999997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290305.90999999997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290305.90999999997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290305.90999999997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290305.90999999997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290305.90999999997</v>
      </c>
    </row>
    <row r="51" spans="1:6" ht="19.5" thickTop="1" x14ac:dyDescent="0.3">
      <c r="B51" s="65"/>
      <c r="C51" s="4">
        <f>SUM(C3:C50)</f>
        <v>2140783.92</v>
      </c>
      <c r="D51" s="1"/>
      <c r="E51" s="4">
        <f>SUM(E3:E50)</f>
        <v>1850478.01</v>
      </c>
      <c r="F51" s="163">
        <f>F50</f>
        <v>290305.90999999997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CFFE-E1E9-43F5-BC3F-768195BE7705}">
  <sheetPr>
    <tabColor theme="7" tint="-0.249977111117893"/>
  </sheetPr>
  <dimension ref="A1:O78"/>
  <sheetViews>
    <sheetView topLeftCell="A31" workbookViewId="0">
      <selection activeCell="J55" sqref="J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232" t="s">
        <v>178</v>
      </c>
      <c r="D1" s="232"/>
      <c r="E1" s="232"/>
      <c r="F1" s="232"/>
      <c r="G1" s="232"/>
      <c r="H1" s="232"/>
      <c r="I1" s="232"/>
      <c r="J1" s="232"/>
      <c r="K1" s="232"/>
      <c r="L1" s="2"/>
      <c r="M1" s="3"/>
    </row>
    <row r="2" spans="1:15" ht="18.75" x14ac:dyDescent="0.3">
      <c r="C2" s="5"/>
      <c r="E2" s="245" t="s">
        <v>135</v>
      </c>
      <c r="F2" s="245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233" t="s">
        <v>2</v>
      </c>
      <c r="C3" s="234"/>
      <c r="D3" s="12"/>
      <c r="E3" s="246"/>
      <c r="F3" s="246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242201.9</v>
      </c>
      <c r="D4" s="188">
        <v>43928</v>
      </c>
      <c r="E4" s="235" t="s">
        <v>6</v>
      </c>
      <c r="F4" s="236"/>
      <c r="H4" s="237" t="s">
        <v>7</v>
      </c>
      <c r="I4" s="238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43929</v>
      </c>
      <c r="C5" s="25">
        <v>560</v>
      </c>
      <c r="D5" s="26" t="s">
        <v>82</v>
      </c>
      <c r="E5" s="27">
        <v>43929</v>
      </c>
      <c r="F5" s="28">
        <v>63283</v>
      </c>
      <c r="H5" s="29">
        <v>43929</v>
      </c>
      <c r="I5" s="30">
        <v>0</v>
      </c>
      <c r="M5" s="31">
        <v>57047</v>
      </c>
      <c r="N5" s="32">
        <v>4806</v>
      </c>
      <c r="O5" s="91"/>
    </row>
    <row r="6" spans="1:15" ht="15.75" thickBot="1" x14ac:dyDescent="0.3">
      <c r="A6" s="23"/>
      <c r="B6" s="24">
        <v>43930</v>
      </c>
      <c r="C6" s="25">
        <v>31868.65</v>
      </c>
      <c r="D6" s="33" t="s">
        <v>179</v>
      </c>
      <c r="E6" s="27">
        <v>43930</v>
      </c>
      <c r="F6" s="28">
        <v>81621</v>
      </c>
      <c r="H6" s="29">
        <v>43930</v>
      </c>
      <c r="I6" s="34">
        <v>0</v>
      </c>
      <c r="J6" s="35"/>
      <c r="K6" s="36"/>
      <c r="L6" s="37"/>
      <c r="M6" s="203">
        <v>49482</v>
      </c>
      <c r="N6" s="32">
        <v>2357</v>
      </c>
      <c r="O6" s="247" t="s">
        <v>166</v>
      </c>
    </row>
    <row r="7" spans="1:15" ht="16.5" thickBot="1" x14ac:dyDescent="0.3">
      <c r="A7" s="23"/>
      <c r="B7" s="24">
        <v>43931</v>
      </c>
      <c r="C7" s="189">
        <v>0</v>
      </c>
      <c r="D7" s="248" t="s">
        <v>180</v>
      </c>
      <c r="E7" s="27">
        <v>43931</v>
      </c>
      <c r="F7" s="191">
        <v>0</v>
      </c>
      <c r="H7" s="29">
        <v>43931</v>
      </c>
      <c r="I7" s="192">
        <v>0</v>
      </c>
      <c r="J7" s="39">
        <v>43938</v>
      </c>
      <c r="K7" s="40" t="s">
        <v>13</v>
      </c>
      <c r="L7" s="41">
        <v>1098</v>
      </c>
      <c r="M7" s="193">
        <v>0</v>
      </c>
      <c r="N7" s="194">
        <v>0</v>
      </c>
      <c r="O7" s="249"/>
    </row>
    <row r="8" spans="1:15" ht="16.5" thickBot="1" x14ac:dyDescent="0.3">
      <c r="A8" s="23"/>
      <c r="B8" s="24">
        <v>43932</v>
      </c>
      <c r="C8" s="25">
        <v>3252</v>
      </c>
      <c r="D8" s="42" t="s">
        <v>154</v>
      </c>
      <c r="E8" s="27">
        <v>43932</v>
      </c>
      <c r="F8" s="28">
        <v>153867</v>
      </c>
      <c r="H8" s="29">
        <v>43932</v>
      </c>
      <c r="I8" s="34">
        <v>10194</v>
      </c>
      <c r="J8" s="47"/>
      <c r="K8" s="44" t="s">
        <v>15</v>
      </c>
      <c r="L8" s="45">
        <v>0</v>
      </c>
      <c r="M8" s="203">
        <v>120014</v>
      </c>
      <c r="N8" s="32">
        <v>9501</v>
      </c>
      <c r="O8" s="247" t="s">
        <v>166</v>
      </c>
    </row>
    <row r="9" spans="1:15" ht="16.5" thickBot="1" x14ac:dyDescent="0.3">
      <c r="A9" s="23"/>
      <c r="B9" s="24">
        <v>43933</v>
      </c>
      <c r="C9" s="25">
        <v>1818</v>
      </c>
      <c r="D9" s="46" t="s">
        <v>73</v>
      </c>
      <c r="E9" s="27">
        <v>43933</v>
      </c>
      <c r="F9" s="28">
        <v>102527</v>
      </c>
      <c r="H9" s="29">
        <v>43933</v>
      </c>
      <c r="I9" s="34">
        <v>0</v>
      </c>
      <c r="J9" s="47">
        <v>43952</v>
      </c>
      <c r="K9" s="48" t="s">
        <v>17</v>
      </c>
      <c r="L9" s="49">
        <v>20000</v>
      </c>
      <c r="M9" s="203">
        <v>96965</v>
      </c>
      <c r="N9" s="32">
        <v>3744</v>
      </c>
      <c r="O9" s="247" t="s">
        <v>166</v>
      </c>
    </row>
    <row r="10" spans="1:15" ht="16.5" thickBot="1" x14ac:dyDescent="0.3">
      <c r="A10" s="23"/>
      <c r="B10" s="24">
        <v>43934</v>
      </c>
      <c r="C10" s="25">
        <v>12878.68</v>
      </c>
      <c r="D10" s="38" t="s">
        <v>181</v>
      </c>
      <c r="E10" s="27">
        <v>43934</v>
      </c>
      <c r="F10" s="28">
        <v>76290</v>
      </c>
      <c r="H10" s="29">
        <v>43934</v>
      </c>
      <c r="I10" s="34">
        <v>0</v>
      </c>
      <c r="J10" s="50"/>
      <c r="K10" s="51"/>
      <c r="L10" s="52"/>
      <c r="M10" s="31">
        <v>61215</v>
      </c>
      <c r="N10" s="32">
        <v>2196</v>
      </c>
      <c r="O10" s="249"/>
    </row>
    <row r="11" spans="1:15" ht="15.75" thickBot="1" x14ac:dyDescent="0.3">
      <c r="A11" s="23"/>
      <c r="B11" s="24">
        <v>43935</v>
      </c>
      <c r="C11" s="25">
        <v>473</v>
      </c>
      <c r="D11" s="33" t="s">
        <v>182</v>
      </c>
      <c r="E11" s="27">
        <v>43935</v>
      </c>
      <c r="F11" s="28">
        <v>63926</v>
      </c>
      <c r="H11" s="29">
        <v>43935</v>
      </c>
      <c r="I11" s="34">
        <v>0</v>
      </c>
      <c r="J11" s="53"/>
      <c r="K11" s="54"/>
      <c r="L11" s="52"/>
      <c r="M11" s="203">
        <v>59392</v>
      </c>
      <c r="N11" s="32">
        <v>4061</v>
      </c>
      <c r="O11" s="247" t="s">
        <v>166</v>
      </c>
    </row>
    <row r="12" spans="1:15" ht="15.75" thickBot="1" x14ac:dyDescent="0.3">
      <c r="A12" s="23"/>
      <c r="B12" s="24">
        <v>43936</v>
      </c>
      <c r="C12" s="25">
        <v>12114.74</v>
      </c>
      <c r="D12" s="33" t="s">
        <v>137</v>
      </c>
      <c r="E12" s="27">
        <v>43936</v>
      </c>
      <c r="F12" s="28">
        <v>126067</v>
      </c>
      <c r="H12" s="29">
        <v>43936</v>
      </c>
      <c r="I12" s="34">
        <v>4000</v>
      </c>
      <c r="J12" s="55">
        <v>43932</v>
      </c>
      <c r="K12" s="48" t="s">
        <v>183</v>
      </c>
      <c r="L12" s="52">
        <f>15384.61+4000+400</f>
        <v>19784.61</v>
      </c>
      <c r="M12" s="203">
        <f>29080+27660+200+49585</f>
        <v>106525</v>
      </c>
      <c r="N12" s="32">
        <v>3423</v>
      </c>
      <c r="O12" s="250" t="s">
        <v>184</v>
      </c>
    </row>
    <row r="13" spans="1:15" ht="15.75" thickBot="1" x14ac:dyDescent="0.3">
      <c r="A13" s="23"/>
      <c r="B13" s="24">
        <v>43937</v>
      </c>
      <c r="C13" s="25">
        <v>1266</v>
      </c>
      <c r="D13" s="42" t="s">
        <v>19</v>
      </c>
      <c r="E13" s="27">
        <v>43937</v>
      </c>
      <c r="F13" s="28">
        <v>71749</v>
      </c>
      <c r="H13" s="29">
        <v>43937</v>
      </c>
      <c r="I13" s="34">
        <v>0</v>
      </c>
      <c r="J13" s="55">
        <v>43939</v>
      </c>
      <c r="K13" s="48" t="s">
        <v>185</v>
      </c>
      <c r="L13" s="52">
        <f>16815.05+4000+400</f>
        <v>21215.05</v>
      </c>
      <c r="M13" s="203">
        <v>67386</v>
      </c>
      <c r="N13" s="32">
        <v>3097</v>
      </c>
      <c r="O13" s="247" t="s">
        <v>166</v>
      </c>
    </row>
    <row r="14" spans="1:15" ht="15.75" thickBot="1" x14ac:dyDescent="0.3">
      <c r="A14" s="23"/>
      <c r="B14" s="24">
        <v>43938</v>
      </c>
      <c r="C14" s="25">
        <v>12960</v>
      </c>
      <c r="D14" s="38" t="s">
        <v>148</v>
      </c>
      <c r="E14" s="27">
        <v>43938</v>
      </c>
      <c r="F14" s="28">
        <v>79540</v>
      </c>
      <c r="H14" s="29">
        <v>43938</v>
      </c>
      <c r="I14" s="34">
        <v>10180</v>
      </c>
      <c r="J14" s="55">
        <v>43946</v>
      </c>
      <c r="K14" s="48" t="s">
        <v>186</v>
      </c>
      <c r="L14" s="52">
        <f>15882.05+4000</f>
        <v>19882.05</v>
      </c>
      <c r="M14" s="203">
        <f>47071+16475</f>
        <v>63546</v>
      </c>
      <c r="N14" s="32">
        <v>5594</v>
      </c>
      <c r="O14" s="247" t="s">
        <v>166</v>
      </c>
    </row>
    <row r="15" spans="1:15" ht="15.75" thickBot="1" x14ac:dyDescent="0.3">
      <c r="A15" s="23"/>
      <c r="B15" s="24">
        <v>43939</v>
      </c>
      <c r="C15" s="25">
        <v>6441</v>
      </c>
      <c r="D15" s="33" t="s">
        <v>187</v>
      </c>
      <c r="E15" s="27">
        <v>43939</v>
      </c>
      <c r="F15" s="28">
        <v>110316</v>
      </c>
      <c r="H15" s="29">
        <v>43939</v>
      </c>
      <c r="I15" s="34">
        <v>0</v>
      </c>
      <c r="J15" s="55">
        <v>43947</v>
      </c>
      <c r="K15" s="48" t="s">
        <v>28</v>
      </c>
      <c r="L15" s="52">
        <v>400</v>
      </c>
      <c r="M15" s="203">
        <v>85248</v>
      </c>
      <c r="N15" s="32">
        <v>6257</v>
      </c>
      <c r="O15" s="247" t="s">
        <v>166</v>
      </c>
    </row>
    <row r="16" spans="1:15" ht="15.75" thickBot="1" x14ac:dyDescent="0.3">
      <c r="A16" s="23"/>
      <c r="B16" s="24">
        <v>43940</v>
      </c>
      <c r="C16" s="25">
        <v>8898</v>
      </c>
      <c r="D16" s="33" t="s">
        <v>30</v>
      </c>
      <c r="E16" s="27">
        <v>43940</v>
      </c>
      <c r="F16" s="28">
        <v>97344</v>
      </c>
      <c r="H16" s="29">
        <v>43940</v>
      </c>
      <c r="I16" s="34">
        <v>0</v>
      </c>
      <c r="J16" s="55">
        <v>43953</v>
      </c>
      <c r="K16" s="48" t="s">
        <v>188</v>
      </c>
      <c r="L16" s="56">
        <f>18329.34+4571.44+400</f>
        <v>23300.78</v>
      </c>
      <c r="M16" s="203">
        <v>84540</v>
      </c>
      <c r="N16" s="32">
        <v>3907</v>
      </c>
      <c r="O16" s="247" t="s">
        <v>189</v>
      </c>
    </row>
    <row r="17" spans="1:15" ht="15.75" thickBot="1" x14ac:dyDescent="0.3">
      <c r="A17" s="23"/>
      <c r="B17" s="24">
        <v>43941</v>
      </c>
      <c r="C17" s="25">
        <v>14089.54</v>
      </c>
      <c r="D17" s="42" t="s">
        <v>137</v>
      </c>
      <c r="E17" s="27">
        <v>43941</v>
      </c>
      <c r="F17" s="28">
        <v>64172</v>
      </c>
      <c r="H17" s="29">
        <v>43941</v>
      </c>
      <c r="I17" s="34">
        <v>0</v>
      </c>
      <c r="J17" s="57"/>
      <c r="K17" s="48" t="s">
        <v>190</v>
      </c>
      <c r="L17" s="58">
        <v>0</v>
      </c>
      <c r="M17" s="31">
        <v>47870</v>
      </c>
      <c r="N17" s="32">
        <v>2192</v>
      </c>
      <c r="O17" s="247"/>
    </row>
    <row r="18" spans="1:15" ht="15.75" thickBot="1" x14ac:dyDescent="0.3">
      <c r="A18" s="23"/>
      <c r="B18" s="24">
        <v>43942</v>
      </c>
      <c r="C18" s="25">
        <v>635</v>
      </c>
      <c r="D18" s="33" t="s">
        <v>154</v>
      </c>
      <c r="E18" s="27">
        <v>43942</v>
      </c>
      <c r="F18" s="28">
        <v>63892</v>
      </c>
      <c r="H18" s="29">
        <v>43942</v>
      </c>
      <c r="I18" s="34">
        <v>0</v>
      </c>
      <c r="J18" s="57"/>
      <c r="K18" s="59"/>
      <c r="L18" s="52"/>
      <c r="M18" s="203">
        <v>60271</v>
      </c>
      <c r="N18" s="32">
        <v>2985</v>
      </c>
      <c r="O18" s="247" t="s">
        <v>166</v>
      </c>
    </row>
    <row r="19" spans="1:15" ht="15.75" thickBot="1" x14ac:dyDescent="0.3">
      <c r="A19" s="23"/>
      <c r="B19" s="24">
        <v>43943</v>
      </c>
      <c r="C19" s="25">
        <v>2110</v>
      </c>
      <c r="D19" s="33" t="s">
        <v>12</v>
      </c>
      <c r="E19" s="27">
        <v>43943</v>
      </c>
      <c r="F19" s="28">
        <v>58260</v>
      </c>
      <c r="H19" s="29">
        <v>43943</v>
      </c>
      <c r="I19" s="34">
        <v>0</v>
      </c>
      <c r="J19" s="57"/>
      <c r="K19" s="60"/>
      <c r="L19" s="61"/>
      <c r="M19" s="31">
        <v>53161</v>
      </c>
      <c r="N19" s="32">
        <v>2989</v>
      </c>
      <c r="O19" s="247" t="s">
        <v>10</v>
      </c>
    </row>
    <row r="20" spans="1:15" ht="15.75" thickBot="1" x14ac:dyDescent="0.3">
      <c r="A20" s="23"/>
      <c r="B20" s="24">
        <v>43944</v>
      </c>
      <c r="C20" s="25">
        <v>20535.560000000001</v>
      </c>
      <c r="D20" s="33" t="s">
        <v>191</v>
      </c>
      <c r="E20" s="27">
        <v>43944</v>
      </c>
      <c r="F20" s="28">
        <v>78025</v>
      </c>
      <c r="H20" s="29">
        <v>43944</v>
      </c>
      <c r="I20" s="34">
        <v>0</v>
      </c>
      <c r="J20" s="55">
        <v>43929</v>
      </c>
      <c r="K20" s="62" t="s">
        <v>192</v>
      </c>
      <c r="L20" s="58">
        <v>870</v>
      </c>
      <c r="M20" s="31">
        <v>56258</v>
      </c>
      <c r="N20" s="32">
        <v>1251</v>
      </c>
      <c r="O20" s="247"/>
    </row>
    <row r="21" spans="1:15" ht="16.5" thickBot="1" x14ac:dyDescent="0.3">
      <c r="A21" s="23"/>
      <c r="B21" s="24">
        <v>43945</v>
      </c>
      <c r="C21" s="25">
        <v>4205</v>
      </c>
      <c r="D21" s="33" t="s">
        <v>193</v>
      </c>
      <c r="E21" s="27">
        <v>43945</v>
      </c>
      <c r="F21" s="28">
        <v>82500</v>
      </c>
      <c r="H21" s="29">
        <v>43945</v>
      </c>
      <c r="I21" s="34">
        <v>10020</v>
      </c>
      <c r="J21" s="57"/>
      <c r="K21" s="63"/>
      <c r="L21" s="58"/>
      <c r="M21" s="31">
        <v>65585</v>
      </c>
      <c r="N21" s="32">
        <v>2690</v>
      </c>
      <c r="O21" s="247"/>
    </row>
    <row r="22" spans="1:15" ht="15.75" thickBot="1" x14ac:dyDescent="0.3">
      <c r="A22" s="23"/>
      <c r="B22" s="24">
        <v>43946</v>
      </c>
      <c r="C22" s="25">
        <v>14765.8</v>
      </c>
      <c r="D22" s="33" t="s">
        <v>194</v>
      </c>
      <c r="E22" s="27">
        <v>43946</v>
      </c>
      <c r="F22" s="28">
        <v>124349</v>
      </c>
      <c r="H22" s="29">
        <v>43946</v>
      </c>
      <c r="I22" s="34">
        <v>284</v>
      </c>
      <c r="J22" s="64"/>
      <c r="K22" s="65"/>
      <c r="L22" s="66"/>
      <c r="M22" s="31">
        <v>93933</v>
      </c>
      <c r="N22" s="32">
        <v>4177</v>
      </c>
      <c r="O22" s="247"/>
    </row>
    <row r="23" spans="1:15" ht="15.75" thickBot="1" x14ac:dyDescent="0.3">
      <c r="A23" s="23"/>
      <c r="B23" s="24">
        <v>43947</v>
      </c>
      <c r="C23" s="25">
        <v>1278</v>
      </c>
      <c r="D23" s="33" t="s">
        <v>19</v>
      </c>
      <c r="E23" s="27">
        <v>43947</v>
      </c>
      <c r="F23" s="28">
        <v>113957</v>
      </c>
      <c r="H23" s="29">
        <v>43947</v>
      </c>
      <c r="I23" s="34">
        <v>0</v>
      </c>
      <c r="J23" s="251"/>
      <c r="K23" s="252"/>
      <c r="L23" s="253"/>
      <c r="M23" s="203">
        <v>109150</v>
      </c>
      <c r="N23" s="32">
        <v>3132</v>
      </c>
      <c r="O23" s="204" t="s">
        <v>189</v>
      </c>
    </row>
    <row r="24" spans="1:15" ht="15.75" thickBot="1" x14ac:dyDescent="0.3">
      <c r="A24" s="23"/>
      <c r="B24" s="24">
        <v>43948</v>
      </c>
      <c r="C24" s="25">
        <v>1780</v>
      </c>
      <c r="D24" s="33" t="s">
        <v>195</v>
      </c>
      <c r="E24" s="27">
        <v>43948</v>
      </c>
      <c r="F24" s="28">
        <v>106237</v>
      </c>
      <c r="H24" s="29">
        <v>43948</v>
      </c>
      <c r="I24" s="34">
        <v>0</v>
      </c>
      <c r="J24" s="254" t="s">
        <v>196</v>
      </c>
      <c r="K24" s="255" t="s">
        <v>197</v>
      </c>
      <c r="L24" s="256">
        <v>1315.86</v>
      </c>
      <c r="M24" s="31">
        <f>27405+74436</f>
        <v>101841</v>
      </c>
      <c r="N24" s="32">
        <v>2616</v>
      </c>
      <c r="O24" s="247"/>
    </row>
    <row r="25" spans="1:15" ht="15.75" thickBot="1" x14ac:dyDescent="0.3">
      <c r="A25" s="23"/>
      <c r="B25" s="24">
        <v>43949</v>
      </c>
      <c r="C25" s="25">
        <v>3562</v>
      </c>
      <c r="D25" s="33" t="s">
        <v>154</v>
      </c>
      <c r="E25" s="27">
        <v>43949</v>
      </c>
      <c r="F25" s="28">
        <v>59410</v>
      </c>
      <c r="H25" s="29">
        <v>43949</v>
      </c>
      <c r="I25" s="34">
        <v>76</v>
      </c>
      <c r="J25" s="257" t="s">
        <v>196</v>
      </c>
      <c r="K25" s="86" t="s">
        <v>198</v>
      </c>
      <c r="L25" s="178">
        <v>2207.4</v>
      </c>
      <c r="M25" s="31">
        <v>54725</v>
      </c>
      <c r="N25" s="32">
        <v>1047</v>
      </c>
      <c r="O25" s="247" t="s">
        <v>10</v>
      </c>
    </row>
    <row r="26" spans="1:15" ht="15.75" thickBot="1" x14ac:dyDescent="0.3">
      <c r="A26" s="23"/>
      <c r="B26" s="24">
        <v>43950</v>
      </c>
      <c r="C26" s="25">
        <v>8748</v>
      </c>
      <c r="D26" s="33" t="s">
        <v>199</v>
      </c>
      <c r="E26" s="27">
        <v>43950</v>
      </c>
      <c r="F26" s="28">
        <v>85109</v>
      </c>
      <c r="H26" s="29">
        <v>43950</v>
      </c>
      <c r="I26" s="34">
        <v>4000</v>
      </c>
      <c r="J26" s="57" t="s">
        <v>196</v>
      </c>
      <c r="K26" s="258" t="s">
        <v>200</v>
      </c>
      <c r="L26" s="253">
        <v>429</v>
      </c>
      <c r="M26" s="31">
        <f>5653+6596+55200</f>
        <v>67449</v>
      </c>
      <c r="N26" s="32">
        <v>4920</v>
      </c>
      <c r="O26" s="247"/>
    </row>
    <row r="27" spans="1:15" ht="15.75" thickBot="1" x14ac:dyDescent="0.3">
      <c r="A27" s="23"/>
      <c r="B27" s="24">
        <v>43951</v>
      </c>
      <c r="C27" s="25">
        <v>14995</v>
      </c>
      <c r="D27" s="33" t="s">
        <v>201</v>
      </c>
      <c r="E27" s="27">
        <v>43951</v>
      </c>
      <c r="F27" s="28">
        <v>91862</v>
      </c>
      <c r="H27" s="29">
        <v>43951</v>
      </c>
      <c r="I27" s="34">
        <v>450</v>
      </c>
      <c r="J27" s="176" t="s">
        <v>196</v>
      </c>
      <c r="K27" s="96" t="s">
        <v>202</v>
      </c>
      <c r="L27" s="178">
        <v>1703.14</v>
      </c>
      <c r="M27" s="203">
        <v>73112</v>
      </c>
      <c r="N27" s="32">
        <v>3277</v>
      </c>
      <c r="O27" s="247" t="s">
        <v>166</v>
      </c>
    </row>
    <row r="28" spans="1:15" ht="15.75" thickBot="1" x14ac:dyDescent="0.3">
      <c r="A28" s="23"/>
      <c r="B28" s="24">
        <v>43952</v>
      </c>
      <c r="C28" s="25">
        <v>15811</v>
      </c>
      <c r="D28" s="259" t="s">
        <v>79</v>
      </c>
      <c r="E28" s="27">
        <v>43952</v>
      </c>
      <c r="F28" s="28">
        <v>125150</v>
      </c>
      <c r="H28" s="29">
        <v>43952</v>
      </c>
      <c r="I28" s="34">
        <v>10020</v>
      </c>
      <c r="J28" s="176" t="s">
        <v>196</v>
      </c>
      <c r="K28" s="260" t="s">
        <v>203</v>
      </c>
      <c r="L28" s="178">
        <v>3571.86</v>
      </c>
      <c r="M28" s="203">
        <v>71601</v>
      </c>
      <c r="N28" s="32">
        <v>7718</v>
      </c>
      <c r="O28" s="247" t="s">
        <v>166</v>
      </c>
    </row>
    <row r="29" spans="1:15" ht="15.75" thickBot="1" x14ac:dyDescent="0.3">
      <c r="A29" s="23"/>
      <c r="B29" s="24">
        <v>43953</v>
      </c>
      <c r="C29" s="25">
        <v>5328</v>
      </c>
      <c r="D29" s="195" t="s">
        <v>204</v>
      </c>
      <c r="E29" s="27">
        <v>43953</v>
      </c>
      <c r="F29" s="28">
        <v>146487</v>
      </c>
      <c r="H29" s="29">
        <v>43953</v>
      </c>
      <c r="I29" s="34">
        <v>0</v>
      </c>
      <c r="J29" s="176" t="s">
        <v>196</v>
      </c>
      <c r="K29" s="86" t="s">
        <v>205</v>
      </c>
      <c r="L29" s="178">
        <v>2296.94</v>
      </c>
      <c r="M29" s="31">
        <v>121500</v>
      </c>
      <c r="N29" s="32">
        <v>5781</v>
      </c>
      <c r="O29" s="247" t="s">
        <v>10</v>
      </c>
    </row>
    <row r="30" spans="1:15" ht="15.75" thickBot="1" x14ac:dyDescent="0.3">
      <c r="A30" s="23"/>
      <c r="B30" s="24">
        <v>43954</v>
      </c>
      <c r="C30" s="197">
        <v>10542</v>
      </c>
      <c r="D30" s="198" t="s">
        <v>206</v>
      </c>
      <c r="E30" s="27">
        <v>43954</v>
      </c>
      <c r="F30" s="28">
        <v>85859</v>
      </c>
      <c r="H30" s="29">
        <v>43954</v>
      </c>
      <c r="I30" s="199">
        <v>0</v>
      </c>
      <c r="J30" s="176" t="s">
        <v>196</v>
      </c>
      <c r="K30" s="261" t="s">
        <v>207</v>
      </c>
      <c r="L30" s="262">
        <v>38875</v>
      </c>
      <c r="M30" s="31">
        <v>73022</v>
      </c>
      <c r="N30" s="32">
        <v>2288</v>
      </c>
      <c r="O30" s="247"/>
    </row>
    <row r="31" spans="1:15" ht="15.75" thickBot="1" x14ac:dyDescent="0.3">
      <c r="A31" s="23"/>
      <c r="B31" s="24">
        <v>43955</v>
      </c>
      <c r="C31" s="201">
        <v>14461.73</v>
      </c>
      <c r="D31" s="198" t="s">
        <v>208</v>
      </c>
      <c r="E31" s="27">
        <v>43955</v>
      </c>
      <c r="F31" s="28">
        <v>108521</v>
      </c>
      <c r="H31" s="29">
        <v>43955</v>
      </c>
      <c r="I31" s="199">
        <v>0</v>
      </c>
      <c r="J31" s="176" t="s">
        <v>196</v>
      </c>
      <c r="K31" s="86" t="s">
        <v>209</v>
      </c>
      <c r="L31" s="178">
        <v>8180.79</v>
      </c>
      <c r="M31" s="31">
        <v>91906</v>
      </c>
      <c r="N31" s="32">
        <v>2158</v>
      </c>
      <c r="O31" s="247"/>
    </row>
    <row r="32" spans="1:15" ht="15.75" thickBot="1" x14ac:dyDescent="0.3">
      <c r="A32" s="23"/>
      <c r="B32" s="24">
        <v>43956</v>
      </c>
      <c r="C32" s="201">
        <v>6353.8</v>
      </c>
      <c r="D32" s="198" t="s">
        <v>210</v>
      </c>
      <c r="E32" s="27">
        <v>43956</v>
      </c>
      <c r="F32" s="202">
        <v>64405</v>
      </c>
      <c r="H32" s="29">
        <v>43956</v>
      </c>
      <c r="I32" s="199">
        <v>421</v>
      </c>
      <c r="J32" s="176" t="s">
        <v>196</v>
      </c>
      <c r="K32" s="96" t="s">
        <v>211</v>
      </c>
      <c r="L32" s="178">
        <v>860</v>
      </c>
      <c r="M32" s="31">
        <f>3459+53074</f>
        <v>56533</v>
      </c>
      <c r="N32" s="32">
        <v>1153</v>
      </c>
      <c r="O32" s="247"/>
    </row>
    <row r="33" spans="1:15" ht="15.75" thickBot="1" x14ac:dyDescent="0.3">
      <c r="A33" s="23"/>
      <c r="B33" s="24">
        <v>43957</v>
      </c>
      <c r="C33" s="201">
        <v>2870</v>
      </c>
      <c r="D33" s="205" t="s">
        <v>212</v>
      </c>
      <c r="E33" s="27">
        <v>43957</v>
      </c>
      <c r="F33" s="97">
        <v>58998</v>
      </c>
      <c r="H33" s="29">
        <v>43957</v>
      </c>
      <c r="I33" s="199">
        <v>2039</v>
      </c>
      <c r="J33" s="176" t="s">
        <v>196</v>
      </c>
      <c r="K33" s="96" t="s">
        <v>213</v>
      </c>
      <c r="L33" s="178">
        <v>4862.45</v>
      </c>
      <c r="M33" s="31">
        <v>52365</v>
      </c>
      <c r="N33" s="32">
        <v>1724</v>
      </c>
      <c r="O33" s="247"/>
    </row>
    <row r="34" spans="1:15" ht="15.75" thickBot="1" x14ac:dyDescent="0.3">
      <c r="A34" s="23"/>
      <c r="B34" s="24"/>
      <c r="C34" s="201"/>
      <c r="D34" s="208"/>
      <c r="E34" s="206"/>
      <c r="F34" s="97">
        <v>0</v>
      </c>
      <c r="H34" s="29"/>
      <c r="I34" s="199"/>
      <c r="J34" s="176" t="s">
        <v>196</v>
      </c>
      <c r="K34" s="86" t="s">
        <v>214</v>
      </c>
      <c r="L34" s="178">
        <v>5382.4</v>
      </c>
      <c r="M34" s="31">
        <v>0</v>
      </c>
      <c r="N34" s="32">
        <v>0</v>
      </c>
      <c r="O34" s="247"/>
    </row>
    <row r="35" spans="1:15" ht="15.75" thickBot="1" x14ac:dyDescent="0.3">
      <c r="A35" s="23"/>
      <c r="B35" s="24"/>
      <c r="C35" s="201"/>
      <c r="D35" s="209"/>
      <c r="E35" s="206"/>
      <c r="F35" s="97">
        <v>0</v>
      </c>
      <c r="H35" s="29"/>
      <c r="I35" s="199"/>
      <c r="J35" s="176" t="s">
        <v>196</v>
      </c>
      <c r="K35" s="96" t="s">
        <v>215</v>
      </c>
      <c r="L35" s="263">
        <v>772</v>
      </c>
      <c r="M35" s="31">
        <v>0</v>
      </c>
      <c r="N35" s="32">
        <v>0</v>
      </c>
      <c r="O35" s="247"/>
    </row>
    <row r="36" spans="1:15" ht="15.75" thickBot="1" x14ac:dyDescent="0.3">
      <c r="A36" s="23"/>
      <c r="B36" s="24"/>
      <c r="C36" s="201"/>
      <c r="D36" s="209"/>
      <c r="E36" s="206"/>
      <c r="F36" s="97">
        <v>0</v>
      </c>
      <c r="H36" s="29"/>
      <c r="I36" s="199"/>
      <c r="J36" s="176" t="s">
        <v>196</v>
      </c>
      <c r="K36" s="86" t="s">
        <v>216</v>
      </c>
      <c r="L36" s="178">
        <v>19605</v>
      </c>
      <c r="M36" s="31">
        <v>0</v>
      </c>
      <c r="N36" s="32">
        <v>0</v>
      </c>
      <c r="O36" s="247"/>
    </row>
    <row r="37" spans="1:15" ht="15.75" thickBot="1" x14ac:dyDescent="0.3">
      <c r="A37" s="23"/>
      <c r="B37" s="24"/>
      <c r="C37" s="201"/>
      <c r="D37" s="209"/>
      <c r="E37" s="206"/>
      <c r="F37" s="97">
        <v>0</v>
      </c>
      <c r="H37" s="29"/>
      <c r="I37" s="199"/>
      <c r="J37" s="176" t="s">
        <v>196</v>
      </c>
      <c r="K37" s="86" t="s">
        <v>217</v>
      </c>
      <c r="L37" s="178">
        <v>538.42999999999995</v>
      </c>
      <c r="M37" s="31">
        <v>0</v>
      </c>
      <c r="N37" s="32">
        <v>0</v>
      </c>
      <c r="O37" s="247"/>
    </row>
    <row r="38" spans="1:15" ht="15.75" thickBot="1" x14ac:dyDescent="0.3">
      <c r="A38" s="23"/>
      <c r="B38" s="24"/>
      <c r="C38" s="264"/>
      <c r="D38" s="209"/>
      <c r="E38" s="206"/>
      <c r="F38" s="97">
        <v>0</v>
      </c>
      <c r="H38" s="29"/>
      <c r="I38" s="199"/>
      <c r="J38" s="176" t="s">
        <v>196</v>
      </c>
      <c r="K38" s="109" t="s">
        <v>218</v>
      </c>
      <c r="L38" s="265">
        <v>19605</v>
      </c>
      <c r="M38" s="31">
        <v>0</v>
      </c>
      <c r="N38" s="32">
        <v>0</v>
      </c>
      <c r="O38" s="247"/>
    </row>
    <row r="39" spans="1:15" ht="16.5" thickBot="1" x14ac:dyDescent="0.3">
      <c r="A39" s="102"/>
      <c r="B39" s="103"/>
      <c r="C39" s="104"/>
      <c r="D39" s="105"/>
      <c r="E39" s="106"/>
      <c r="F39" s="107">
        <v>0</v>
      </c>
      <c r="G39" s="108"/>
      <c r="H39" s="29"/>
      <c r="I39" s="107"/>
      <c r="J39" s="85"/>
      <c r="K39" s="213"/>
      <c r="L39" s="66"/>
      <c r="M39" s="110">
        <f>SUM(M5:M38)</f>
        <v>2101642</v>
      </c>
      <c r="N39" s="111">
        <f>SUM(N5:N38)</f>
        <v>101041</v>
      </c>
      <c r="O39" s="266"/>
    </row>
    <row r="40" spans="1:15" ht="16.5" thickBot="1" x14ac:dyDescent="0.3">
      <c r="B40" s="112" t="s">
        <v>51</v>
      </c>
      <c r="C40" s="113">
        <f>SUM(C5:C39)</f>
        <v>234600.5</v>
      </c>
      <c r="D40" s="114"/>
      <c r="E40" s="267" t="s">
        <v>51</v>
      </c>
      <c r="F40" s="268">
        <f>SUM(F5:F39)</f>
        <v>2543723</v>
      </c>
      <c r="G40" s="114"/>
      <c r="H40" s="117" t="s">
        <v>51</v>
      </c>
      <c r="I40" s="118">
        <f>SUM(I5:I39)</f>
        <v>51684</v>
      </c>
      <c r="J40" s="119"/>
      <c r="K40" s="120" t="s">
        <v>51</v>
      </c>
      <c r="L40" s="121">
        <f>SUM(L6:L39)</f>
        <v>216755.76</v>
      </c>
      <c r="O40" s="269"/>
    </row>
    <row r="41" spans="1:15" ht="20.25" thickTop="1" thickBot="1" x14ac:dyDescent="0.3">
      <c r="C41" s="5" t="s">
        <v>10</v>
      </c>
      <c r="M41" s="239">
        <f>N39+M39</f>
        <v>2202683</v>
      </c>
      <c r="N41" s="240"/>
      <c r="O41" s="270"/>
    </row>
    <row r="42" spans="1:15" ht="15.75" x14ac:dyDescent="0.25">
      <c r="A42" s="65"/>
      <c r="B42" s="122"/>
      <c r="C42" s="4"/>
      <c r="H42" s="241" t="s">
        <v>52</v>
      </c>
      <c r="I42" s="242"/>
      <c r="J42" s="164"/>
      <c r="K42" s="243">
        <f>I40+L40</f>
        <v>268439.76</v>
      </c>
      <c r="L42" s="244"/>
    </row>
    <row r="43" spans="1:15" ht="15.75" x14ac:dyDescent="0.25">
      <c r="D43" s="218" t="s">
        <v>53</v>
      </c>
      <c r="E43" s="218"/>
      <c r="F43" s="124">
        <f>F40-K42-C40</f>
        <v>2040682.7400000002</v>
      </c>
      <c r="I43" s="125"/>
      <c r="J43" s="125"/>
    </row>
    <row r="44" spans="1:15" ht="18.75" x14ac:dyDescent="0.3">
      <c r="D44" s="219" t="s">
        <v>54</v>
      </c>
      <c r="E44" s="219"/>
      <c r="F44" s="126">
        <v>-1908890.86</v>
      </c>
      <c r="I44" s="220" t="s">
        <v>55</v>
      </c>
      <c r="J44" s="221"/>
      <c r="K44" s="222">
        <f>F49</f>
        <v>384003.30000000016</v>
      </c>
      <c r="L44" s="223"/>
    </row>
    <row r="45" spans="1:15" ht="7.5" customHeight="1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131791.88000000012</v>
      </c>
      <c r="H46" s="23"/>
      <c r="I46" s="132" t="s">
        <v>57</v>
      </c>
      <c r="J46" s="133"/>
      <c r="K46" s="224">
        <f>-C4</f>
        <v>-242201.9</v>
      </c>
      <c r="L46" s="225"/>
      <c r="M46" s="134"/>
    </row>
    <row r="47" spans="1:15" ht="16.5" thickBot="1" x14ac:dyDescent="0.3">
      <c r="D47" s="135" t="s">
        <v>58</v>
      </c>
      <c r="E47" s="65" t="s">
        <v>59</v>
      </c>
      <c r="F47" s="136">
        <v>12791</v>
      </c>
    </row>
    <row r="48" spans="1:15" ht="20.25" thickTop="1" thickBot="1" x14ac:dyDescent="0.35">
      <c r="C48" s="137">
        <v>43957</v>
      </c>
      <c r="D48" s="226" t="s">
        <v>60</v>
      </c>
      <c r="E48" s="227"/>
      <c r="F48" s="138">
        <v>239420.42</v>
      </c>
      <c r="I48" s="228" t="s">
        <v>61</v>
      </c>
      <c r="J48" s="229"/>
      <c r="K48" s="230">
        <f>K44+K46</f>
        <v>141801.40000000017</v>
      </c>
      <c r="L48" s="231"/>
    </row>
    <row r="49" spans="2:15" ht="18.75" x14ac:dyDescent="0.3">
      <c r="C49" s="139"/>
      <c r="D49" s="140"/>
      <c r="E49" s="141" t="s">
        <v>62</v>
      </c>
      <c r="F49" s="142">
        <f>F46+F47+F48</f>
        <v>384003.30000000016</v>
      </c>
      <c r="J49" s="6"/>
      <c r="M49" s="143"/>
    </row>
    <row r="51" spans="2:15" x14ac:dyDescent="0.25">
      <c r="B51"/>
      <c r="C51"/>
      <c r="D51" s="217"/>
      <c r="E51" s="217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K46:L46"/>
    <mergeCell ref="D48:E48"/>
    <mergeCell ref="I48:J48"/>
    <mergeCell ref="K48:L48"/>
    <mergeCell ref="D51:E51"/>
    <mergeCell ref="H42:I42"/>
    <mergeCell ref="K42:L42"/>
    <mergeCell ref="D43:E43"/>
    <mergeCell ref="D44:E44"/>
    <mergeCell ref="I44:J44"/>
    <mergeCell ref="K44:L44"/>
    <mergeCell ref="C1:K1"/>
    <mergeCell ref="E2:F3"/>
    <mergeCell ref="B3:C3"/>
    <mergeCell ref="E4:F4"/>
    <mergeCell ref="H4:I4"/>
    <mergeCell ref="M41:N41"/>
  </mergeCells>
  <pageMargins left="0.31496062992125984" right="0.15748031496062992" top="0.27559055118110237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5B0D-A952-4F43-A9D6-B5B1D89EBF02}">
  <sheetPr>
    <tabColor theme="7" tint="-0.249977111117893"/>
  </sheetPr>
  <dimension ref="A1:F77"/>
  <sheetViews>
    <sheetView tabSelected="1" topLeftCell="A25" workbookViewId="0">
      <selection activeCell="H37" sqref="H3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2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43929</v>
      </c>
      <c r="B3" s="271">
        <v>10758</v>
      </c>
      <c r="C3" s="272">
        <v>147773.48000000001</v>
      </c>
      <c r="D3" s="154">
        <v>43929</v>
      </c>
      <c r="E3" s="56">
        <v>147773.48000000001</v>
      </c>
      <c r="F3" s="155">
        <f>C3-E3</f>
        <v>0</v>
      </c>
    </row>
    <row r="4" spans="1:6" x14ac:dyDescent="0.25">
      <c r="A4" s="156">
        <v>43930</v>
      </c>
      <c r="B4" s="157">
        <v>10898</v>
      </c>
      <c r="C4" s="97">
        <v>122882.46</v>
      </c>
      <c r="D4" s="158"/>
      <c r="E4" s="97"/>
      <c r="F4" s="155">
        <f>F3+C4-E4</f>
        <v>122882.46</v>
      </c>
    </row>
    <row r="5" spans="1:6" x14ac:dyDescent="0.25">
      <c r="A5" s="158">
        <v>43930</v>
      </c>
      <c r="B5" s="157">
        <v>10899</v>
      </c>
      <c r="C5" s="97">
        <v>8589.4</v>
      </c>
      <c r="D5" s="158"/>
      <c r="E5" s="97"/>
      <c r="F5" s="155">
        <f t="shared" ref="F5:F40" si="0">F4+C5-E5</f>
        <v>131471.86000000002</v>
      </c>
    </row>
    <row r="6" spans="1:6" x14ac:dyDescent="0.25">
      <c r="A6" s="158">
        <v>43932</v>
      </c>
      <c r="B6" s="157">
        <v>11052</v>
      </c>
      <c r="C6" s="97">
        <v>28110.28</v>
      </c>
      <c r="D6" s="158"/>
      <c r="E6" s="97"/>
      <c r="F6" s="155">
        <f t="shared" si="0"/>
        <v>159582.14000000001</v>
      </c>
    </row>
    <row r="7" spans="1:6" x14ac:dyDescent="0.25">
      <c r="A7" s="158">
        <v>43933</v>
      </c>
      <c r="B7" s="157">
        <v>11059</v>
      </c>
      <c r="C7" s="97">
        <v>2193.6</v>
      </c>
      <c r="D7" s="158"/>
      <c r="E7" s="97"/>
      <c r="F7" s="155">
        <f t="shared" si="0"/>
        <v>161775.74000000002</v>
      </c>
    </row>
    <row r="8" spans="1:6" x14ac:dyDescent="0.25">
      <c r="A8" s="158">
        <v>43933</v>
      </c>
      <c r="B8" s="157">
        <v>11141</v>
      </c>
      <c r="C8" s="97">
        <v>86400.960000000006</v>
      </c>
      <c r="D8" s="158"/>
      <c r="E8" s="97"/>
      <c r="F8" s="155">
        <f t="shared" si="0"/>
        <v>248176.7</v>
      </c>
    </row>
    <row r="9" spans="1:6" x14ac:dyDescent="0.25">
      <c r="A9" s="158">
        <v>43935</v>
      </c>
      <c r="B9" s="157">
        <v>11384</v>
      </c>
      <c r="C9" s="97">
        <v>4842.8</v>
      </c>
      <c r="D9" s="158"/>
      <c r="E9" s="97"/>
      <c r="F9" s="155">
        <f t="shared" si="0"/>
        <v>253019.5</v>
      </c>
    </row>
    <row r="10" spans="1:6" x14ac:dyDescent="0.25">
      <c r="A10" s="158">
        <v>43935</v>
      </c>
      <c r="B10" s="157">
        <v>11386</v>
      </c>
      <c r="C10" s="97">
        <v>81260.62</v>
      </c>
      <c r="D10" s="158"/>
      <c r="E10" s="97"/>
      <c r="F10" s="155">
        <f t="shared" si="0"/>
        <v>334280.12</v>
      </c>
    </row>
    <row r="11" spans="1:6" x14ac:dyDescent="0.25">
      <c r="A11" s="156">
        <v>43936</v>
      </c>
      <c r="B11" s="157">
        <v>11442</v>
      </c>
      <c r="C11" s="97">
        <v>1470.96</v>
      </c>
      <c r="D11" s="158"/>
      <c r="E11" s="97"/>
      <c r="F11" s="155">
        <f t="shared" si="0"/>
        <v>335751.08</v>
      </c>
    </row>
    <row r="12" spans="1:6" x14ac:dyDescent="0.25">
      <c r="A12" s="158">
        <v>43936</v>
      </c>
      <c r="B12" s="157">
        <v>11508</v>
      </c>
      <c r="C12" s="97">
        <v>159457.22</v>
      </c>
      <c r="D12" s="158">
        <v>43937</v>
      </c>
      <c r="E12" s="97">
        <v>495208.3</v>
      </c>
      <c r="F12" s="155">
        <f t="shared" si="0"/>
        <v>0</v>
      </c>
    </row>
    <row r="13" spans="1:6" x14ac:dyDescent="0.25">
      <c r="A13" s="158">
        <v>43938</v>
      </c>
      <c r="B13" s="157">
        <v>11813</v>
      </c>
      <c r="C13" s="97">
        <v>79313.100000000006</v>
      </c>
      <c r="D13" s="158"/>
      <c r="E13" s="97"/>
      <c r="F13" s="155">
        <f t="shared" si="0"/>
        <v>79313.100000000006</v>
      </c>
    </row>
    <row r="14" spans="1:6" x14ac:dyDescent="0.25">
      <c r="A14" s="158">
        <v>43939</v>
      </c>
      <c r="B14" s="157">
        <v>11943</v>
      </c>
      <c r="C14" s="97">
        <v>67061.34</v>
      </c>
      <c r="D14" s="158"/>
      <c r="E14" s="97"/>
      <c r="F14" s="155">
        <f t="shared" si="0"/>
        <v>146374.44</v>
      </c>
    </row>
    <row r="15" spans="1:6" x14ac:dyDescent="0.25">
      <c r="A15" s="158">
        <v>43940</v>
      </c>
      <c r="B15" s="157">
        <v>12016</v>
      </c>
      <c r="C15" s="97">
        <v>4828</v>
      </c>
      <c r="D15" s="158"/>
      <c r="E15" s="97"/>
      <c r="F15" s="155">
        <f t="shared" si="0"/>
        <v>151202.44</v>
      </c>
    </row>
    <row r="16" spans="1:6" x14ac:dyDescent="0.25">
      <c r="A16" s="158">
        <v>43940</v>
      </c>
      <c r="B16" s="157">
        <v>12043</v>
      </c>
      <c r="C16" s="97">
        <v>17605.8</v>
      </c>
      <c r="D16" s="158"/>
      <c r="E16" s="97"/>
      <c r="F16" s="155">
        <f t="shared" si="0"/>
        <v>168808.24</v>
      </c>
    </row>
    <row r="17" spans="1:6" x14ac:dyDescent="0.25">
      <c r="A17" s="158">
        <v>43941</v>
      </c>
      <c r="B17" s="157">
        <v>12180</v>
      </c>
      <c r="C17" s="97">
        <v>26827.3</v>
      </c>
      <c r="D17" s="158"/>
      <c r="E17" s="97"/>
      <c r="F17" s="155">
        <f t="shared" si="0"/>
        <v>195635.53999999998</v>
      </c>
    </row>
    <row r="18" spans="1:6" x14ac:dyDescent="0.25">
      <c r="A18" s="158">
        <v>43942</v>
      </c>
      <c r="B18" s="157">
        <v>12284</v>
      </c>
      <c r="C18" s="97">
        <v>95758.69</v>
      </c>
      <c r="D18" s="158"/>
      <c r="E18" s="97"/>
      <c r="F18" s="155">
        <f t="shared" si="0"/>
        <v>291394.23</v>
      </c>
    </row>
    <row r="19" spans="1:6" x14ac:dyDescent="0.25">
      <c r="A19" s="158">
        <v>43944</v>
      </c>
      <c r="B19" s="157">
        <v>12467</v>
      </c>
      <c r="C19" s="97">
        <v>94550.7</v>
      </c>
      <c r="D19" s="158"/>
      <c r="E19" s="97"/>
      <c r="F19" s="155">
        <f t="shared" si="0"/>
        <v>385944.93</v>
      </c>
    </row>
    <row r="20" spans="1:6" x14ac:dyDescent="0.25">
      <c r="A20" s="158">
        <v>43945</v>
      </c>
      <c r="B20" s="157">
        <v>12582</v>
      </c>
      <c r="C20" s="97">
        <v>856.8</v>
      </c>
      <c r="D20" s="158"/>
      <c r="E20" s="97"/>
      <c r="F20" s="155">
        <f t="shared" si="0"/>
        <v>386801.73</v>
      </c>
    </row>
    <row r="21" spans="1:6" x14ac:dyDescent="0.25">
      <c r="A21" s="158">
        <v>43946</v>
      </c>
      <c r="B21" s="157">
        <v>12722</v>
      </c>
      <c r="C21" s="97">
        <v>25527.599999999999</v>
      </c>
      <c r="D21" s="158"/>
      <c r="E21" s="97"/>
      <c r="F21" s="155">
        <f t="shared" si="0"/>
        <v>412329.32999999996</v>
      </c>
    </row>
    <row r="22" spans="1:6" x14ac:dyDescent="0.25">
      <c r="A22" s="158">
        <v>43946</v>
      </c>
      <c r="B22" s="157">
        <v>12724</v>
      </c>
      <c r="C22" s="97">
        <v>5544.5</v>
      </c>
      <c r="D22" s="158"/>
      <c r="E22" s="97"/>
      <c r="F22" s="155">
        <f t="shared" si="0"/>
        <v>417873.82999999996</v>
      </c>
    </row>
    <row r="23" spans="1:6" x14ac:dyDescent="0.25">
      <c r="A23" s="158">
        <v>43946</v>
      </c>
      <c r="B23" s="157">
        <v>12813</v>
      </c>
      <c r="C23" s="97">
        <v>104867.7</v>
      </c>
      <c r="D23" s="158"/>
      <c r="E23" s="97"/>
      <c r="F23" s="155">
        <f t="shared" si="0"/>
        <v>522741.52999999997</v>
      </c>
    </row>
    <row r="24" spans="1:6" x14ac:dyDescent="0.25">
      <c r="A24" s="158">
        <v>43946</v>
      </c>
      <c r="B24" s="157">
        <v>12836</v>
      </c>
      <c r="C24" s="97">
        <v>46384.56</v>
      </c>
      <c r="D24" s="158"/>
      <c r="E24" s="97"/>
      <c r="F24" s="155">
        <f t="shared" si="0"/>
        <v>569126.09</v>
      </c>
    </row>
    <row r="25" spans="1:6" x14ac:dyDescent="0.25">
      <c r="A25" s="158">
        <v>43947</v>
      </c>
      <c r="B25" s="157">
        <v>12857</v>
      </c>
      <c r="C25" s="97">
        <v>26491.5</v>
      </c>
      <c r="D25" s="158"/>
      <c r="E25" s="97"/>
      <c r="F25" s="155">
        <f t="shared" si="0"/>
        <v>595617.59</v>
      </c>
    </row>
    <row r="26" spans="1:6" x14ac:dyDescent="0.25">
      <c r="A26" s="158">
        <v>43948</v>
      </c>
      <c r="B26" s="157">
        <v>12950</v>
      </c>
      <c r="C26" s="97">
        <v>9954.25</v>
      </c>
      <c r="D26" s="158"/>
      <c r="E26" s="97"/>
      <c r="F26" s="155">
        <f t="shared" si="0"/>
        <v>605571.83999999997</v>
      </c>
    </row>
    <row r="27" spans="1:6" x14ac:dyDescent="0.25">
      <c r="A27" s="158">
        <v>43948</v>
      </c>
      <c r="B27" s="157">
        <v>13009</v>
      </c>
      <c r="C27" s="97">
        <v>109570.43</v>
      </c>
      <c r="D27" s="158"/>
      <c r="E27" s="97"/>
      <c r="F27" s="155">
        <f t="shared" si="0"/>
        <v>715142.27</v>
      </c>
    </row>
    <row r="28" spans="1:6" x14ac:dyDescent="0.25">
      <c r="A28" s="156">
        <v>43949</v>
      </c>
      <c r="B28" s="157">
        <v>13139</v>
      </c>
      <c r="C28" s="97">
        <v>116538.9</v>
      </c>
      <c r="D28" s="158"/>
      <c r="E28" s="97"/>
      <c r="F28" s="155">
        <f t="shared" si="0"/>
        <v>831681.17</v>
      </c>
    </row>
    <row r="29" spans="1:6" x14ac:dyDescent="0.25">
      <c r="A29" s="156">
        <v>43951</v>
      </c>
      <c r="B29" s="157">
        <v>13281</v>
      </c>
      <c r="C29" s="97">
        <v>91567.52</v>
      </c>
      <c r="D29" s="158"/>
      <c r="E29" s="97"/>
      <c r="F29" s="155">
        <f t="shared" si="0"/>
        <v>923248.69000000006</v>
      </c>
    </row>
    <row r="30" spans="1:6" x14ac:dyDescent="0.25">
      <c r="A30" s="156">
        <v>43951</v>
      </c>
      <c r="B30" s="157">
        <v>13309</v>
      </c>
      <c r="C30" s="97">
        <v>3642</v>
      </c>
      <c r="D30" s="158"/>
      <c r="E30" s="97"/>
      <c r="F30" s="155">
        <f t="shared" si="0"/>
        <v>926890.69000000006</v>
      </c>
    </row>
    <row r="31" spans="1:6" x14ac:dyDescent="0.25">
      <c r="A31" s="156">
        <v>43951</v>
      </c>
      <c r="B31" s="157">
        <v>13312</v>
      </c>
      <c r="C31" s="97">
        <v>6496.75</v>
      </c>
      <c r="D31" s="158"/>
      <c r="E31" s="97"/>
      <c r="F31" s="155">
        <f t="shared" si="0"/>
        <v>933387.44000000006</v>
      </c>
    </row>
    <row r="32" spans="1:6" x14ac:dyDescent="0.25">
      <c r="A32" s="156">
        <v>43951</v>
      </c>
      <c r="B32" s="157">
        <v>13376</v>
      </c>
      <c r="C32" s="97">
        <v>2304</v>
      </c>
      <c r="D32" s="158"/>
      <c r="E32" s="97"/>
      <c r="F32" s="155">
        <f t="shared" si="0"/>
        <v>935691.44000000006</v>
      </c>
    </row>
    <row r="33" spans="1:6" x14ac:dyDescent="0.25">
      <c r="A33" s="156">
        <v>43952</v>
      </c>
      <c r="B33" s="157">
        <v>13518</v>
      </c>
      <c r="C33" s="97">
        <v>48057.9</v>
      </c>
      <c r="D33" s="158"/>
      <c r="E33" s="97"/>
      <c r="F33" s="155">
        <f t="shared" si="0"/>
        <v>983749.34000000008</v>
      </c>
    </row>
    <row r="34" spans="1:6" x14ac:dyDescent="0.25">
      <c r="A34" s="156">
        <v>43953</v>
      </c>
      <c r="B34" s="157">
        <v>13565</v>
      </c>
      <c r="C34" s="97">
        <v>3217.5</v>
      </c>
      <c r="D34" s="158"/>
      <c r="E34" s="97"/>
      <c r="F34" s="155">
        <f t="shared" si="0"/>
        <v>986966.84000000008</v>
      </c>
    </row>
    <row r="35" spans="1:6" x14ac:dyDescent="0.25">
      <c r="A35" s="156">
        <v>43953</v>
      </c>
      <c r="B35" s="157">
        <v>13603</v>
      </c>
      <c r="C35" s="97">
        <v>178494.54</v>
      </c>
      <c r="D35" s="158"/>
      <c r="E35" s="97"/>
      <c r="F35" s="155">
        <f t="shared" si="0"/>
        <v>1165461.3800000001</v>
      </c>
    </row>
    <row r="36" spans="1:6" x14ac:dyDescent="0.25">
      <c r="A36" s="156">
        <v>43954</v>
      </c>
      <c r="B36" s="157">
        <v>13673</v>
      </c>
      <c r="C36" s="97">
        <v>4277</v>
      </c>
      <c r="D36" s="158"/>
      <c r="E36" s="97"/>
      <c r="F36" s="155">
        <f t="shared" si="0"/>
        <v>1169738.3800000001</v>
      </c>
    </row>
    <row r="37" spans="1:6" x14ac:dyDescent="0.25">
      <c r="A37" s="156">
        <v>43955</v>
      </c>
      <c r="B37" s="157">
        <v>13809</v>
      </c>
      <c r="C37" s="97">
        <v>96170.7</v>
      </c>
      <c r="D37" s="158">
        <v>43955</v>
      </c>
      <c r="E37" s="97">
        <v>1265909.08</v>
      </c>
      <c r="F37" s="155">
        <f t="shared" si="0"/>
        <v>0</v>
      </c>
    </row>
    <row r="38" spans="1:6" x14ac:dyDescent="0.25">
      <c r="A38" s="156"/>
      <c r="B38" s="157"/>
      <c r="C38" s="97">
        <v>0</v>
      </c>
      <c r="D38" s="158"/>
      <c r="E38" s="97"/>
      <c r="F38" s="155">
        <f t="shared" si="0"/>
        <v>0</v>
      </c>
    </row>
    <row r="39" spans="1:6" x14ac:dyDescent="0.25">
      <c r="A39" s="156"/>
      <c r="B39" s="157"/>
      <c r="C39" s="97">
        <v>0</v>
      </c>
      <c r="D39" s="158"/>
      <c r="E39" s="97"/>
      <c r="F39" s="155">
        <f t="shared" si="0"/>
        <v>0</v>
      </c>
    </row>
    <row r="40" spans="1:6" ht="15.75" thickBot="1" x14ac:dyDescent="0.3">
      <c r="A40" s="159"/>
      <c r="B40" s="160"/>
      <c r="C40" s="161">
        <v>0</v>
      </c>
      <c r="D40" s="162"/>
      <c r="E40" s="161"/>
      <c r="F40" s="155">
        <f t="shared" si="0"/>
        <v>0</v>
      </c>
    </row>
    <row r="41" spans="1:6" ht="19.5" thickTop="1" x14ac:dyDescent="0.3">
      <c r="B41" s="65"/>
      <c r="C41" s="4">
        <f>SUM(C3:C40)</f>
        <v>1908890.8599999999</v>
      </c>
      <c r="D41" s="1"/>
      <c r="E41" s="4">
        <f>SUM(E3:E40)</f>
        <v>1908890.86</v>
      </c>
      <c r="F41" s="163">
        <f>F40</f>
        <v>0</v>
      </c>
    </row>
    <row r="42" spans="1:6" x14ac:dyDescent="0.25">
      <c r="B42" s="65"/>
      <c r="C42" s="4"/>
      <c r="D42" s="1"/>
      <c r="E42" s="5"/>
      <c r="F42" s="4"/>
    </row>
    <row r="43" spans="1:6" x14ac:dyDescent="0.25">
      <c r="B43" s="65"/>
      <c r="C43" s="4"/>
      <c r="D43" s="1"/>
      <c r="E43" s="5"/>
      <c r="F43" s="4"/>
    </row>
    <row r="44" spans="1:6" x14ac:dyDescent="0.25">
      <c r="A44"/>
      <c r="B44" s="23"/>
      <c r="D44" s="23"/>
    </row>
    <row r="45" spans="1:6" x14ac:dyDescent="0.25">
      <c r="A45"/>
      <c r="B45" s="23"/>
      <c r="D45" s="23"/>
    </row>
    <row r="46" spans="1:6" x14ac:dyDescent="0.25">
      <c r="A46"/>
      <c r="B46" s="23"/>
      <c r="D46" s="23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E56"/>
      <c r="F56"/>
    </row>
    <row r="57" spans="1:6" x14ac:dyDescent="0.25">
      <c r="A57"/>
      <c r="B57" s="23"/>
      <c r="D57" s="23"/>
      <c r="E57"/>
      <c r="F57"/>
    </row>
    <row r="58" spans="1:6" x14ac:dyDescent="0.25">
      <c r="A58"/>
      <c r="B58" s="23"/>
      <c r="D58" s="23"/>
      <c r="E58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</row>
    <row r="72" spans="2:5" x14ac:dyDescent="0.25">
      <c r="B72" s="23"/>
    </row>
    <row r="73" spans="2:5" x14ac:dyDescent="0.25">
      <c r="B73" s="23"/>
      <c r="D73" s="23"/>
    </row>
    <row r="74" spans="2:5" x14ac:dyDescent="0.25">
      <c r="B74" s="23"/>
    </row>
    <row r="75" spans="2:5" x14ac:dyDescent="0.25">
      <c r="B75" s="23"/>
    </row>
    <row r="76" spans="2:5" x14ac:dyDescent="0.25">
      <c r="B76" s="23"/>
    </row>
    <row r="77" spans="2:5" ht="18.75" x14ac:dyDescent="0.3">
      <c r="C77" s="1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  2 0 2 0        </vt:lpstr>
      <vt:lpstr>Hoja1</vt:lpstr>
      <vt:lpstr>REMISIONES  ENERO  2020  </vt:lpstr>
      <vt:lpstr>FEBRERO  2020 </vt:lpstr>
      <vt:lpstr>REMISIONES  FEBRERO 2020</vt:lpstr>
      <vt:lpstr>  M A R Z O     2 0 2 0        </vt:lpstr>
      <vt:lpstr>REMISIONES  MARZO  2020    </vt:lpstr>
      <vt:lpstr>    A B R I L       2020       </vt:lpstr>
      <vt:lpstr>  REMISIONES   ABRIL    2020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2020-05-13T16:22:44Z</cp:lastPrinted>
  <dcterms:created xsi:type="dcterms:W3CDTF">2020-03-10T18:49:14Z</dcterms:created>
  <dcterms:modified xsi:type="dcterms:W3CDTF">2020-05-13T16:22:48Z</dcterms:modified>
</cp:coreProperties>
</file>